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drawing+xml" PartName="/xl/drawings/worksheetdrawing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sheet.main+xml" PartName="/xl/workbook.xml"/>
  <Override ContentType="application/vnd.openxmlformats-officedocument.spreadsheetml.worksheet+xml" PartName="/xl/worksheets/sheet3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TEMPS TUYAUTERIES Sch 10s inox " sheetId="1" r:id="rId3"/>
    <sheet state="visible" name="TEMPS TUYAUTERIES sch 40s inox" sheetId="2" r:id="rId4"/>
    <sheet state="visible" name="Delta coût tube inox ou acier" sheetId="3" r:id="rId5"/>
  </sheets>
  <definedNames>
    <definedName localSheetId="1" name="Print_Area">'TEMPS TUYAUTERIES sch 40s inox'!$A$1:$L$129</definedName>
    <definedName localSheetId="0" name="Print_Area">'TEMPS TUYAUTERIES Sch 10s inox '!$A$1:$L$130</definedName>
  </definedNames>
  <calcPr/>
</workbook>
</file>

<file path=xl/sharedStrings.xml><?xml version="1.0" encoding="utf-8"?>
<sst xmlns="http://schemas.openxmlformats.org/spreadsheetml/2006/main" count="612" uniqueCount="278">
  <si>
    <t>Carbone</t>
  </si>
  <si>
    <t>Préfabrication en atelier</t>
  </si>
  <si>
    <t>Roulé soudé</t>
  </si>
  <si>
    <t>Inox</t>
  </si>
  <si>
    <t>TUYAUTERIE</t>
  </si>
  <si>
    <t>P235GH</t>
  </si>
  <si>
    <t>304l</t>
  </si>
  <si>
    <t>P265GH</t>
  </si>
  <si>
    <t>P265NL / A333 Gr6</t>
  </si>
  <si>
    <t>A106 GrB</t>
  </si>
  <si>
    <t>P1 / P5 / P9 / P11 / P22 / P91</t>
  </si>
  <si>
    <t xml:space="preserve"> </t>
  </si>
  <si>
    <t>Temps élémentaires 
en 1/1000 heure</t>
  </si>
  <si>
    <t>Inox sch 10s</t>
  </si>
  <si>
    <t>Pouces</t>
  </si>
  <si>
    <t>Correspondance schédule/diamètre/épaisseur</t>
  </si>
  <si>
    <t>Tube diamètre en mm</t>
  </si>
  <si>
    <t>Epaisseur</t>
  </si>
  <si>
    <t>Opérations</t>
  </si>
  <si>
    <t>DN</t>
  </si>
  <si>
    <t>Coupe droite</t>
  </si>
  <si>
    <t>Chanfrein</t>
  </si>
  <si>
    <t>Diamètre</t>
  </si>
  <si>
    <t>Soudure en rotation</t>
  </si>
  <si>
    <t>Soudure en position</t>
  </si>
  <si>
    <t>Pose tube 
( manutantion , alignement
reglage + 3 points soudure)</t>
  </si>
  <si>
    <t>Tarif 10
carbone ( EN europe)
et Sch 10 s 
carbone ( ASTM )</t>
  </si>
  <si>
    <t>Inox sch 40s</t>
  </si>
  <si>
    <t>Pose coude</t>
  </si>
  <si>
    <t xml:space="preserve">Pose réduction </t>
  </si>
  <si>
    <t>Pose té</t>
  </si>
  <si>
    <t>Piquage droit</t>
  </si>
  <si>
    <t>ceff</t>
  </si>
  <si>
    <t>Cintrage à froid</t>
  </si>
  <si>
    <t>Poids /m</t>
  </si>
  <si>
    <t>Pose bride</t>
  </si>
  <si>
    <t>Pose fond embout</t>
  </si>
  <si>
    <t>Pose vanne</t>
  </si>
  <si>
    <t>Avancement moyen en ''/h inox sch 10s</t>
  </si>
  <si>
    <t>Coût au mètre</t>
  </si>
  <si>
    <t>Sch 10
Inox</t>
  </si>
  <si>
    <t>Sch 40
carbone</t>
  </si>
  <si>
    <t xml:space="preserve">Sch 40
Inox </t>
  </si>
  <si>
    <t>Sch 80
carbone</t>
  </si>
  <si>
    <t xml:space="preserve">Sch 80
Inox </t>
  </si>
  <si>
    <t>Sch 100
carbone</t>
  </si>
  <si>
    <t>Sch 120
carbone</t>
  </si>
  <si>
    <t>Sch 140
carbone</t>
  </si>
  <si>
    <t>Avancement moyen en ''/h inox sch 40s</t>
  </si>
  <si>
    <t>Sch 160
carbone</t>
  </si>
  <si>
    <t>Sch XXS
carbone</t>
  </si>
  <si>
    <t xml:space="preserve">Avancement moyen en ''/h carbone sch 40s </t>
  </si>
  <si>
    <t>Avancement moyen en ''/h carbone sch 10s ( tarif 10)</t>
  </si>
  <si>
    <t>(mm)</t>
  </si>
  <si>
    <t>Delta rendement</t>
  </si>
  <si>
    <t>en pouces</t>
  </si>
  <si>
    <t>Plus 15%</t>
  </si>
  <si>
    <t>Exemple en 2''</t>
  </si>
  <si>
    <t>Plus 8%</t>
  </si>
  <si>
    <t>Plus 5%</t>
  </si>
  <si>
    <t>Les accessoires inox type coude sont déjà chanfreinés</t>
  </si>
  <si>
    <t>Préfab atelier</t>
  </si>
  <si>
    <t xml:space="preserve">     DN 50</t>
  </si>
  <si>
    <t>Nb</t>
  </si>
  <si>
    <t>Dia 2''</t>
  </si>
  <si>
    <t>Total</t>
  </si>
  <si>
    <t>17.15</t>
  </si>
  <si>
    <t>3/8''</t>
  </si>
  <si>
    <t>2.31</t>
  </si>
  <si>
    <t>3.20</t>
  </si>
  <si>
    <t>En chantier = avancement préfab en '' /h divisé par 2</t>
  </si>
  <si>
    <t>21.34</t>
  </si>
  <si>
    <t>1/2''</t>
  </si>
  <si>
    <t>2.77</t>
  </si>
  <si>
    <t>TOTAL</t>
  </si>
  <si>
    <t>3.73</t>
  </si>
  <si>
    <t>4.78</t>
  </si>
  <si>
    <t>7.47</t>
  </si>
  <si>
    <t>Heures</t>
  </si>
  <si>
    <t>26.67</t>
  </si>
  <si>
    <t>3/4''</t>
  </si>
  <si>
    <t xml:space="preserve"> Tarif 10          2,3</t>
  </si>
  <si>
    <t>2.87</t>
  </si>
  <si>
    <t>3.91</t>
  </si>
  <si>
    <t>5.56</t>
  </si>
  <si>
    <t>7.82</t>
  </si>
  <si>
    <t>33.40</t>
  </si>
  <si>
    <t>1''</t>
  </si>
  <si>
    <t>3.38</t>
  </si>
  <si>
    <t>heures</t>
  </si>
  <si>
    <t xml:space="preserve">Pouces / heures </t>
  </si>
  <si>
    <t>4.55</t>
  </si>
  <si>
    <t>inox sch 40s</t>
  </si>
  <si>
    <t>6.35</t>
  </si>
  <si>
    <t>9.09</t>
  </si>
  <si>
    <t>42.16</t>
  </si>
  <si>
    <t>1'' 1/4</t>
  </si>
  <si>
    <t xml:space="preserve"> Tarif 10          2,6</t>
  </si>
  <si>
    <t>3.56</t>
  </si>
  <si>
    <t>4.85</t>
  </si>
  <si>
    <t>9.70</t>
  </si>
  <si>
    <t>48.26</t>
  </si>
  <si>
    <t>1'' 1/2</t>
  </si>
  <si>
    <t>3.68</t>
  </si>
  <si>
    <t>5.08</t>
  </si>
  <si>
    <t>7.14</t>
  </si>
  <si>
    <t>10.16</t>
  </si>
  <si>
    <t>60.33</t>
  </si>
  <si>
    <t>2''</t>
  </si>
  <si>
    <t xml:space="preserve"> Tarif 10          2,9</t>
  </si>
  <si>
    <t>inox sch 10s</t>
  </si>
  <si>
    <t>5.54</t>
  </si>
  <si>
    <t>8.74</t>
  </si>
  <si>
    <t>11.07</t>
  </si>
  <si>
    <t xml:space="preserve"> '' / heures</t>
  </si>
  <si>
    <t>73.03</t>
  </si>
  <si>
    <t>2'' 1/2</t>
  </si>
  <si>
    <t>5.16</t>
  </si>
  <si>
    <t>carbone sch 10s
(tarif 10)</t>
  </si>
  <si>
    <t>7.01</t>
  </si>
  <si>
    <t>9.53</t>
  </si>
  <si>
    <t>14.02</t>
  </si>
  <si>
    <t>88.90</t>
  </si>
  <si>
    <t>3''</t>
  </si>
  <si>
    <t xml:space="preserve"> Tarif 10          3,2</t>
  </si>
  <si>
    <t>carbone 40s</t>
  </si>
  <si>
    <t>5.49</t>
  </si>
  <si>
    <t>7.62</t>
  </si>
  <si>
    <t>11.13</t>
  </si>
  <si>
    <t>15.24</t>
  </si>
  <si>
    <t>114.30</t>
  </si>
  <si>
    <t>4''</t>
  </si>
  <si>
    <t xml:space="preserve"> Tarif 10          3,6</t>
  </si>
  <si>
    <t>6.02</t>
  </si>
  <si>
    <t>Exemple en 1''</t>
  </si>
  <si>
    <t>DN 25</t>
  </si>
  <si>
    <t>8.56</t>
  </si>
  <si>
    <t>Dia 1''</t>
  </si>
  <si>
    <t>13.49</t>
  </si>
  <si>
    <t>17.12</t>
  </si>
  <si>
    <t>141.30</t>
  </si>
  <si>
    <t>5''</t>
  </si>
  <si>
    <t xml:space="preserve"> Tarif 10          4,0</t>
  </si>
  <si>
    <t>6.55</t>
  </si>
  <si>
    <t>12.70</t>
  </si>
  <si>
    <t>15.88</t>
  </si>
  <si>
    <t>19.05</t>
  </si>
  <si>
    <t>168.28</t>
  </si>
  <si>
    <t>6''</t>
  </si>
  <si>
    <t xml:space="preserve"> Tarif 10          4,5</t>
  </si>
  <si>
    <t>7.11</t>
  </si>
  <si>
    <t>10.97</t>
  </si>
  <si>
    <t>14.27</t>
  </si>
  <si>
    <t>18.26</t>
  </si>
  <si>
    <t>21.95</t>
  </si>
  <si>
    <t>219.08</t>
  </si>
  <si>
    <t>8''</t>
  </si>
  <si>
    <t xml:space="preserve"> Tarif 10          6,3</t>
  </si>
  <si>
    <t>8.18</t>
  </si>
  <si>
    <t>15.09</t>
  </si>
  <si>
    <t>20.62</t>
  </si>
  <si>
    <t>23.01</t>
  </si>
  <si>
    <t>22.23</t>
  </si>
  <si>
    <t>273.05</t>
  </si>
  <si>
    <t>10''</t>
  </si>
  <si>
    <t>9.27</t>
  </si>
  <si>
    <t>21.44</t>
  </si>
  <si>
    <t>25.40</t>
  </si>
  <si>
    <t>28.58</t>
  </si>
  <si>
    <t>323.85</t>
  </si>
  <si>
    <t>12''</t>
  </si>
  <si>
    <t xml:space="preserve"> Tarif 10          7,1</t>
  </si>
  <si>
    <t>Exemple en 6''</t>
  </si>
  <si>
    <t>DN 150</t>
  </si>
  <si>
    <t>Dia 6''</t>
  </si>
  <si>
    <t>10.31</t>
  </si>
  <si>
    <t>17.48</t>
  </si>
  <si>
    <t>33.32</t>
  </si>
  <si>
    <t>355.60</t>
  </si>
  <si>
    <t>14''</t>
  </si>
  <si>
    <t>sch 10 s       6.35</t>
  </si>
  <si>
    <t>23.83</t>
  </si>
  <si>
    <t>27.79</t>
  </si>
  <si>
    <t>31.75</t>
  </si>
  <si>
    <t>35.71</t>
  </si>
  <si>
    <t>406.40</t>
  </si>
  <si>
    <t>16''</t>
  </si>
  <si>
    <t>26.19</t>
  </si>
  <si>
    <t>30.96</t>
  </si>
  <si>
    <t>36.53</t>
  </si>
  <si>
    <t>40.49</t>
  </si>
  <si>
    <t>457.20</t>
  </si>
  <si>
    <t>18''</t>
  </si>
  <si>
    <t>29.36</t>
  </si>
  <si>
    <t>34.93</t>
  </si>
  <si>
    <t>39.67</t>
  </si>
  <si>
    <t>45.24</t>
  </si>
  <si>
    <t>508.00</t>
  </si>
  <si>
    <t>20''</t>
  </si>
  <si>
    <t>Exemple en 10''</t>
  </si>
  <si>
    <t>DN 250</t>
  </si>
  <si>
    <t>Dia 10''</t>
  </si>
  <si>
    <t>32.54</t>
  </si>
  <si>
    <t>38.10</t>
  </si>
  <si>
    <t>44.45</t>
  </si>
  <si>
    <t>50.01</t>
  </si>
  <si>
    <t>558.80</t>
  </si>
  <si>
    <t>22''</t>
  </si>
  <si>
    <t>41.28</t>
  </si>
  <si>
    <t>47.63</t>
  </si>
  <si>
    <t>53.98</t>
  </si>
  <si>
    <t>609.60</t>
  </si>
  <si>
    <t>24''</t>
  </si>
  <si>
    <t>38.89</t>
  </si>
  <si>
    <t>46.02</t>
  </si>
  <si>
    <t>52.37</t>
  </si>
  <si>
    <t>59.54</t>
  </si>
  <si>
    <t>660.40</t>
  </si>
  <si>
    <t>26''</t>
  </si>
  <si>
    <t>sch 10 s       7,92</t>
  </si>
  <si>
    <t>711.20</t>
  </si>
  <si>
    <t>28''</t>
  </si>
  <si>
    <t>762.00</t>
  </si>
  <si>
    <t>30''</t>
  </si>
  <si>
    <t>812.80</t>
  </si>
  <si>
    <t>32''</t>
  </si>
  <si>
    <t>863.60</t>
  </si>
  <si>
    <t>34''</t>
  </si>
  <si>
    <t>914.40</t>
  </si>
  <si>
    <t>36''</t>
  </si>
  <si>
    <t>Dimension moins courante</t>
  </si>
  <si>
    <t>Sch exprimé en mm</t>
  </si>
  <si>
    <t>Coût moyen en €/Kg</t>
  </si>
  <si>
    <t>Accessoires  acier carbone</t>
  </si>
  <si>
    <t>Accessoires  acier inox</t>
  </si>
  <si>
    <t>Coudes acier carbone</t>
  </si>
  <si>
    <t>Coudes inox</t>
  </si>
  <si>
    <t xml:space="preserve">Accessoires </t>
  </si>
  <si>
    <t xml:space="preserve">Coût moyen au Kg </t>
  </si>
  <si>
    <t>Delta coût matière 70% tubes / 30 % accessoires</t>
  </si>
  <si>
    <t xml:space="preserve">Coût au Kg </t>
  </si>
  <si>
    <t xml:space="preserve">Sch10 s carbone </t>
  </si>
  <si>
    <t xml:space="preserve">Sch 40 s carbone </t>
  </si>
  <si>
    <t xml:space="preserve">Sch10 s inox </t>
  </si>
  <si>
    <t xml:space="preserve">Sch 40 s inox </t>
  </si>
  <si>
    <t>P/kg</t>
  </si>
  <si>
    <t>Coût matière</t>
  </si>
  <si>
    <t xml:space="preserve">Coût MO €/h </t>
  </si>
  <si>
    <t>3 m tubes en 4'' sch 10s  carbone + 2 coudes</t>
  </si>
  <si>
    <t>3 m tubes en 4'' sch 10s  inox + 2 coudes</t>
  </si>
  <si>
    <t>Nb heures</t>
  </si>
  <si>
    <t>Nb pouces</t>
  </si>
  <si>
    <t>Coût Mo carbone (4 soudures de 4'')</t>
  </si>
  <si>
    <t>Coût Mo inox (4 soudures de 4'')</t>
  </si>
  <si>
    <t>% mat</t>
  </si>
  <si>
    <t>% mo</t>
  </si>
  <si>
    <t xml:space="preserve">Total carbone </t>
  </si>
  <si>
    <t xml:space="preserve">Total inox </t>
  </si>
  <si>
    <t>Delta %</t>
  </si>
  <si>
    <t>en plus version inox</t>
  </si>
  <si>
    <t>3 m tubes en 10'' sch 10s  carbone + 2 coudes</t>
  </si>
  <si>
    <t>3 m tubes en 10'' sch 10s  inox + 2 coudes</t>
  </si>
  <si>
    <t>Coût Mo carbone (4 soudures de 10'')</t>
  </si>
  <si>
    <t>Coût Mo inox (4 soudures de 10'')</t>
  </si>
  <si>
    <t>Kg</t>
  </si>
  <si>
    <t>Hypothèse 20 tonnes de matière carbone</t>
  </si>
  <si>
    <t>du coût</t>
  </si>
  <si>
    <t>24 coudes en 24'' sch10s</t>
  </si>
  <si>
    <t xml:space="preserve">soit 48 soudures en 24'' </t>
  </si>
  <si>
    <t>Hypothèse 20 tonnes de matière inox</t>
  </si>
  <si>
    <t>Mo carbone</t>
  </si>
  <si>
    <t>Mo inox</t>
  </si>
  <si>
    <t xml:space="preserve">Coût total carbone </t>
  </si>
  <si>
    <t xml:space="preserve">Coût total inox </t>
  </si>
  <si>
    <t>Hypothèse 10 tonnes de matière carbone</t>
  </si>
  <si>
    <t>24 coudes en 10'' sch10s</t>
  </si>
  <si>
    <t xml:space="preserve">soit 48 soudures en 10'' </t>
  </si>
  <si>
    <t>Hypothèse 10 tonnes de matière inox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</si>
</sst>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"/>
    <numFmt numFmtId="165" formatCode="_-* #,##0\ _F_-;\-* #,##0\ _F_-;_-* &quot;-&quot;??\ _F_-;_-@"/>
    <numFmt numFmtId="166" formatCode="#,##0\ &quot;€&quot;"/>
    <numFmt numFmtId="167" formatCode="#,##0\ [$€-1]"/>
  </numFmts>
  <fonts count="8">
    <font>
      <sz val="10.0"/>
      <name val="Arial"/>
    </font>
    <font>
      <b/>
      <sz val="10.0"/>
      <name val="Arial"/>
    </font>
    <font/>
    <font>
      <b/>
      <sz val="12.0"/>
      <color rgb="FFFF0000"/>
      <name val="Arial"/>
    </font>
    <font>
      <b/>
      <sz val="11.0"/>
      <color rgb="FF000000"/>
      <name val="Calibri"/>
    </font>
    <font>
      <b/>
      <sz val="11.0"/>
      <name val="Calibri"/>
    </font>
    <font>
      <b/>
      <sz val="10.0"/>
      <color rgb="FFFF0000"/>
      <name val="Arial"/>
    </font>
    <font>
      <i/>
      <sz val="11.0"/>
      <color rgb="FF00000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D8D8D8"/>
        <bgColor rgb="FFD8D8D8"/>
      </patternFill>
    </fill>
    <fill>
      <patternFill patternType="solid">
        <fgColor rgb="FFFF0000"/>
        <bgColor rgb="FFFF0000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/>
  </cellStyleXfs>
  <cellXfs count="143">
    <xf borderId="0" fillId="0" fontId="0" numFmtId="0"/>
    <xf borderId="1" fillId="0" fontId="1" numFmtId="0" xfId="0" applyBorder="1" applyFont="1"/>
    <xf borderId="2" fillId="0" fontId="1" numFmtId="0" xfId="0" applyBorder="1" applyFont="1"/>
    <xf borderId="2" fillId="0" fontId="0" numFmtId="0" xfId="0" applyBorder="1" applyFont="1"/>
    <xf borderId="3" fillId="0" fontId="1" numFmtId="0" xfId="0" applyBorder="1" applyFont="1"/>
    <xf borderId="4" fillId="2" fontId="1" numFmtId="0" xfId="0" applyBorder="1" applyFill="1" applyFont="1"/>
    <xf borderId="5" fillId="0" fontId="0" numFmtId="0" xfId="0" applyBorder="1" applyFont="1"/>
    <xf borderId="6" fillId="0" fontId="0" numFmtId="0" xfId="0" applyFont="1"/>
    <xf borderId="6" fillId="0" fontId="0" numFmtId="0" xfId="0" applyFont="1"/>
    <xf borderId="7" fillId="0" fontId="1" numFmtId="0" xfId="0" applyAlignment="1" applyBorder="1" applyFont="1">
      <alignment horizontal="left"/>
    </xf>
    <xf borderId="8" fillId="0" fontId="0" numFmtId="0" xfId="0" applyAlignment="1" applyBorder="1" applyFont="1">
      <alignment horizontal="left"/>
    </xf>
    <xf borderId="9" fillId="0" fontId="0" numFmtId="0" xfId="0" applyBorder="1" applyFont="1"/>
    <xf borderId="10" fillId="0" fontId="2" numFmtId="0" xfId="0" applyBorder="1" applyFont="1"/>
    <xf borderId="8" fillId="0" fontId="0" numFmtId="0" xfId="0" applyBorder="1" applyFont="1"/>
    <xf borderId="11" fillId="0" fontId="0" numFmtId="0" xfId="0" applyBorder="1" applyFont="1"/>
    <xf borderId="12" fillId="0" fontId="0" numFmtId="0" xfId="0" applyBorder="1" applyFont="1"/>
    <xf borderId="3" fillId="0" fontId="0" numFmtId="0" xfId="0" applyBorder="1" applyFont="1"/>
    <xf borderId="13" fillId="0" fontId="0" numFmtId="0" xfId="0" applyBorder="1" applyFont="1"/>
    <xf borderId="8" fillId="2" fontId="1" numFmtId="0" xfId="0" applyAlignment="1" applyBorder="1" applyFont="1">
      <alignment wrapText="1"/>
    </xf>
    <xf borderId="14" fillId="0" fontId="0" numFmtId="0" xfId="0" applyBorder="1" applyFont="1"/>
    <xf borderId="8" fillId="3" fontId="3" numFmtId="0" xfId="0" applyBorder="1" applyFill="1" applyFont="1"/>
    <xf borderId="6" fillId="0" fontId="0" numFmtId="164" xfId="0" applyFont="1" applyNumberFormat="1"/>
    <xf borderId="8" fillId="3" fontId="0" numFmtId="0" xfId="0" applyBorder="1" applyFont="1"/>
    <xf borderId="15" fillId="0" fontId="0" numFmtId="0" xfId="0" applyBorder="1" applyFont="1"/>
    <xf borderId="16" fillId="0" fontId="0" numFmtId="0" xfId="0" applyBorder="1" applyFont="1"/>
    <xf borderId="5" fillId="3" fontId="0" numFmtId="12" xfId="0" applyBorder="1" applyFont="1" applyNumberFormat="1"/>
    <xf borderId="16" fillId="0" fontId="0" numFmtId="165" xfId="0" applyBorder="1" applyFont="1" applyNumberFormat="1"/>
    <xf borderId="5" fillId="3" fontId="0" numFmtId="12" xfId="0" applyAlignment="1" applyBorder="1" applyFont="1" applyNumberFormat="1">
      <alignment horizontal="right"/>
    </xf>
    <xf borderId="16" fillId="0" fontId="0" numFmtId="1" xfId="0" applyBorder="1" applyFont="1" applyNumberFormat="1"/>
    <xf borderId="9" fillId="3" fontId="0" numFmtId="12" xfId="0" applyAlignment="1" applyBorder="1" applyFont="1" applyNumberFormat="1">
      <alignment horizontal="right"/>
    </xf>
    <xf borderId="5" fillId="3" fontId="0" numFmtId="0" xfId="0" applyBorder="1" applyFont="1"/>
    <xf borderId="9" fillId="3" fontId="0" numFmtId="0" xfId="0" applyBorder="1" applyFont="1"/>
    <xf borderId="17" fillId="0" fontId="0" numFmtId="0" xfId="0" applyBorder="1" applyFont="1"/>
    <xf borderId="8" fillId="2" fontId="1" numFmtId="0" xfId="0" applyBorder="1" applyFont="1"/>
    <xf borderId="18" fillId="0" fontId="4" numFmtId="0" xfId="0" applyAlignment="1" applyBorder="1" applyFont="1">
      <alignment horizontal="center" vertical="center" wrapText="1"/>
    </xf>
    <xf borderId="5" fillId="4" fontId="0" numFmtId="0" xfId="0" applyBorder="1" applyFill="1" applyFont="1"/>
    <xf borderId="11" fillId="0" fontId="4" numFmtId="0" xfId="0" applyAlignment="1" applyBorder="1" applyFont="1">
      <alignment horizontal="center" vertical="center" wrapText="1"/>
    </xf>
    <xf borderId="8" fillId="0" fontId="0" numFmtId="0" xfId="0" applyAlignment="1" applyBorder="1" applyFont="1">
      <alignment wrapText="1"/>
    </xf>
    <xf borderId="19" fillId="5" fontId="5" numFmtId="0" xfId="0" applyAlignment="1" applyBorder="1" applyFill="1" applyFont="1">
      <alignment horizontal="center" vertical="center" wrapText="1"/>
    </xf>
    <xf borderId="9" fillId="4" fontId="0" numFmtId="0" xfId="0" applyBorder="1" applyFont="1"/>
    <xf borderId="19" fillId="0" fontId="4" numFmtId="0" xfId="0" applyAlignment="1" applyBorder="1" applyFont="1">
      <alignment horizontal="center" vertical="center" wrapText="1"/>
    </xf>
    <xf borderId="15" fillId="0" fontId="1" numFmtId="0" xfId="0" applyBorder="1" applyFont="1"/>
    <xf borderId="19" fillId="6" fontId="4" numFmtId="0" xfId="0" applyAlignment="1" applyBorder="1" applyFill="1" applyFont="1">
      <alignment horizontal="center" vertical="center" wrapText="1"/>
    </xf>
    <xf borderId="20" fillId="0" fontId="1" numFmtId="1" xfId="0" applyBorder="1" applyFont="1" applyNumberFormat="1"/>
    <xf borderId="19" fillId="5" fontId="4" numFmtId="0" xfId="0" applyAlignment="1" applyBorder="1" applyFont="1">
      <alignment horizontal="center" vertical="center" wrapText="1"/>
    </xf>
    <xf borderId="20" fillId="0" fontId="1" numFmtId="164" xfId="0" applyBorder="1" applyFont="1" applyNumberFormat="1"/>
    <xf borderId="21" fillId="6" fontId="4" numFmtId="0" xfId="0" applyAlignment="1" applyBorder="1" applyFont="1">
      <alignment horizontal="center" vertical="center" wrapText="1"/>
    </xf>
    <xf borderId="22" fillId="0" fontId="0" numFmtId="0" xfId="0" applyBorder="1" applyFont="1"/>
    <xf borderId="23" fillId="0" fontId="0" numFmtId="0" xfId="0" applyBorder="1" applyFont="1"/>
    <xf borderId="21" fillId="0" fontId="4" numFmtId="0" xfId="0" applyAlignment="1" applyBorder="1" applyFont="1">
      <alignment horizontal="center" vertical="center" wrapText="1"/>
    </xf>
    <xf borderId="24" fillId="0" fontId="0" numFmtId="0" xfId="0" applyBorder="1" applyFont="1"/>
    <xf borderId="20" fillId="0" fontId="1" numFmtId="0" xfId="0" applyBorder="1" applyFont="1"/>
    <xf borderId="25" fillId="0" fontId="4" numFmtId="0" xfId="0" applyAlignment="1" applyBorder="1" applyFont="1">
      <alignment horizontal="center" vertical="center" wrapText="1"/>
    </xf>
    <xf borderId="16" fillId="0" fontId="1" numFmtId="0" xfId="0" applyBorder="1" applyFont="1"/>
    <xf borderId="16" fillId="0" fontId="1" numFmtId="164" xfId="0" applyBorder="1" applyFont="1" applyNumberFormat="1"/>
    <xf borderId="16" fillId="0" fontId="1" numFmtId="1" xfId="0" applyBorder="1" applyFont="1" applyNumberFormat="1"/>
    <xf borderId="26" fillId="0" fontId="2" numFmtId="0" xfId="0" applyBorder="1" applyFont="1"/>
    <xf borderId="5" fillId="0" fontId="4" numFmtId="0" xfId="0" applyAlignment="1" applyBorder="1" applyFont="1">
      <alignment horizontal="center" vertical="center" wrapText="1"/>
    </xf>
    <xf borderId="27" fillId="0" fontId="0" numFmtId="0" xfId="0" applyAlignment="1" applyBorder="1" applyFont="1">
      <alignment horizontal="right"/>
    </xf>
    <xf borderId="28" fillId="0" fontId="2" numFmtId="0" xfId="0" applyBorder="1" applyFont="1"/>
    <xf borderId="6" fillId="0" fontId="0" numFmtId="9" xfId="0" applyAlignment="1" applyFont="1" applyNumberFormat="1">
      <alignment horizontal="right"/>
    </xf>
    <xf borderId="21" fillId="0" fontId="2" numFmtId="0" xfId="0" applyBorder="1" applyFont="1"/>
    <xf borderId="6" fillId="0" fontId="1" numFmtId="0" xfId="0" applyFont="1"/>
    <xf borderId="6" fillId="0" fontId="0" numFmtId="0" xfId="0" applyAlignment="1" applyFont="1">
      <alignment horizontal="center"/>
    </xf>
    <xf borderId="6" fillId="0" fontId="0" numFmtId="14" xfId="0" applyAlignment="1" applyFont="1" applyNumberFormat="1">
      <alignment/>
    </xf>
    <xf borderId="17" fillId="0" fontId="1" numFmtId="0" xfId="0" applyBorder="1" applyFont="1"/>
    <xf borderId="6" fillId="0" fontId="2" numFmtId="0" xfId="0" applyAlignment="1" applyFont="1">
      <alignment/>
    </xf>
    <xf borderId="4" fillId="0" fontId="0" numFmtId="0" xfId="0" applyBorder="1" applyFont="1"/>
    <xf borderId="6" fillId="0" fontId="0" numFmtId="0" xfId="0" applyAlignment="1" applyFont="1">
      <alignment/>
    </xf>
    <xf borderId="29" fillId="0" fontId="2" numFmtId="0" xfId="0" applyBorder="1" applyFont="1"/>
    <xf borderId="11" fillId="0" fontId="0" numFmtId="0" xfId="0" applyBorder="1" applyFont="1"/>
    <xf borderId="5" fillId="0" fontId="0" numFmtId="0" xfId="0" applyAlignment="1" applyBorder="1" applyFont="1">
      <alignment wrapText="1"/>
    </xf>
    <xf borderId="5" fillId="0" fontId="0" numFmtId="2" xfId="0" applyAlignment="1" applyBorder="1" applyFont="1" applyNumberFormat="1">
      <alignment wrapText="1"/>
    </xf>
    <xf borderId="5" fillId="7" fontId="0" numFmtId="0" xfId="0" applyAlignment="1" applyBorder="1" applyFill="1" applyFont="1">
      <alignment wrapText="1"/>
    </xf>
    <xf borderId="5" fillId="5" fontId="0" numFmtId="0" xfId="0" applyAlignment="1" applyBorder="1" applyFont="1">
      <alignment horizontal="right" wrapText="1"/>
    </xf>
    <xf borderId="5" fillId="6" fontId="0" numFmtId="0" xfId="0" applyAlignment="1" applyBorder="1" applyFont="1">
      <alignment wrapText="1"/>
    </xf>
    <xf borderId="5" fillId="0" fontId="0" numFmtId="0" xfId="0" applyBorder="1" applyFont="1"/>
    <xf borderId="5" fillId="5" fontId="0" numFmtId="0" xfId="0" applyAlignment="1" applyBorder="1" applyFont="1">
      <alignment wrapText="1"/>
    </xf>
    <xf borderId="9" fillId="7" fontId="0" numFmtId="0" xfId="0" applyAlignment="1" applyBorder="1" applyFont="1">
      <alignment wrapText="1"/>
    </xf>
    <xf borderId="6" fillId="0" fontId="1" numFmtId="0" xfId="0" applyAlignment="1" applyFont="1">
      <alignment horizontal="center"/>
    </xf>
    <xf borderId="5" fillId="0" fontId="0" numFmtId="164" xfId="0" applyAlignment="1" applyBorder="1" applyFont="1" applyNumberFormat="1">
      <alignment wrapText="1"/>
    </xf>
    <xf borderId="30" fillId="0" fontId="0" numFmtId="0" xfId="0" applyBorder="1" applyFont="1"/>
    <xf borderId="9" fillId="0" fontId="0" numFmtId="0" xfId="0" applyAlignment="1" applyBorder="1" applyFont="1">
      <alignment wrapText="1"/>
    </xf>
    <xf borderId="26" fillId="0" fontId="0" numFmtId="0" xfId="0" applyBorder="1" applyFont="1"/>
    <xf borderId="5" fillId="0" fontId="0" numFmtId="164" xfId="0" applyBorder="1" applyFont="1" applyNumberFormat="1"/>
    <xf borderId="6" fillId="0" fontId="1" numFmtId="0" xfId="0" applyAlignment="1" applyFont="1">
      <alignment horizontal="left"/>
    </xf>
    <xf borderId="5" fillId="0" fontId="0" numFmtId="1" xfId="0" applyAlignment="1" applyBorder="1" applyFont="1" applyNumberFormat="1">
      <alignment wrapText="1"/>
    </xf>
    <xf borderId="24" fillId="0" fontId="6" numFmtId="0" xfId="0" applyAlignment="1" applyBorder="1" applyFont="1">
      <alignment horizontal="right"/>
    </xf>
    <xf borderId="31" fillId="0" fontId="2" numFmtId="0" xfId="0" applyBorder="1" applyFont="1"/>
    <xf borderId="13" fillId="0" fontId="1" numFmtId="164" xfId="0" applyBorder="1" applyFont="1" applyNumberFormat="1"/>
    <xf borderId="22" fillId="0" fontId="1" numFmtId="164" xfId="0" applyBorder="1" applyFont="1" applyNumberFormat="1"/>
    <xf borderId="14" fillId="0" fontId="1" numFmtId="0" xfId="0" applyBorder="1" applyFont="1"/>
    <xf borderId="5" fillId="7" fontId="0" numFmtId="1" xfId="0" applyAlignment="1" applyBorder="1" applyFont="1" applyNumberFormat="1">
      <alignment wrapText="1"/>
    </xf>
    <xf borderId="24" fillId="0" fontId="6" numFmtId="0" xfId="0" applyAlignment="1" applyBorder="1" applyFont="1">
      <alignment horizontal="right" wrapText="1"/>
    </xf>
    <xf borderId="32" fillId="0" fontId="1" numFmtId="0" xfId="0" applyBorder="1" applyFont="1"/>
    <xf borderId="5" fillId="0" fontId="1" numFmtId="164" xfId="0" applyBorder="1" applyFont="1" applyNumberFormat="1"/>
    <xf borderId="8" fillId="0" fontId="6" numFmtId="0" xfId="0" applyAlignment="1" applyBorder="1" applyFont="1">
      <alignment wrapText="1"/>
    </xf>
    <xf borderId="6" fillId="0" fontId="0" numFmtId="2" xfId="0" applyFont="1" applyNumberFormat="1"/>
    <xf borderId="5" fillId="0" fontId="1" numFmtId="1" xfId="0" applyBorder="1" applyFont="1" applyNumberFormat="1"/>
    <xf borderId="33" fillId="0" fontId="0" numFmtId="0" xfId="0" applyBorder="1" applyFont="1"/>
    <xf borderId="34" fillId="0" fontId="0" numFmtId="0" xfId="0" applyBorder="1" applyFont="1"/>
    <xf borderId="5" fillId="7" fontId="0" numFmtId="0" xfId="0" applyAlignment="1" applyBorder="1" applyFont="1">
      <alignment horizontal="right" wrapText="1"/>
    </xf>
    <xf borderId="35" fillId="0" fontId="0" numFmtId="0" xfId="0" applyBorder="1" applyFont="1"/>
    <xf borderId="12" fillId="0" fontId="0" numFmtId="0" xfId="0" applyAlignment="1" applyBorder="1" applyFont="1">
      <alignment wrapText="1"/>
    </xf>
    <xf borderId="22" fillId="0" fontId="0" numFmtId="0" xfId="0" applyAlignment="1" applyBorder="1" applyFont="1">
      <alignment wrapText="1"/>
    </xf>
    <xf borderId="22" fillId="0" fontId="0" numFmtId="2" xfId="0" applyAlignment="1" applyBorder="1" applyFont="1" applyNumberFormat="1">
      <alignment wrapText="1"/>
    </xf>
    <xf borderId="22" fillId="5" fontId="0" numFmtId="0" xfId="0" applyAlignment="1" applyBorder="1" applyFont="1">
      <alignment horizontal="right" wrapText="1"/>
    </xf>
    <xf borderId="22" fillId="0" fontId="0" numFmtId="1" xfId="0" applyAlignment="1" applyBorder="1" applyFont="1" applyNumberFormat="1">
      <alignment wrapText="1"/>
    </xf>
    <xf borderId="22" fillId="7" fontId="0" numFmtId="0" xfId="0" applyAlignment="1" applyBorder="1" applyFont="1">
      <alignment wrapText="1"/>
    </xf>
    <xf borderId="22" fillId="7" fontId="0" numFmtId="1" xfId="0" applyAlignment="1" applyBorder="1" applyFont="1" applyNumberFormat="1">
      <alignment wrapText="1"/>
    </xf>
    <xf borderId="22" fillId="7" fontId="0" numFmtId="0" xfId="0" applyAlignment="1" applyBorder="1" applyFont="1">
      <alignment horizontal="right" wrapText="1"/>
    </xf>
    <xf borderId="22" fillId="7" fontId="0" numFmtId="0" xfId="0" applyAlignment="1" applyBorder="1" applyFont="1">
      <alignment horizontal="right" wrapText="1"/>
    </xf>
    <xf borderId="23" fillId="7" fontId="0" numFmtId="0" xfId="0" applyAlignment="1" applyBorder="1" applyFont="1">
      <alignment wrapText="1"/>
    </xf>
    <xf borderId="6" fillId="8" fontId="0" numFmtId="0" xfId="0" applyBorder="1" applyFill="1" applyFont="1"/>
    <xf borderId="5" fillId="0" fontId="0" numFmtId="2" xfId="0" applyBorder="1" applyFont="1" applyNumberFormat="1"/>
    <xf borderId="5" fillId="0" fontId="0" numFmtId="1" xfId="0" applyBorder="1" applyFont="1" applyNumberFormat="1"/>
    <xf borderId="6" fillId="0" fontId="7" numFmtId="0" xfId="0" applyFont="1"/>
    <xf borderId="6" fillId="0" fontId="0" numFmtId="1" xfId="0" applyAlignment="1" applyFont="1" applyNumberFormat="1">
      <alignment horizontal="right"/>
    </xf>
    <xf borderId="11" fillId="0" fontId="0" numFmtId="0" xfId="0" applyAlignment="1" applyBorder="1" applyFont="1">
      <alignment horizontal="left" wrapText="1"/>
    </xf>
    <xf borderId="6" fillId="0" fontId="0" numFmtId="0" xfId="0" applyAlignment="1" applyFont="1">
      <alignment horizontal="left" wrapText="1"/>
    </xf>
    <xf borderId="6" fillId="0" fontId="0" numFmtId="0" xfId="0" applyAlignment="1" applyFont="1">
      <alignment wrapText="1"/>
    </xf>
    <xf borderId="5" fillId="0" fontId="0" numFmtId="0" xfId="0" applyAlignment="1" applyBorder="1" applyFont="1">
      <alignment horizontal="left" wrapText="1"/>
    </xf>
    <xf borderId="5" fillId="0" fontId="0" numFmtId="0" xfId="0" applyAlignment="1" applyBorder="1" applyFont="1">
      <alignment horizontal="left"/>
    </xf>
    <xf borderId="5" fillId="0" fontId="0" numFmtId="1" xfId="0" applyAlignment="1" applyBorder="1" applyFont="1" applyNumberFormat="1">
      <alignment horizontal="left"/>
    </xf>
    <xf borderId="6" fillId="0" fontId="0" numFmtId="0" xfId="0" applyAlignment="1" applyFont="1">
      <alignment horizontal="left"/>
    </xf>
    <xf borderId="6" fillId="0" fontId="0" numFmtId="164" xfId="0" applyAlignment="1" applyFont="1" applyNumberFormat="1">
      <alignment horizontal="left"/>
    </xf>
    <xf borderId="8" fillId="0" fontId="1" numFmtId="0" xfId="0" applyBorder="1" applyFont="1"/>
    <xf borderId="5" fillId="0" fontId="1" numFmtId="0" xfId="0" applyAlignment="1" applyBorder="1" applyFont="1">
      <alignment horizontal="left"/>
    </xf>
    <xf borderId="5" fillId="0" fontId="1" numFmtId="164" xfId="0" applyAlignment="1" applyBorder="1" applyFont="1" applyNumberFormat="1">
      <alignment horizontal="left"/>
    </xf>
    <xf borderId="6" fillId="0" fontId="1" numFmtId="164" xfId="0" applyAlignment="1" applyFont="1" applyNumberFormat="1">
      <alignment horizontal="left"/>
    </xf>
    <xf borderId="5" fillId="0" fontId="0" numFmtId="9" xfId="0" applyBorder="1" applyFont="1" applyNumberFormat="1"/>
    <xf borderId="5" fillId="0" fontId="0" numFmtId="0" xfId="0" applyAlignment="1" applyBorder="1" applyFont="1">
      <alignment horizontal="right"/>
    </xf>
    <xf borderId="5" fillId="0" fontId="1" numFmtId="0" xfId="0" applyAlignment="1" applyBorder="1" applyFont="1">
      <alignment horizontal="right"/>
    </xf>
    <xf borderId="5" fillId="0" fontId="1" numFmtId="9" xfId="0" applyBorder="1" applyFont="1" applyNumberFormat="1"/>
    <xf borderId="5" fillId="0" fontId="1" numFmtId="0" xfId="0" applyBorder="1" applyFont="1"/>
    <xf borderId="5" fillId="0" fontId="0" numFmtId="0" xfId="0" applyAlignment="1" applyBorder="1" applyFont="1">
      <alignment horizontal="right"/>
    </xf>
    <xf borderId="5" fillId="0" fontId="0" numFmtId="166" xfId="0" applyBorder="1" applyFont="1" applyNumberFormat="1"/>
    <xf borderId="5" fillId="0" fontId="0" numFmtId="167" xfId="0" applyBorder="1" applyFont="1" applyNumberFormat="1"/>
    <xf borderId="5" fillId="0" fontId="0" numFmtId="3" xfId="0" applyBorder="1" applyFont="1" applyNumberFormat="1"/>
    <xf borderId="5" fillId="0" fontId="0" numFmtId="14" xfId="0" applyAlignment="1" applyBorder="1" applyFont="1" applyNumberFormat="1">
      <alignment/>
    </xf>
    <xf borderId="13" fillId="0" fontId="1" numFmtId="0" xfId="0" applyAlignment="1" applyBorder="1" applyFont="1">
      <alignment horizontal="right"/>
    </xf>
    <xf borderId="13" fillId="0" fontId="1" numFmtId="9" xfId="0" applyBorder="1" applyFont="1" applyNumberFormat="1"/>
    <xf borderId="13" fillId="0" fontId="1" numFmtId="0" xfId="0" applyBorder="1" applyFont="1"/>
  </cellXfs>
  <cellStyles count="1">
    <cellStyle xfId="0" name="Normal" builtinId="0"/>
  </cellStyles>
  <dxfs count="0"/>
  <tableStyles count="0" defaultPivotStyle="PivotStyleMedium4" defaultTableStyle="TableStyleMedium9"/>
</styleSheet>
</file>

<file path=xl/_rels/workbook.xml.rels><?xml version="1.0" encoding="UTF-8" standalone="yes"?><Relationships xmlns="http://schemas.openxmlformats.org/package/2006/relationships"><Relationship Id="rId2" Type="http://schemas.openxmlformats.org/officeDocument/2006/relationships/sharedStrings" Target="sharedStrings.xml"/><Relationship Id="rId1" Type="http://schemas.openxmlformats.org/officeDocument/2006/relationships/styles" Target="styles.xml"/><Relationship Id="rId4" Type="http://schemas.openxmlformats.org/officeDocument/2006/relationships/worksheet" Target="worksheets/sheet2.xml"/><Relationship Id="rId3" Type="http://schemas.openxmlformats.org/officeDocument/2006/relationships/worksheet" Target="worksheets/sheet1.xml"/><Relationship Id="rId5" Type="http://schemas.openxmlformats.org/officeDocument/2006/relationships/worksheet" Target="worksheets/sheet3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absoluteAnchor>
    <xdr:pos x="4448175" y="4943475"/>
    <xdr:ext cx="1247775" cy="38100"/>
    <xdr:grpSp>
      <xdr:nvGrpSpPr>
        <xdr:cNvPr id="1" name="Shape 1"/>
        <xdr:cNvGrpSpPr/>
      </xdr:nvGrpSpPr>
      <xdr:grpSpPr>
        <a:xfrm>
          <a:off x="4722112" y="3780000"/>
          <a:ext cx="1247774" cy="0"/>
          <a:chOff x="4722112" y="3780000"/>
          <a:chExt cx="1247774" cy="0"/>
        </a:xfrm>
      </xdr:grpSpPr>
      <xdr:cxnSp>
        <xdr:nvCxnSpPr>
          <xdr:cNvPr id="2" name="Shape 2"/>
          <xdr:cNvCxnSpPr/>
          <xdr:nvPr/>
        </xdr:nvCxnSpPr>
        <xdr:spPr>
          <a:xfrm>
            <a:off x="4722112" y="3780000"/>
            <a:ext cx="1247774" cy="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5715000" y="4953000"/>
    <xdr:ext cx="200025" cy="209550"/>
    <xdr:grpSp>
      <xdr:nvGrpSpPr>
        <xdr:cNvPr id="1" name="Shape 1"/>
        <xdr:cNvGrpSpPr/>
      </xdr:nvGrpSpPr>
      <xdr:grpSpPr>
        <a:xfrm>
          <a:off x="5245987" y="3679987"/>
          <a:ext cx="200024" cy="200025"/>
          <a:chOff x="5245987" y="3679987"/>
          <a:chExt cx="200024" cy="200025"/>
        </a:xfrm>
      </xdr:grpSpPr>
      <xdr:sp>
        <xdr:nvSpPr>
          <xdr:cNvPr id="3" name="Shape 3"/>
          <xdr:cNvSpPr/>
          <xdr:nvPr/>
        </xdr:nvSpPr>
        <xdr:spPr>
          <a:xfrm>
            <a:off x="5245987" y="3679987"/>
            <a:ext cx="200024" cy="200025"/>
          </a:xfrm>
          <a:custGeom>
            <a:pathLst>
              <a:path extrusionOk="0" fill="none" h="21600" w="21601">
                <a:moveTo>
                  <a:pt x="0" y="0"/>
                </a:moveTo>
                <a:cubicBezTo>
                  <a:pt x="11930" y="0"/>
                  <a:pt x="21601" y="9670"/>
                  <a:pt x="21601" y="21600"/>
                </a:cubicBezTo>
              </a:path>
              <a:path extrusionOk="0" h="21600" w="21601">
                <a:moveTo>
                  <a:pt x="0" y="0"/>
                </a:moveTo>
                <a:cubicBezTo>
                  <a:pt x="11930" y="0"/>
                  <a:pt x="21601" y="9670"/>
                  <a:pt x="21601" y="21600"/>
                </a:cubicBezTo>
                <a:lnTo>
                  <a:pt x="1" y="21600"/>
                </a:lnTo>
                <a:close/>
              </a:path>
            </a:pathLst>
          </a:custGeom>
          <a:noFill/>
          <a:ln cap="flat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857875" y="5543550"/>
    <xdr:ext cx="200025" cy="238125"/>
    <xdr:grpSp>
      <xdr:nvGrpSpPr>
        <xdr:cNvPr id="1" name="Shape 1"/>
        <xdr:cNvGrpSpPr/>
      </xdr:nvGrpSpPr>
      <xdr:grpSpPr>
        <a:xfrm>
          <a:off x="5260274" y="3665699"/>
          <a:ext cx="171450" cy="228599"/>
          <a:chOff x="5260274" y="3665699"/>
          <a:chExt cx="171450" cy="228599"/>
        </a:xfrm>
      </xdr:grpSpPr>
      <xdr:sp>
        <xdr:nvSpPr>
          <xdr:cNvPr id="4" name="Shape 4"/>
          <xdr:cNvSpPr/>
          <xdr:nvPr/>
        </xdr:nvSpPr>
        <xdr:spPr>
          <a:xfrm rot="-10500000">
            <a:off x="5260274" y="3665699"/>
            <a:ext cx="171450" cy="228599"/>
          </a:xfrm>
          <a:custGeom>
            <a:pathLst>
              <a:path extrusionOk="0" fill="none" h="21600" w="21601">
                <a:moveTo>
                  <a:pt x="0" y="0"/>
                </a:moveTo>
                <a:cubicBezTo>
                  <a:pt x="11930" y="0"/>
                  <a:pt x="21601" y="9670"/>
                  <a:pt x="21601" y="21600"/>
                </a:cubicBezTo>
              </a:path>
              <a:path extrusionOk="0" h="21600" w="21601">
                <a:moveTo>
                  <a:pt x="0" y="0"/>
                </a:moveTo>
                <a:cubicBezTo>
                  <a:pt x="11930" y="0"/>
                  <a:pt x="21601" y="9670"/>
                  <a:pt x="21601" y="21600"/>
                </a:cubicBezTo>
                <a:lnTo>
                  <a:pt x="1" y="21600"/>
                </a:lnTo>
                <a:close/>
              </a:path>
            </a:pathLst>
          </a:custGeom>
          <a:noFill/>
          <a:ln cap="flat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857875" y="5153025"/>
    <xdr:ext cx="38100" cy="447675"/>
    <xdr:grpSp>
      <xdr:nvGrpSpPr>
        <xdr:cNvPr id="1" name="Shape 1"/>
        <xdr:cNvGrpSpPr/>
      </xdr:nvGrpSpPr>
      <xdr:grpSpPr>
        <a:xfrm>
          <a:off x="5341237" y="3556162"/>
          <a:ext cx="9524" cy="447674"/>
          <a:chOff x="5341237" y="3556162"/>
          <a:chExt cx="9524" cy="447674"/>
        </a:xfrm>
      </xdr:grpSpPr>
      <xdr:cxnSp>
        <xdr:nvCxnSpPr>
          <xdr:cNvPr id="5" name="Shape 5"/>
          <xdr:cNvCxnSpPr/>
          <xdr:nvPr/>
        </xdr:nvCxnSpPr>
        <xdr:spPr>
          <a:xfrm flipH="1">
            <a:off x="5341237" y="3556162"/>
            <a:ext cx="9524" cy="447674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6057900" y="5753100"/>
    <xdr:ext cx="419100" cy="38100"/>
    <xdr:grpSp>
      <xdr:nvGrpSpPr>
        <xdr:cNvPr id="1" name="Shape 1"/>
        <xdr:cNvGrpSpPr/>
      </xdr:nvGrpSpPr>
      <xdr:grpSpPr>
        <a:xfrm>
          <a:off x="5136450" y="3780000"/>
          <a:ext cx="419099" cy="0"/>
          <a:chOff x="5136450" y="3780000"/>
          <a:chExt cx="419099" cy="0"/>
        </a:xfrm>
      </xdr:grpSpPr>
      <xdr:cxnSp>
        <xdr:nvCxnSpPr>
          <xdr:cNvPr id="6" name="Shape 6"/>
          <xdr:cNvCxnSpPr/>
          <xdr:nvPr/>
        </xdr:nvCxnSpPr>
        <xdr:spPr>
          <a:xfrm>
            <a:off x="5136450" y="3780000"/>
            <a:ext cx="419099" cy="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5067300" y="4781550"/>
    <xdr:ext cx="47625" cy="161925"/>
    <xdr:grpSp>
      <xdr:nvGrpSpPr>
        <xdr:cNvPr id="1" name="Shape 1"/>
        <xdr:cNvGrpSpPr/>
      </xdr:nvGrpSpPr>
      <xdr:grpSpPr>
        <a:xfrm>
          <a:off x="5336475" y="3699037"/>
          <a:ext cx="19049" cy="161925"/>
          <a:chOff x="5336475" y="3699037"/>
          <a:chExt cx="19049" cy="161925"/>
        </a:xfrm>
      </xdr:grpSpPr>
      <xdr:cxnSp>
        <xdr:nvCxnSpPr>
          <xdr:cNvPr id="7" name="Shape 7"/>
          <xdr:cNvCxnSpPr/>
          <xdr:nvPr/>
        </xdr:nvCxnSpPr>
        <xdr:spPr>
          <a:xfrm flipH="1">
            <a:off x="5336475" y="3699037"/>
            <a:ext cx="19049" cy="161925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5057775" y="4695825"/>
    <xdr:ext cx="95250" cy="57150"/>
    <xdr:grpSp>
      <xdr:nvGrpSpPr>
        <xdr:cNvPr id="1" name="Shape 1"/>
        <xdr:cNvGrpSpPr/>
      </xdr:nvGrpSpPr>
      <xdr:grpSpPr>
        <a:xfrm>
          <a:off x="5303137" y="3756187"/>
          <a:ext cx="85724" cy="47625"/>
          <a:chOff x="5303137" y="3756187"/>
          <a:chExt cx="85724" cy="47625"/>
        </a:xfrm>
      </xdr:grpSpPr>
      <xdr:sp>
        <xdr:nvSpPr>
          <xdr:cNvPr id="8" name="Shape 8"/>
          <xdr:cNvSpPr/>
          <xdr:nvPr/>
        </xdr:nvSpPr>
        <xdr:spPr>
          <a:xfrm>
            <a:off x="5303137" y="3756187"/>
            <a:ext cx="85724" cy="47625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6534150" y="5610225"/>
    <xdr:ext cx="38100" cy="323850"/>
    <xdr:grpSp>
      <xdr:nvGrpSpPr>
        <xdr:cNvPr id="1" name="Shape 1"/>
        <xdr:cNvGrpSpPr/>
      </xdr:nvGrpSpPr>
      <xdr:grpSpPr>
        <a:xfrm>
          <a:off x="5346000" y="3618075"/>
          <a:ext cx="0" cy="323850"/>
          <a:chOff x="5346000" y="3618075"/>
          <a:chExt cx="0" cy="323850"/>
        </a:xfrm>
      </xdr:grpSpPr>
      <xdr:cxnSp>
        <xdr:nvCxnSpPr>
          <xdr:cNvPr id="9" name="Shape 9"/>
          <xdr:cNvCxnSpPr/>
          <xdr:nvPr/>
        </xdr:nvCxnSpPr>
        <xdr:spPr>
          <a:xfrm>
            <a:off x="5346000" y="3618075"/>
            <a:ext cx="0" cy="32385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6600825" y="5667375"/>
    <xdr:ext cx="228600" cy="180975"/>
    <xdr:grpSp>
      <xdr:nvGrpSpPr>
        <xdr:cNvPr id="1" name="Shape 1"/>
        <xdr:cNvGrpSpPr/>
      </xdr:nvGrpSpPr>
      <xdr:grpSpPr>
        <a:xfrm>
          <a:off x="5260275" y="3675225"/>
          <a:ext cx="171450" cy="209550"/>
          <a:chOff x="5260275" y="3675225"/>
          <a:chExt cx="171450" cy="209550"/>
        </a:xfrm>
      </xdr:grpSpPr>
      <xdr:sp>
        <xdr:nvSpPr>
          <xdr:cNvPr id="10" name="Shape 10"/>
          <xdr:cNvSpPr/>
          <xdr:nvPr/>
        </xdr:nvSpPr>
        <xdr:spPr>
          <a:xfrm rot="5400000">
            <a:off x="5260275" y="3675225"/>
            <a:ext cx="171450" cy="209550"/>
          </a:xfrm>
          <a:prstGeom prst="flowChartCollate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6858000" y="5705475"/>
    <xdr:ext cx="114300" cy="152400"/>
    <xdr:grpSp>
      <xdr:nvGrpSpPr>
        <xdr:cNvPr id="1" name="Shape 1"/>
        <xdr:cNvGrpSpPr/>
      </xdr:nvGrpSpPr>
      <xdr:grpSpPr>
        <a:xfrm>
          <a:off x="5274562" y="3722850"/>
          <a:ext cx="142875" cy="114300"/>
          <a:chOff x="5274562" y="3722850"/>
          <a:chExt cx="142875" cy="114300"/>
        </a:xfrm>
      </xdr:grpSpPr>
      <xdr:sp>
        <xdr:nvSpPr>
          <xdr:cNvPr id="11" name="Shape 11"/>
          <xdr:cNvSpPr/>
          <xdr:nvPr/>
        </xdr:nvSpPr>
        <xdr:spPr>
          <a:xfrm rot="5400000">
            <a:off x="5274562" y="3722850"/>
            <a:ext cx="142875" cy="114300"/>
          </a:xfrm>
          <a:prstGeom prst="triangle">
            <a:avLst>
              <a:gd fmla="val 50000" name="adj"/>
            </a:avLst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6838950" y="5629275"/>
    <xdr:ext cx="38100" cy="295275"/>
    <xdr:grpSp>
      <xdr:nvGrpSpPr>
        <xdr:cNvPr id="1" name="Shape 1"/>
        <xdr:cNvGrpSpPr/>
      </xdr:nvGrpSpPr>
      <xdr:grpSpPr>
        <a:xfrm>
          <a:off x="5346000" y="3632362"/>
          <a:ext cx="0" cy="295275"/>
          <a:chOff x="5346000" y="3632362"/>
          <a:chExt cx="0" cy="295275"/>
        </a:xfrm>
      </xdr:grpSpPr>
      <xdr:cxnSp>
        <xdr:nvCxnSpPr>
          <xdr:cNvPr id="12" name="Shape 12"/>
          <xdr:cNvCxnSpPr/>
          <xdr:nvPr/>
        </xdr:nvCxnSpPr>
        <xdr:spPr>
          <a:xfrm>
            <a:off x="5346000" y="3632362"/>
            <a:ext cx="0" cy="295275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6953250" y="5753100"/>
    <xdr:ext cx="342900" cy="38100"/>
    <xdr:grpSp>
      <xdr:nvGrpSpPr>
        <xdr:cNvPr id="1" name="Shape 1"/>
        <xdr:cNvGrpSpPr/>
      </xdr:nvGrpSpPr>
      <xdr:grpSpPr>
        <a:xfrm>
          <a:off x="5174550" y="3780000"/>
          <a:ext cx="342899" cy="0"/>
          <a:chOff x="5174550" y="3780000"/>
          <a:chExt cx="342899" cy="0"/>
        </a:xfrm>
      </xdr:grpSpPr>
      <xdr:cxnSp>
        <xdr:nvCxnSpPr>
          <xdr:cNvPr id="13" name="Shape 13"/>
          <xdr:cNvCxnSpPr/>
          <xdr:nvPr/>
        </xdr:nvCxnSpPr>
        <xdr:spPr>
          <a:xfrm>
            <a:off x="5174550" y="3780000"/>
            <a:ext cx="342899" cy="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6438900" y="5648325"/>
    <xdr:ext cx="171450" cy="161925"/>
    <xdr:grpSp>
      <xdr:nvGrpSpPr>
        <xdr:cNvPr id="1" name="Shape 1"/>
        <xdr:cNvGrpSpPr/>
      </xdr:nvGrpSpPr>
      <xdr:grpSpPr>
        <a:xfrm>
          <a:off x="5288849" y="3708563"/>
          <a:ext cx="114299" cy="142874"/>
          <a:chOff x="5288849" y="3708563"/>
          <a:chExt cx="114299" cy="142874"/>
        </a:xfrm>
      </xdr:grpSpPr>
      <xdr:sp>
        <xdr:nvSpPr>
          <xdr:cNvPr id="14" name="Shape 14"/>
          <xdr:cNvSpPr/>
          <xdr:nvPr/>
        </xdr:nvSpPr>
        <xdr:spPr>
          <a:xfrm rot="1800000">
            <a:off x="5288849" y="3708563"/>
            <a:ext cx="114299" cy="142874"/>
          </a:xfrm>
          <a:prstGeom prst="triangle">
            <a:avLst>
              <a:gd fmla="val 50000" name="adj"/>
            </a:avLst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895975" y="5324475"/>
    <xdr:ext cx="304800" cy="38100"/>
    <xdr:grpSp>
      <xdr:nvGrpSpPr>
        <xdr:cNvPr id="1" name="Shape 1"/>
        <xdr:cNvGrpSpPr/>
      </xdr:nvGrpSpPr>
      <xdr:grpSpPr>
        <a:xfrm>
          <a:off x="5193600" y="3780000"/>
          <a:ext cx="304799" cy="0"/>
          <a:chOff x="5193600" y="3780000"/>
          <a:chExt cx="304799" cy="0"/>
        </a:xfrm>
      </xdr:grpSpPr>
      <xdr:cxnSp>
        <xdr:nvCxnSpPr>
          <xdr:cNvPr id="15" name="Shape 15"/>
          <xdr:cNvCxnSpPr/>
          <xdr:nvPr/>
        </xdr:nvCxnSpPr>
        <xdr:spPr>
          <a:xfrm>
            <a:off x="5193600" y="3780000"/>
            <a:ext cx="304799" cy="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4333875" y="4895850"/>
    <xdr:ext cx="104775" cy="85725"/>
    <xdr:grpSp>
      <xdr:nvGrpSpPr>
        <xdr:cNvPr id="1" name="Shape 1"/>
        <xdr:cNvGrpSpPr/>
      </xdr:nvGrpSpPr>
      <xdr:grpSpPr>
        <a:xfrm>
          <a:off x="5303137" y="3741900"/>
          <a:ext cx="85724" cy="76199"/>
          <a:chOff x="5303137" y="3741900"/>
          <a:chExt cx="85724" cy="76199"/>
        </a:xfrm>
      </xdr:grpSpPr>
      <xdr:sp>
        <xdr:nvSpPr>
          <xdr:cNvPr id="16" name="Shape 16"/>
          <xdr:cNvSpPr/>
          <xdr:nvPr/>
        </xdr:nvSpPr>
        <xdr:spPr>
          <a:xfrm>
            <a:off x="5303137" y="3741900"/>
            <a:ext cx="85724" cy="76199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6191250" y="5286375"/>
    <xdr:ext cx="57150" cy="85725"/>
    <xdr:grpSp>
      <xdr:nvGrpSpPr>
        <xdr:cNvPr id="1" name="Shape 1"/>
        <xdr:cNvGrpSpPr/>
      </xdr:nvGrpSpPr>
      <xdr:grpSpPr>
        <a:xfrm>
          <a:off x="5317425" y="3741900"/>
          <a:ext cx="57150" cy="76199"/>
          <a:chOff x="5317425" y="3741900"/>
          <a:chExt cx="57150" cy="76199"/>
        </a:xfrm>
      </xdr:grpSpPr>
      <xdr:sp>
        <xdr:nvSpPr>
          <xdr:cNvPr id="17" name="Shape 17"/>
          <xdr:cNvSpPr/>
          <xdr:nvPr/>
        </xdr:nvSpPr>
        <xdr:spPr>
          <a:xfrm>
            <a:off x="5317425" y="3741900"/>
            <a:ext cx="57150" cy="76199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8143875" y="5724525"/>
    <xdr:ext cx="76200" cy="104775"/>
    <xdr:grpSp>
      <xdr:nvGrpSpPr>
        <xdr:cNvPr id="1" name="Shape 1"/>
        <xdr:cNvGrpSpPr/>
      </xdr:nvGrpSpPr>
      <xdr:grpSpPr>
        <a:xfrm>
          <a:off x="5317425" y="3737137"/>
          <a:ext cx="57150" cy="85724"/>
          <a:chOff x="5317425" y="3737137"/>
          <a:chExt cx="57150" cy="85724"/>
        </a:xfrm>
      </xdr:grpSpPr>
      <xdr:sp>
        <xdr:nvSpPr>
          <xdr:cNvPr id="18" name="Shape 18"/>
          <xdr:cNvSpPr/>
          <xdr:nvPr/>
        </xdr:nvSpPr>
        <xdr:spPr>
          <a:xfrm>
            <a:off x="5317425" y="3737137"/>
            <a:ext cx="57150" cy="85724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857875" y="5200650"/>
    <xdr:ext cx="57150" cy="104775"/>
    <xdr:grpSp>
      <xdr:nvGrpSpPr>
        <xdr:cNvPr id="1" name="Shape 1"/>
        <xdr:cNvGrpSpPr/>
      </xdr:nvGrpSpPr>
      <xdr:grpSpPr>
        <a:xfrm>
          <a:off x="5322187" y="3737137"/>
          <a:ext cx="47625" cy="85724"/>
          <a:chOff x="5322187" y="3737137"/>
          <a:chExt cx="47625" cy="85724"/>
        </a:xfrm>
      </xdr:grpSpPr>
      <xdr:sp>
        <xdr:nvSpPr>
          <xdr:cNvPr id="19" name="Shape 19"/>
          <xdr:cNvSpPr/>
          <xdr:nvPr/>
        </xdr:nvSpPr>
        <xdr:spPr>
          <a:xfrm>
            <a:off x="5322187" y="3737137"/>
            <a:ext cx="47625" cy="85724"/>
          </a:xfrm>
          <a:prstGeom prst="ellipse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848350" y="5429250"/>
    <xdr:ext cx="57150" cy="85725"/>
    <xdr:grpSp>
      <xdr:nvGrpSpPr>
        <xdr:cNvPr id="1" name="Shape 1"/>
        <xdr:cNvGrpSpPr/>
      </xdr:nvGrpSpPr>
      <xdr:grpSpPr>
        <a:xfrm>
          <a:off x="5317425" y="3741900"/>
          <a:ext cx="57150" cy="76199"/>
          <a:chOff x="5317425" y="3741900"/>
          <a:chExt cx="57150" cy="76199"/>
        </a:xfrm>
      </xdr:grpSpPr>
      <xdr:sp>
        <xdr:nvSpPr>
          <xdr:cNvPr id="20" name="Shape 20"/>
          <xdr:cNvSpPr/>
          <xdr:nvPr/>
        </xdr:nvSpPr>
        <xdr:spPr>
          <a:xfrm>
            <a:off x="5317425" y="3741900"/>
            <a:ext cx="57150" cy="76199"/>
          </a:xfrm>
          <a:prstGeom prst="ellipse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981700" y="5286375"/>
    <xdr:ext cx="57150" cy="85725"/>
    <xdr:grpSp>
      <xdr:nvGrpSpPr>
        <xdr:cNvPr id="1" name="Shape 1"/>
        <xdr:cNvGrpSpPr/>
      </xdr:nvGrpSpPr>
      <xdr:grpSpPr>
        <a:xfrm>
          <a:off x="5317425" y="3741900"/>
          <a:ext cx="57150" cy="76199"/>
          <a:chOff x="5317425" y="3741900"/>
          <a:chExt cx="57150" cy="76199"/>
        </a:xfrm>
      </xdr:grpSpPr>
      <xdr:sp>
        <xdr:nvSpPr>
          <xdr:cNvPr id="20" name="Shape 20"/>
          <xdr:cNvSpPr/>
          <xdr:nvPr/>
        </xdr:nvSpPr>
        <xdr:spPr>
          <a:xfrm>
            <a:off x="5317425" y="3741900"/>
            <a:ext cx="57150" cy="76199"/>
          </a:xfrm>
          <a:prstGeom prst="ellipse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1200150" y="4953000"/>
    <xdr:ext cx="3057525" cy="123825"/>
    <xdr:grpSp>
      <xdr:nvGrpSpPr>
        <xdr:cNvPr id="1" name="Shape 1"/>
        <xdr:cNvGrpSpPr/>
      </xdr:nvGrpSpPr>
      <xdr:grpSpPr>
        <a:xfrm>
          <a:off x="3822000" y="3718087"/>
          <a:ext cx="3048000" cy="123824"/>
          <a:chOff x="3822000" y="3718087"/>
          <a:chExt cx="3048000" cy="123824"/>
        </a:xfrm>
      </xdr:grpSpPr>
      <xdr:cxnSp>
        <xdr:nvCxnSpPr>
          <xdr:cNvPr id="21" name="Shape 21"/>
          <xdr:cNvCxnSpPr/>
          <xdr:nvPr/>
        </xdr:nvCxnSpPr>
        <xdr:spPr>
          <a:xfrm flipH="1" rot="10800000">
            <a:off x="3822000" y="3718087"/>
            <a:ext cx="3048000" cy="123824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lg" w="lg" type="triangle"/>
          </a:ln>
        </xdr:spPr>
      </xdr:cxnSp>
    </xdr:grpSp>
    <xdr:clientData fLocksWithSheet="0"/>
  </xdr:absoluteAnchor>
  <xdr:absoluteAnchor>
    <xdr:pos x="1228725" y="5105400"/>
    <xdr:ext cx="3000375" cy="762000"/>
    <xdr:grpSp>
      <xdr:nvGrpSpPr>
        <xdr:cNvPr id="1" name="Shape 1"/>
        <xdr:cNvGrpSpPr/>
      </xdr:nvGrpSpPr>
      <xdr:grpSpPr>
        <a:xfrm>
          <a:off x="3855337" y="3399000"/>
          <a:ext cx="2981325" cy="762000"/>
          <a:chOff x="3855337" y="3399000"/>
          <a:chExt cx="2981325" cy="762000"/>
        </a:xfrm>
      </xdr:grpSpPr>
      <xdr:cxnSp>
        <xdr:nvCxnSpPr>
          <xdr:cNvPr id="22" name="Shape 22"/>
          <xdr:cNvCxnSpPr/>
          <xdr:nvPr/>
        </xdr:nvCxnSpPr>
        <xdr:spPr>
          <a:xfrm>
            <a:off x="3855337" y="3399000"/>
            <a:ext cx="2981325" cy="76200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lg" w="lg" type="triangle"/>
          </a:ln>
        </xdr:spPr>
      </xdr:cxnSp>
    </xdr:grpSp>
    <xdr:clientData fLocksWithSheet="0"/>
  </xdr:absoluteAnchor>
  <xdr:absoluteAnchor>
    <xdr:pos x="5857875" y="6076950"/>
    <xdr:ext cx="323850" cy="2971800"/>
    <xdr:grpSp>
      <xdr:nvGrpSpPr>
        <xdr:cNvPr id="1" name="Shape 1"/>
        <xdr:cNvGrpSpPr/>
      </xdr:nvGrpSpPr>
      <xdr:grpSpPr>
        <a:xfrm>
          <a:off x="5184075" y="2298863"/>
          <a:ext cx="323850" cy="2962275"/>
          <a:chOff x="5184075" y="2298863"/>
          <a:chExt cx="323850" cy="2962275"/>
        </a:xfrm>
      </xdr:grpSpPr>
      <xdr:sp>
        <xdr:nvSpPr>
          <xdr:cNvPr id="23" name="Shape 23"/>
          <xdr:cNvSpPr/>
          <xdr:nvPr/>
        </xdr:nvSpPr>
        <xdr:spPr>
          <a:xfrm>
            <a:off x="5184075" y="2298863"/>
            <a:ext cx="323850" cy="2962275"/>
          </a:xfrm>
          <a:prstGeom prst="rightBrace">
            <a:avLst>
              <a:gd fmla="val 8333" name="adj1"/>
              <a:gd fmla="val 50000" name="adj2"/>
            </a:avLst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934075" y="5019675"/>
    <xdr:ext cx="514350" cy="57150"/>
    <xdr:grpSp>
      <xdr:nvGrpSpPr>
        <xdr:cNvPr id="1" name="Shape 1"/>
        <xdr:cNvGrpSpPr/>
      </xdr:nvGrpSpPr>
      <xdr:grpSpPr>
        <a:xfrm>
          <a:off x="5093587" y="3756187"/>
          <a:ext cx="504824" cy="47625"/>
          <a:chOff x="5093587" y="3756187"/>
          <a:chExt cx="504824" cy="47625"/>
        </a:xfrm>
      </xdr:grpSpPr>
      <xdr:cxnSp>
        <xdr:nvCxnSpPr>
          <xdr:cNvPr id="24" name="Shape 24"/>
          <xdr:cNvCxnSpPr/>
          <xdr:nvPr/>
        </xdr:nvCxnSpPr>
        <xdr:spPr>
          <a:xfrm flipH="1">
            <a:off x="5093587" y="3756187"/>
            <a:ext cx="504824" cy="47625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lg" w="lg" type="triangle"/>
          </a:ln>
        </xdr:spPr>
      </xdr:cxnSp>
    </xdr:grpSp>
    <xdr:clientData fLocksWithSheet="0"/>
  </xdr:absoluteAnchor>
  <xdr:absoluteAnchor>
    <xdr:pos x="4448175" y="9686925"/>
    <xdr:ext cx="1247775" cy="38100"/>
    <xdr:grpSp>
      <xdr:nvGrpSpPr>
        <xdr:cNvPr id="1" name="Shape 1"/>
        <xdr:cNvGrpSpPr/>
      </xdr:nvGrpSpPr>
      <xdr:grpSpPr>
        <a:xfrm>
          <a:off x="4722112" y="3780000"/>
          <a:ext cx="1247774" cy="0"/>
          <a:chOff x="4722112" y="3780000"/>
          <a:chExt cx="1247774" cy="0"/>
        </a:xfrm>
      </xdr:grpSpPr>
      <xdr:cxnSp>
        <xdr:nvCxnSpPr>
          <xdr:cNvPr id="2" name="Shape 2"/>
          <xdr:cNvCxnSpPr/>
          <xdr:nvPr/>
        </xdr:nvCxnSpPr>
        <xdr:spPr>
          <a:xfrm>
            <a:off x="4722112" y="3780000"/>
            <a:ext cx="1247774" cy="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5715000" y="9696450"/>
    <xdr:ext cx="200025" cy="209550"/>
    <xdr:grpSp>
      <xdr:nvGrpSpPr>
        <xdr:cNvPr id="1" name="Shape 1"/>
        <xdr:cNvGrpSpPr/>
      </xdr:nvGrpSpPr>
      <xdr:grpSpPr>
        <a:xfrm>
          <a:off x="5245987" y="3679987"/>
          <a:ext cx="200024" cy="200025"/>
          <a:chOff x="5245987" y="3679987"/>
          <a:chExt cx="200024" cy="200025"/>
        </a:xfrm>
      </xdr:grpSpPr>
      <xdr:sp>
        <xdr:nvSpPr>
          <xdr:cNvPr id="3" name="Shape 3"/>
          <xdr:cNvSpPr/>
          <xdr:nvPr/>
        </xdr:nvSpPr>
        <xdr:spPr>
          <a:xfrm>
            <a:off x="5245987" y="3679987"/>
            <a:ext cx="200024" cy="200025"/>
          </a:xfrm>
          <a:custGeom>
            <a:pathLst>
              <a:path extrusionOk="0" fill="none" h="21600" w="21601">
                <a:moveTo>
                  <a:pt x="0" y="0"/>
                </a:moveTo>
                <a:cubicBezTo>
                  <a:pt x="11930" y="0"/>
                  <a:pt x="21601" y="9670"/>
                  <a:pt x="21601" y="21600"/>
                </a:cubicBezTo>
              </a:path>
              <a:path extrusionOk="0" h="21600" w="21601">
                <a:moveTo>
                  <a:pt x="0" y="0"/>
                </a:moveTo>
                <a:cubicBezTo>
                  <a:pt x="11930" y="0"/>
                  <a:pt x="21601" y="9670"/>
                  <a:pt x="21601" y="21600"/>
                </a:cubicBezTo>
                <a:lnTo>
                  <a:pt x="1" y="21600"/>
                </a:lnTo>
                <a:close/>
              </a:path>
            </a:pathLst>
          </a:custGeom>
          <a:noFill/>
          <a:ln cap="flat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857875" y="10287000"/>
    <xdr:ext cx="200025" cy="238125"/>
    <xdr:grpSp>
      <xdr:nvGrpSpPr>
        <xdr:cNvPr id="1" name="Shape 1"/>
        <xdr:cNvGrpSpPr/>
      </xdr:nvGrpSpPr>
      <xdr:grpSpPr>
        <a:xfrm>
          <a:off x="5260274" y="3665699"/>
          <a:ext cx="171450" cy="228599"/>
          <a:chOff x="5260274" y="3665699"/>
          <a:chExt cx="171450" cy="228599"/>
        </a:xfrm>
      </xdr:grpSpPr>
      <xdr:sp>
        <xdr:nvSpPr>
          <xdr:cNvPr id="4" name="Shape 4"/>
          <xdr:cNvSpPr/>
          <xdr:nvPr/>
        </xdr:nvSpPr>
        <xdr:spPr>
          <a:xfrm rot="-10500000">
            <a:off x="5260274" y="3665699"/>
            <a:ext cx="171450" cy="228599"/>
          </a:xfrm>
          <a:custGeom>
            <a:pathLst>
              <a:path extrusionOk="0" fill="none" h="21600" w="21601">
                <a:moveTo>
                  <a:pt x="0" y="0"/>
                </a:moveTo>
                <a:cubicBezTo>
                  <a:pt x="11930" y="0"/>
                  <a:pt x="21601" y="9670"/>
                  <a:pt x="21601" y="21600"/>
                </a:cubicBezTo>
              </a:path>
              <a:path extrusionOk="0" h="21600" w="21601">
                <a:moveTo>
                  <a:pt x="0" y="0"/>
                </a:moveTo>
                <a:cubicBezTo>
                  <a:pt x="11930" y="0"/>
                  <a:pt x="21601" y="9670"/>
                  <a:pt x="21601" y="21600"/>
                </a:cubicBezTo>
                <a:lnTo>
                  <a:pt x="1" y="21600"/>
                </a:lnTo>
                <a:close/>
              </a:path>
            </a:pathLst>
          </a:custGeom>
          <a:noFill/>
          <a:ln cap="flat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857875" y="9896475"/>
    <xdr:ext cx="38100" cy="447675"/>
    <xdr:grpSp>
      <xdr:nvGrpSpPr>
        <xdr:cNvPr id="1" name="Shape 1"/>
        <xdr:cNvGrpSpPr/>
      </xdr:nvGrpSpPr>
      <xdr:grpSpPr>
        <a:xfrm>
          <a:off x="5341237" y="3556162"/>
          <a:ext cx="9524" cy="447674"/>
          <a:chOff x="5341237" y="3556162"/>
          <a:chExt cx="9524" cy="447674"/>
        </a:xfrm>
      </xdr:grpSpPr>
      <xdr:cxnSp>
        <xdr:nvCxnSpPr>
          <xdr:cNvPr id="5" name="Shape 5"/>
          <xdr:cNvCxnSpPr/>
          <xdr:nvPr/>
        </xdr:nvCxnSpPr>
        <xdr:spPr>
          <a:xfrm flipH="1">
            <a:off x="5341237" y="3556162"/>
            <a:ext cx="9524" cy="447674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6057900" y="10496550"/>
    <xdr:ext cx="419100" cy="38100"/>
    <xdr:grpSp>
      <xdr:nvGrpSpPr>
        <xdr:cNvPr id="1" name="Shape 1"/>
        <xdr:cNvGrpSpPr/>
      </xdr:nvGrpSpPr>
      <xdr:grpSpPr>
        <a:xfrm>
          <a:off x="5136450" y="3780000"/>
          <a:ext cx="419099" cy="0"/>
          <a:chOff x="5136450" y="3780000"/>
          <a:chExt cx="419099" cy="0"/>
        </a:xfrm>
      </xdr:grpSpPr>
      <xdr:cxnSp>
        <xdr:nvCxnSpPr>
          <xdr:cNvPr id="6" name="Shape 6"/>
          <xdr:cNvCxnSpPr/>
          <xdr:nvPr/>
        </xdr:nvCxnSpPr>
        <xdr:spPr>
          <a:xfrm>
            <a:off x="5136450" y="3780000"/>
            <a:ext cx="419099" cy="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5067300" y="9525000"/>
    <xdr:ext cx="47625" cy="161925"/>
    <xdr:grpSp>
      <xdr:nvGrpSpPr>
        <xdr:cNvPr id="1" name="Shape 1"/>
        <xdr:cNvGrpSpPr/>
      </xdr:nvGrpSpPr>
      <xdr:grpSpPr>
        <a:xfrm>
          <a:off x="5336475" y="3699037"/>
          <a:ext cx="19049" cy="161925"/>
          <a:chOff x="5336475" y="3699037"/>
          <a:chExt cx="19049" cy="161925"/>
        </a:xfrm>
      </xdr:grpSpPr>
      <xdr:cxnSp>
        <xdr:nvCxnSpPr>
          <xdr:cNvPr id="7" name="Shape 7"/>
          <xdr:cNvCxnSpPr/>
          <xdr:nvPr/>
        </xdr:nvCxnSpPr>
        <xdr:spPr>
          <a:xfrm flipH="1">
            <a:off x="5336475" y="3699037"/>
            <a:ext cx="19049" cy="161925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5057775" y="9448800"/>
    <xdr:ext cx="85725" cy="85725"/>
    <xdr:grpSp>
      <xdr:nvGrpSpPr>
        <xdr:cNvPr id="1" name="Shape 1"/>
        <xdr:cNvGrpSpPr/>
      </xdr:nvGrpSpPr>
      <xdr:grpSpPr>
        <a:xfrm>
          <a:off x="5307900" y="3741900"/>
          <a:ext cx="76199" cy="76199"/>
          <a:chOff x="5307900" y="3741900"/>
          <a:chExt cx="76199" cy="76199"/>
        </a:xfrm>
      </xdr:grpSpPr>
      <xdr:sp>
        <xdr:nvSpPr>
          <xdr:cNvPr id="25" name="Shape 25"/>
          <xdr:cNvSpPr/>
          <xdr:nvPr/>
        </xdr:nvSpPr>
        <xdr:spPr>
          <a:xfrm>
            <a:off x="5307900" y="3741900"/>
            <a:ext cx="76199" cy="76199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6534150" y="10353675"/>
    <xdr:ext cx="38100" cy="323850"/>
    <xdr:grpSp>
      <xdr:nvGrpSpPr>
        <xdr:cNvPr id="1" name="Shape 1"/>
        <xdr:cNvGrpSpPr/>
      </xdr:nvGrpSpPr>
      <xdr:grpSpPr>
        <a:xfrm>
          <a:off x="5346000" y="3618075"/>
          <a:ext cx="0" cy="323850"/>
          <a:chOff x="5346000" y="3618075"/>
          <a:chExt cx="0" cy="323850"/>
        </a:xfrm>
      </xdr:grpSpPr>
      <xdr:cxnSp>
        <xdr:nvCxnSpPr>
          <xdr:cNvPr id="9" name="Shape 9"/>
          <xdr:cNvCxnSpPr/>
          <xdr:nvPr/>
        </xdr:nvCxnSpPr>
        <xdr:spPr>
          <a:xfrm>
            <a:off x="5346000" y="3618075"/>
            <a:ext cx="0" cy="32385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6600825" y="10410825"/>
    <xdr:ext cx="228600" cy="180975"/>
    <xdr:grpSp>
      <xdr:nvGrpSpPr>
        <xdr:cNvPr id="1" name="Shape 1"/>
        <xdr:cNvGrpSpPr/>
      </xdr:nvGrpSpPr>
      <xdr:grpSpPr>
        <a:xfrm>
          <a:off x="5260275" y="3675225"/>
          <a:ext cx="171450" cy="209550"/>
          <a:chOff x="5260275" y="3675225"/>
          <a:chExt cx="171450" cy="209550"/>
        </a:xfrm>
      </xdr:grpSpPr>
      <xdr:sp>
        <xdr:nvSpPr>
          <xdr:cNvPr id="10" name="Shape 10"/>
          <xdr:cNvSpPr/>
          <xdr:nvPr/>
        </xdr:nvSpPr>
        <xdr:spPr>
          <a:xfrm rot="5400000">
            <a:off x="5260275" y="3675225"/>
            <a:ext cx="171450" cy="209550"/>
          </a:xfrm>
          <a:prstGeom prst="flowChartCollate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6858000" y="10448925"/>
    <xdr:ext cx="114300" cy="152400"/>
    <xdr:grpSp>
      <xdr:nvGrpSpPr>
        <xdr:cNvPr id="1" name="Shape 1"/>
        <xdr:cNvGrpSpPr/>
      </xdr:nvGrpSpPr>
      <xdr:grpSpPr>
        <a:xfrm>
          <a:off x="5274562" y="3722850"/>
          <a:ext cx="142875" cy="114300"/>
          <a:chOff x="5274562" y="3722850"/>
          <a:chExt cx="142875" cy="114300"/>
        </a:xfrm>
      </xdr:grpSpPr>
      <xdr:sp>
        <xdr:nvSpPr>
          <xdr:cNvPr id="11" name="Shape 11"/>
          <xdr:cNvSpPr/>
          <xdr:nvPr/>
        </xdr:nvSpPr>
        <xdr:spPr>
          <a:xfrm rot="5400000">
            <a:off x="5274562" y="3722850"/>
            <a:ext cx="142875" cy="114300"/>
          </a:xfrm>
          <a:prstGeom prst="triangle">
            <a:avLst>
              <a:gd fmla="val 50000" name="adj"/>
            </a:avLst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6838950" y="10372725"/>
    <xdr:ext cx="38100" cy="295275"/>
    <xdr:grpSp>
      <xdr:nvGrpSpPr>
        <xdr:cNvPr id="1" name="Shape 1"/>
        <xdr:cNvGrpSpPr/>
      </xdr:nvGrpSpPr>
      <xdr:grpSpPr>
        <a:xfrm>
          <a:off x="5346000" y="3632362"/>
          <a:ext cx="0" cy="295275"/>
          <a:chOff x="5346000" y="3632362"/>
          <a:chExt cx="0" cy="295275"/>
        </a:xfrm>
      </xdr:grpSpPr>
      <xdr:cxnSp>
        <xdr:nvCxnSpPr>
          <xdr:cNvPr id="12" name="Shape 12"/>
          <xdr:cNvCxnSpPr/>
          <xdr:nvPr/>
        </xdr:nvCxnSpPr>
        <xdr:spPr>
          <a:xfrm>
            <a:off x="5346000" y="3632362"/>
            <a:ext cx="0" cy="295275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6953250" y="10496550"/>
    <xdr:ext cx="342900" cy="38100"/>
    <xdr:grpSp>
      <xdr:nvGrpSpPr>
        <xdr:cNvPr id="1" name="Shape 1"/>
        <xdr:cNvGrpSpPr/>
      </xdr:nvGrpSpPr>
      <xdr:grpSpPr>
        <a:xfrm>
          <a:off x="5174550" y="3780000"/>
          <a:ext cx="342899" cy="0"/>
          <a:chOff x="5174550" y="3780000"/>
          <a:chExt cx="342899" cy="0"/>
        </a:xfrm>
      </xdr:grpSpPr>
      <xdr:cxnSp>
        <xdr:nvCxnSpPr>
          <xdr:cNvPr id="13" name="Shape 13"/>
          <xdr:cNvCxnSpPr/>
          <xdr:nvPr/>
        </xdr:nvCxnSpPr>
        <xdr:spPr>
          <a:xfrm>
            <a:off x="5174550" y="3780000"/>
            <a:ext cx="342899" cy="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6438900" y="10391775"/>
    <xdr:ext cx="171450" cy="161925"/>
    <xdr:grpSp>
      <xdr:nvGrpSpPr>
        <xdr:cNvPr id="1" name="Shape 1"/>
        <xdr:cNvGrpSpPr/>
      </xdr:nvGrpSpPr>
      <xdr:grpSpPr>
        <a:xfrm>
          <a:off x="5288849" y="3708563"/>
          <a:ext cx="114299" cy="142874"/>
          <a:chOff x="5288849" y="3708563"/>
          <a:chExt cx="114299" cy="142874"/>
        </a:xfrm>
      </xdr:grpSpPr>
      <xdr:sp>
        <xdr:nvSpPr>
          <xdr:cNvPr id="14" name="Shape 14"/>
          <xdr:cNvSpPr/>
          <xdr:nvPr/>
        </xdr:nvSpPr>
        <xdr:spPr>
          <a:xfrm rot="1800000">
            <a:off x="5288849" y="3708563"/>
            <a:ext cx="114299" cy="142874"/>
          </a:xfrm>
          <a:prstGeom prst="triangle">
            <a:avLst>
              <a:gd fmla="val 50000" name="adj"/>
            </a:avLst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895975" y="10067925"/>
    <xdr:ext cx="304800" cy="38100"/>
    <xdr:grpSp>
      <xdr:nvGrpSpPr>
        <xdr:cNvPr id="1" name="Shape 1"/>
        <xdr:cNvGrpSpPr/>
      </xdr:nvGrpSpPr>
      <xdr:grpSpPr>
        <a:xfrm>
          <a:off x="5193600" y="3780000"/>
          <a:ext cx="304799" cy="0"/>
          <a:chOff x="5193600" y="3780000"/>
          <a:chExt cx="304799" cy="0"/>
        </a:xfrm>
      </xdr:grpSpPr>
      <xdr:cxnSp>
        <xdr:nvCxnSpPr>
          <xdr:cNvPr id="15" name="Shape 15"/>
          <xdr:cNvCxnSpPr/>
          <xdr:nvPr/>
        </xdr:nvCxnSpPr>
        <xdr:spPr>
          <a:xfrm>
            <a:off x="5193600" y="3780000"/>
            <a:ext cx="304799" cy="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4333875" y="9639300"/>
    <xdr:ext cx="104775" cy="85725"/>
    <xdr:grpSp>
      <xdr:nvGrpSpPr>
        <xdr:cNvPr id="1" name="Shape 1"/>
        <xdr:cNvGrpSpPr/>
      </xdr:nvGrpSpPr>
      <xdr:grpSpPr>
        <a:xfrm>
          <a:off x="5303137" y="3741900"/>
          <a:ext cx="85724" cy="76199"/>
          <a:chOff x="5303137" y="3741900"/>
          <a:chExt cx="85724" cy="76199"/>
        </a:xfrm>
      </xdr:grpSpPr>
      <xdr:sp>
        <xdr:nvSpPr>
          <xdr:cNvPr id="16" name="Shape 16"/>
          <xdr:cNvSpPr/>
          <xdr:nvPr/>
        </xdr:nvSpPr>
        <xdr:spPr>
          <a:xfrm>
            <a:off x="5303137" y="3741900"/>
            <a:ext cx="85724" cy="76199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6191250" y="10029825"/>
    <xdr:ext cx="57150" cy="85725"/>
    <xdr:grpSp>
      <xdr:nvGrpSpPr>
        <xdr:cNvPr id="1" name="Shape 1"/>
        <xdr:cNvGrpSpPr/>
      </xdr:nvGrpSpPr>
      <xdr:grpSpPr>
        <a:xfrm>
          <a:off x="5317425" y="3741900"/>
          <a:ext cx="57150" cy="76199"/>
          <a:chOff x="5317425" y="3741900"/>
          <a:chExt cx="57150" cy="76199"/>
        </a:xfrm>
      </xdr:grpSpPr>
      <xdr:sp>
        <xdr:nvSpPr>
          <xdr:cNvPr id="17" name="Shape 17"/>
          <xdr:cNvSpPr/>
          <xdr:nvPr/>
        </xdr:nvSpPr>
        <xdr:spPr>
          <a:xfrm>
            <a:off x="5317425" y="3741900"/>
            <a:ext cx="57150" cy="76199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8143875" y="10467975"/>
    <xdr:ext cx="76200" cy="104775"/>
    <xdr:grpSp>
      <xdr:nvGrpSpPr>
        <xdr:cNvPr id="1" name="Shape 1"/>
        <xdr:cNvGrpSpPr/>
      </xdr:nvGrpSpPr>
      <xdr:grpSpPr>
        <a:xfrm>
          <a:off x="5317425" y="3737137"/>
          <a:ext cx="57150" cy="85724"/>
          <a:chOff x="5317425" y="3737137"/>
          <a:chExt cx="57150" cy="85724"/>
        </a:xfrm>
      </xdr:grpSpPr>
      <xdr:sp>
        <xdr:nvSpPr>
          <xdr:cNvPr id="18" name="Shape 18"/>
          <xdr:cNvSpPr/>
          <xdr:nvPr/>
        </xdr:nvSpPr>
        <xdr:spPr>
          <a:xfrm>
            <a:off x="5317425" y="3737137"/>
            <a:ext cx="57150" cy="85724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857875" y="9944100"/>
    <xdr:ext cx="47625" cy="85725"/>
    <xdr:grpSp>
      <xdr:nvGrpSpPr>
        <xdr:cNvPr id="1" name="Shape 1"/>
        <xdr:cNvGrpSpPr/>
      </xdr:nvGrpSpPr>
      <xdr:grpSpPr>
        <a:xfrm>
          <a:off x="5326950" y="3741900"/>
          <a:ext cx="38099" cy="76199"/>
          <a:chOff x="5326950" y="3741900"/>
          <a:chExt cx="38099" cy="76199"/>
        </a:xfrm>
      </xdr:grpSpPr>
      <xdr:sp>
        <xdr:nvSpPr>
          <xdr:cNvPr id="26" name="Shape 26"/>
          <xdr:cNvSpPr/>
          <xdr:nvPr/>
        </xdr:nvSpPr>
        <xdr:spPr>
          <a:xfrm>
            <a:off x="5326950" y="3741900"/>
            <a:ext cx="38099" cy="76199"/>
          </a:xfrm>
          <a:prstGeom prst="ellipse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848350" y="10172700"/>
    <xdr:ext cx="57150" cy="85725"/>
    <xdr:grpSp>
      <xdr:nvGrpSpPr>
        <xdr:cNvPr id="1" name="Shape 1"/>
        <xdr:cNvGrpSpPr/>
      </xdr:nvGrpSpPr>
      <xdr:grpSpPr>
        <a:xfrm>
          <a:off x="5317425" y="3741900"/>
          <a:ext cx="57150" cy="76199"/>
          <a:chOff x="5317425" y="3741900"/>
          <a:chExt cx="57150" cy="76199"/>
        </a:xfrm>
      </xdr:grpSpPr>
      <xdr:sp>
        <xdr:nvSpPr>
          <xdr:cNvPr id="20" name="Shape 20"/>
          <xdr:cNvSpPr/>
          <xdr:nvPr/>
        </xdr:nvSpPr>
        <xdr:spPr>
          <a:xfrm>
            <a:off x="5317425" y="3741900"/>
            <a:ext cx="57150" cy="76199"/>
          </a:xfrm>
          <a:prstGeom prst="ellipse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972175" y="10048875"/>
    <xdr:ext cx="57150" cy="85725"/>
    <xdr:grpSp>
      <xdr:nvGrpSpPr>
        <xdr:cNvPr id="1" name="Shape 1"/>
        <xdr:cNvGrpSpPr/>
      </xdr:nvGrpSpPr>
      <xdr:grpSpPr>
        <a:xfrm>
          <a:off x="5317425" y="3741900"/>
          <a:ext cx="57150" cy="76199"/>
          <a:chOff x="5317425" y="3741900"/>
          <a:chExt cx="57150" cy="76199"/>
        </a:xfrm>
      </xdr:grpSpPr>
      <xdr:sp>
        <xdr:nvSpPr>
          <xdr:cNvPr id="20" name="Shape 20"/>
          <xdr:cNvSpPr/>
          <xdr:nvPr/>
        </xdr:nvSpPr>
        <xdr:spPr>
          <a:xfrm>
            <a:off x="5317425" y="3741900"/>
            <a:ext cx="57150" cy="76199"/>
          </a:xfrm>
          <a:prstGeom prst="ellipse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1200150" y="9696450"/>
    <xdr:ext cx="3057525" cy="123825"/>
    <xdr:grpSp>
      <xdr:nvGrpSpPr>
        <xdr:cNvPr id="1" name="Shape 1"/>
        <xdr:cNvGrpSpPr/>
      </xdr:nvGrpSpPr>
      <xdr:grpSpPr>
        <a:xfrm>
          <a:off x="3822000" y="3718087"/>
          <a:ext cx="3048000" cy="123824"/>
          <a:chOff x="3822000" y="3718087"/>
          <a:chExt cx="3048000" cy="123824"/>
        </a:xfrm>
      </xdr:grpSpPr>
      <xdr:cxnSp>
        <xdr:nvCxnSpPr>
          <xdr:cNvPr id="21" name="Shape 21"/>
          <xdr:cNvCxnSpPr/>
          <xdr:nvPr/>
        </xdr:nvCxnSpPr>
        <xdr:spPr>
          <a:xfrm flipH="1" rot="10800000">
            <a:off x="3822000" y="3718087"/>
            <a:ext cx="3048000" cy="123824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lg" w="lg" type="triangle"/>
          </a:ln>
        </xdr:spPr>
      </xdr:cxnSp>
    </xdr:grpSp>
    <xdr:clientData fLocksWithSheet="0"/>
  </xdr:absoluteAnchor>
  <xdr:absoluteAnchor>
    <xdr:pos x="1228725" y="9848850"/>
    <xdr:ext cx="3000375" cy="762000"/>
    <xdr:grpSp>
      <xdr:nvGrpSpPr>
        <xdr:cNvPr id="1" name="Shape 1"/>
        <xdr:cNvGrpSpPr/>
      </xdr:nvGrpSpPr>
      <xdr:grpSpPr>
        <a:xfrm>
          <a:off x="3855337" y="3399000"/>
          <a:ext cx="2981325" cy="762000"/>
          <a:chOff x="3855337" y="3399000"/>
          <a:chExt cx="2981325" cy="762000"/>
        </a:xfrm>
      </xdr:grpSpPr>
      <xdr:cxnSp>
        <xdr:nvCxnSpPr>
          <xdr:cNvPr id="22" name="Shape 22"/>
          <xdr:cNvCxnSpPr/>
          <xdr:nvPr/>
        </xdr:nvCxnSpPr>
        <xdr:spPr>
          <a:xfrm>
            <a:off x="3855337" y="3399000"/>
            <a:ext cx="2981325" cy="76200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lg" w="lg" type="triangle"/>
          </a:ln>
        </xdr:spPr>
      </xdr:cxnSp>
    </xdr:grpSp>
    <xdr:clientData fLocksWithSheet="0"/>
  </xdr:absoluteAnchor>
  <xdr:absoluteAnchor>
    <xdr:pos x="5857875" y="10820400"/>
    <xdr:ext cx="323850" cy="2971800"/>
    <xdr:grpSp>
      <xdr:nvGrpSpPr>
        <xdr:cNvPr id="1" name="Shape 1"/>
        <xdr:cNvGrpSpPr/>
      </xdr:nvGrpSpPr>
      <xdr:grpSpPr>
        <a:xfrm>
          <a:off x="5184075" y="2298863"/>
          <a:ext cx="323850" cy="2962275"/>
          <a:chOff x="5184075" y="2298863"/>
          <a:chExt cx="323850" cy="2962275"/>
        </a:xfrm>
      </xdr:grpSpPr>
      <xdr:sp>
        <xdr:nvSpPr>
          <xdr:cNvPr id="23" name="Shape 23"/>
          <xdr:cNvSpPr/>
          <xdr:nvPr/>
        </xdr:nvSpPr>
        <xdr:spPr>
          <a:xfrm>
            <a:off x="5184075" y="2298863"/>
            <a:ext cx="323850" cy="2962275"/>
          </a:xfrm>
          <a:prstGeom prst="rightBrace">
            <a:avLst>
              <a:gd fmla="val 8333" name="adj1"/>
              <a:gd fmla="val 50000" name="adj2"/>
            </a:avLst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934075" y="9763125"/>
    <xdr:ext cx="514350" cy="57150"/>
    <xdr:grpSp>
      <xdr:nvGrpSpPr>
        <xdr:cNvPr id="1" name="Shape 1"/>
        <xdr:cNvGrpSpPr/>
      </xdr:nvGrpSpPr>
      <xdr:grpSpPr>
        <a:xfrm>
          <a:off x="5093587" y="3756187"/>
          <a:ext cx="504824" cy="47625"/>
          <a:chOff x="5093587" y="3756187"/>
          <a:chExt cx="504824" cy="47625"/>
        </a:xfrm>
      </xdr:grpSpPr>
      <xdr:cxnSp>
        <xdr:nvCxnSpPr>
          <xdr:cNvPr id="24" name="Shape 24"/>
          <xdr:cNvCxnSpPr/>
          <xdr:nvPr/>
        </xdr:nvCxnSpPr>
        <xdr:spPr>
          <a:xfrm flipH="1">
            <a:off x="5093587" y="3756187"/>
            <a:ext cx="504824" cy="47625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lg" w="lg" type="triangle"/>
          </a:ln>
        </xdr:spPr>
      </xdr:cxnSp>
    </xdr:grpSp>
    <xdr:clientData fLocksWithSheet="0"/>
  </xdr:absoluteAnchor>
  <xdr:absoluteAnchor>
    <xdr:pos x="4448175" y="14287500"/>
    <xdr:ext cx="1247775" cy="38100"/>
    <xdr:grpSp>
      <xdr:nvGrpSpPr>
        <xdr:cNvPr id="1" name="Shape 1"/>
        <xdr:cNvGrpSpPr/>
      </xdr:nvGrpSpPr>
      <xdr:grpSpPr>
        <a:xfrm>
          <a:off x="4722112" y="3780000"/>
          <a:ext cx="1247774" cy="0"/>
          <a:chOff x="4722112" y="3780000"/>
          <a:chExt cx="1247774" cy="0"/>
        </a:xfrm>
      </xdr:grpSpPr>
      <xdr:cxnSp>
        <xdr:nvCxnSpPr>
          <xdr:cNvPr id="2" name="Shape 2"/>
          <xdr:cNvCxnSpPr/>
          <xdr:nvPr/>
        </xdr:nvCxnSpPr>
        <xdr:spPr>
          <a:xfrm>
            <a:off x="4722112" y="3780000"/>
            <a:ext cx="1247774" cy="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5715000" y="14297025"/>
    <xdr:ext cx="200025" cy="209550"/>
    <xdr:grpSp>
      <xdr:nvGrpSpPr>
        <xdr:cNvPr id="1" name="Shape 1"/>
        <xdr:cNvGrpSpPr/>
      </xdr:nvGrpSpPr>
      <xdr:grpSpPr>
        <a:xfrm>
          <a:off x="5245987" y="3679987"/>
          <a:ext cx="200024" cy="200025"/>
          <a:chOff x="5245987" y="3679987"/>
          <a:chExt cx="200024" cy="200025"/>
        </a:xfrm>
      </xdr:grpSpPr>
      <xdr:sp>
        <xdr:nvSpPr>
          <xdr:cNvPr id="3" name="Shape 3"/>
          <xdr:cNvSpPr/>
          <xdr:nvPr/>
        </xdr:nvSpPr>
        <xdr:spPr>
          <a:xfrm>
            <a:off x="5245987" y="3679987"/>
            <a:ext cx="200024" cy="200025"/>
          </a:xfrm>
          <a:custGeom>
            <a:pathLst>
              <a:path extrusionOk="0" fill="none" h="21600" w="21601">
                <a:moveTo>
                  <a:pt x="0" y="0"/>
                </a:moveTo>
                <a:cubicBezTo>
                  <a:pt x="11930" y="0"/>
                  <a:pt x="21601" y="9670"/>
                  <a:pt x="21601" y="21600"/>
                </a:cubicBezTo>
              </a:path>
              <a:path extrusionOk="0" h="21600" w="21601">
                <a:moveTo>
                  <a:pt x="0" y="0"/>
                </a:moveTo>
                <a:cubicBezTo>
                  <a:pt x="11930" y="0"/>
                  <a:pt x="21601" y="9670"/>
                  <a:pt x="21601" y="21600"/>
                </a:cubicBezTo>
                <a:lnTo>
                  <a:pt x="1" y="21600"/>
                </a:lnTo>
                <a:close/>
              </a:path>
            </a:pathLst>
          </a:custGeom>
          <a:noFill/>
          <a:ln cap="flat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857875" y="14887575"/>
    <xdr:ext cx="200025" cy="238125"/>
    <xdr:grpSp>
      <xdr:nvGrpSpPr>
        <xdr:cNvPr id="1" name="Shape 1"/>
        <xdr:cNvGrpSpPr/>
      </xdr:nvGrpSpPr>
      <xdr:grpSpPr>
        <a:xfrm>
          <a:off x="5260274" y="3665699"/>
          <a:ext cx="171450" cy="228599"/>
          <a:chOff x="5260274" y="3665699"/>
          <a:chExt cx="171450" cy="228599"/>
        </a:xfrm>
      </xdr:grpSpPr>
      <xdr:sp>
        <xdr:nvSpPr>
          <xdr:cNvPr id="4" name="Shape 4"/>
          <xdr:cNvSpPr/>
          <xdr:nvPr/>
        </xdr:nvSpPr>
        <xdr:spPr>
          <a:xfrm rot="-10500000">
            <a:off x="5260274" y="3665699"/>
            <a:ext cx="171450" cy="228599"/>
          </a:xfrm>
          <a:custGeom>
            <a:pathLst>
              <a:path extrusionOk="0" fill="none" h="21600" w="21601">
                <a:moveTo>
                  <a:pt x="0" y="0"/>
                </a:moveTo>
                <a:cubicBezTo>
                  <a:pt x="11930" y="0"/>
                  <a:pt x="21601" y="9670"/>
                  <a:pt x="21601" y="21600"/>
                </a:cubicBezTo>
              </a:path>
              <a:path extrusionOk="0" h="21600" w="21601">
                <a:moveTo>
                  <a:pt x="0" y="0"/>
                </a:moveTo>
                <a:cubicBezTo>
                  <a:pt x="11930" y="0"/>
                  <a:pt x="21601" y="9670"/>
                  <a:pt x="21601" y="21600"/>
                </a:cubicBezTo>
                <a:lnTo>
                  <a:pt x="1" y="21600"/>
                </a:lnTo>
                <a:close/>
              </a:path>
            </a:pathLst>
          </a:custGeom>
          <a:noFill/>
          <a:ln cap="flat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857875" y="14497050"/>
    <xdr:ext cx="38100" cy="447675"/>
    <xdr:grpSp>
      <xdr:nvGrpSpPr>
        <xdr:cNvPr id="1" name="Shape 1"/>
        <xdr:cNvGrpSpPr/>
      </xdr:nvGrpSpPr>
      <xdr:grpSpPr>
        <a:xfrm>
          <a:off x="5341237" y="3556162"/>
          <a:ext cx="9524" cy="447674"/>
          <a:chOff x="5341237" y="3556162"/>
          <a:chExt cx="9524" cy="447674"/>
        </a:xfrm>
      </xdr:grpSpPr>
      <xdr:cxnSp>
        <xdr:nvCxnSpPr>
          <xdr:cNvPr id="5" name="Shape 5"/>
          <xdr:cNvCxnSpPr/>
          <xdr:nvPr/>
        </xdr:nvCxnSpPr>
        <xdr:spPr>
          <a:xfrm flipH="1">
            <a:off x="5341237" y="3556162"/>
            <a:ext cx="9524" cy="447674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6057900" y="15097125"/>
    <xdr:ext cx="419100" cy="38100"/>
    <xdr:grpSp>
      <xdr:nvGrpSpPr>
        <xdr:cNvPr id="1" name="Shape 1"/>
        <xdr:cNvGrpSpPr/>
      </xdr:nvGrpSpPr>
      <xdr:grpSpPr>
        <a:xfrm>
          <a:off x="5136450" y="3780000"/>
          <a:ext cx="419099" cy="0"/>
          <a:chOff x="5136450" y="3780000"/>
          <a:chExt cx="419099" cy="0"/>
        </a:xfrm>
      </xdr:grpSpPr>
      <xdr:cxnSp>
        <xdr:nvCxnSpPr>
          <xdr:cNvPr id="6" name="Shape 6"/>
          <xdr:cNvCxnSpPr/>
          <xdr:nvPr/>
        </xdr:nvCxnSpPr>
        <xdr:spPr>
          <a:xfrm>
            <a:off x="5136450" y="3780000"/>
            <a:ext cx="419099" cy="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5067300" y="14125575"/>
    <xdr:ext cx="47625" cy="161925"/>
    <xdr:grpSp>
      <xdr:nvGrpSpPr>
        <xdr:cNvPr id="1" name="Shape 1"/>
        <xdr:cNvGrpSpPr/>
      </xdr:nvGrpSpPr>
      <xdr:grpSpPr>
        <a:xfrm>
          <a:off x="5336475" y="3699037"/>
          <a:ext cx="19049" cy="161925"/>
          <a:chOff x="5336475" y="3699037"/>
          <a:chExt cx="19049" cy="161925"/>
        </a:xfrm>
      </xdr:grpSpPr>
      <xdr:cxnSp>
        <xdr:nvCxnSpPr>
          <xdr:cNvPr id="7" name="Shape 7"/>
          <xdr:cNvCxnSpPr/>
          <xdr:nvPr/>
        </xdr:nvCxnSpPr>
        <xdr:spPr>
          <a:xfrm flipH="1">
            <a:off x="5336475" y="3699037"/>
            <a:ext cx="19049" cy="161925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5057775" y="14049375"/>
    <xdr:ext cx="85725" cy="85725"/>
    <xdr:grpSp>
      <xdr:nvGrpSpPr>
        <xdr:cNvPr id="1" name="Shape 1"/>
        <xdr:cNvGrpSpPr/>
      </xdr:nvGrpSpPr>
      <xdr:grpSpPr>
        <a:xfrm>
          <a:off x="5307900" y="3741900"/>
          <a:ext cx="76199" cy="76199"/>
          <a:chOff x="5307900" y="3741900"/>
          <a:chExt cx="76199" cy="76199"/>
        </a:xfrm>
      </xdr:grpSpPr>
      <xdr:sp>
        <xdr:nvSpPr>
          <xdr:cNvPr id="25" name="Shape 25"/>
          <xdr:cNvSpPr/>
          <xdr:nvPr/>
        </xdr:nvSpPr>
        <xdr:spPr>
          <a:xfrm>
            <a:off x="5307900" y="3741900"/>
            <a:ext cx="76199" cy="76199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6534150" y="14954250"/>
    <xdr:ext cx="38100" cy="323850"/>
    <xdr:grpSp>
      <xdr:nvGrpSpPr>
        <xdr:cNvPr id="1" name="Shape 1"/>
        <xdr:cNvGrpSpPr/>
      </xdr:nvGrpSpPr>
      <xdr:grpSpPr>
        <a:xfrm>
          <a:off x="5346000" y="3618075"/>
          <a:ext cx="0" cy="323850"/>
          <a:chOff x="5346000" y="3618075"/>
          <a:chExt cx="0" cy="323850"/>
        </a:xfrm>
      </xdr:grpSpPr>
      <xdr:cxnSp>
        <xdr:nvCxnSpPr>
          <xdr:cNvPr id="9" name="Shape 9"/>
          <xdr:cNvCxnSpPr/>
          <xdr:nvPr/>
        </xdr:nvCxnSpPr>
        <xdr:spPr>
          <a:xfrm>
            <a:off x="5346000" y="3618075"/>
            <a:ext cx="0" cy="32385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6600825" y="15011400"/>
    <xdr:ext cx="228600" cy="180975"/>
    <xdr:grpSp>
      <xdr:nvGrpSpPr>
        <xdr:cNvPr id="1" name="Shape 1"/>
        <xdr:cNvGrpSpPr/>
      </xdr:nvGrpSpPr>
      <xdr:grpSpPr>
        <a:xfrm>
          <a:off x="5260275" y="3675225"/>
          <a:ext cx="171450" cy="209550"/>
          <a:chOff x="5260275" y="3675225"/>
          <a:chExt cx="171450" cy="209550"/>
        </a:xfrm>
      </xdr:grpSpPr>
      <xdr:sp>
        <xdr:nvSpPr>
          <xdr:cNvPr id="10" name="Shape 10"/>
          <xdr:cNvSpPr/>
          <xdr:nvPr/>
        </xdr:nvSpPr>
        <xdr:spPr>
          <a:xfrm rot="5400000">
            <a:off x="5260275" y="3675225"/>
            <a:ext cx="171450" cy="209550"/>
          </a:xfrm>
          <a:prstGeom prst="flowChartCollate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6858000" y="15049500"/>
    <xdr:ext cx="114300" cy="152400"/>
    <xdr:grpSp>
      <xdr:nvGrpSpPr>
        <xdr:cNvPr id="1" name="Shape 1"/>
        <xdr:cNvGrpSpPr/>
      </xdr:nvGrpSpPr>
      <xdr:grpSpPr>
        <a:xfrm>
          <a:off x="5274562" y="3722850"/>
          <a:ext cx="142875" cy="114300"/>
          <a:chOff x="5274562" y="3722850"/>
          <a:chExt cx="142875" cy="114300"/>
        </a:xfrm>
      </xdr:grpSpPr>
      <xdr:sp>
        <xdr:nvSpPr>
          <xdr:cNvPr id="11" name="Shape 11"/>
          <xdr:cNvSpPr/>
          <xdr:nvPr/>
        </xdr:nvSpPr>
        <xdr:spPr>
          <a:xfrm rot="5400000">
            <a:off x="5274562" y="3722850"/>
            <a:ext cx="142875" cy="114300"/>
          </a:xfrm>
          <a:prstGeom prst="triangle">
            <a:avLst>
              <a:gd fmla="val 50000" name="adj"/>
            </a:avLst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6838950" y="14973300"/>
    <xdr:ext cx="38100" cy="295275"/>
    <xdr:grpSp>
      <xdr:nvGrpSpPr>
        <xdr:cNvPr id="1" name="Shape 1"/>
        <xdr:cNvGrpSpPr/>
      </xdr:nvGrpSpPr>
      <xdr:grpSpPr>
        <a:xfrm>
          <a:off x="5346000" y="3632362"/>
          <a:ext cx="0" cy="295275"/>
          <a:chOff x="5346000" y="3632362"/>
          <a:chExt cx="0" cy="295275"/>
        </a:xfrm>
      </xdr:grpSpPr>
      <xdr:cxnSp>
        <xdr:nvCxnSpPr>
          <xdr:cNvPr id="12" name="Shape 12"/>
          <xdr:cNvCxnSpPr/>
          <xdr:nvPr/>
        </xdr:nvCxnSpPr>
        <xdr:spPr>
          <a:xfrm>
            <a:off x="5346000" y="3632362"/>
            <a:ext cx="0" cy="295275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6953250" y="15097125"/>
    <xdr:ext cx="342900" cy="38100"/>
    <xdr:grpSp>
      <xdr:nvGrpSpPr>
        <xdr:cNvPr id="1" name="Shape 1"/>
        <xdr:cNvGrpSpPr/>
      </xdr:nvGrpSpPr>
      <xdr:grpSpPr>
        <a:xfrm>
          <a:off x="5174550" y="3780000"/>
          <a:ext cx="342899" cy="0"/>
          <a:chOff x="5174550" y="3780000"/>
          <a:chExt cx="342899" cy="0"/>
        </a:xfrm>
      </xdr:grpSpPr>
      <xdr:cxnSp>
        <xdr:nvCxnSpPr>
          <xdr:cNvPr id="13" name="Shape 13"/>
          <xdr:cNvCxnSpPr/>
          <xdr:nvPr/>
        </xdr:nvCxnSpPr>
        <xdr:spPr>
          <a:xfrm>
            <a:off x="5174550" y="3780000"/>
            <a:ext cx="342899" cy="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6438900" y="14992350"/>
    <xdr:ext cx="171450" cy="161925"/>
    <xdr:grpSp>
      <xdr:nvGrpSpPr>
        <xdr:cNvPr id="1" name="Shape 1"/>
        <xdr:cNvGrpSpPr/>
      </xdr:nvGrpSpPr>
      <xdr:grpSpPr>
        <a:xfrm>
          <a:off x="5288849" y="3708563"/>
          <a:ext cx="114299" cy="142874"/>
          <a:chOff x="5288849" y="3708563"/>
          <a:chExt cx="114299" cy="142874"/>
        </a:xfrm>
      </xdr:grpSpPr>
      <xdr:sp>
        <xdr:nvSpPr>
          <xdr:cNvPr id="14" name="Shape 14"/>
          <xdr:cNvSpPr/>
          <xdr:nvPr/>
        </xdr:nvSpPr>
        <xdr:spPr>
          <a:xfrm rot="1800000">
            <a:off x="5288849" y="3708563"/>
            <a:ext cx="114299" cy="142874"/>
          </a:xfrm>
          <a:prstGeom prst="triangle">
            <a:avLst>
              <a:gd fmla="val 50000" name="adj"/>
            </a:avLst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895975" y="14668500"/>
    <xdr:ext cx="304800" cy="38100"/>
    <xdr:grpSp>
      <xdr:nvGrpSpPr>
        <xdr:cNvPr id="1" name="Shape 1"/>
        <xdr:cNvGrpSpPr/>
      </xdr:nvGrpSpPr>
      <xdr:grpSpPr>
        <a:xfrm>
          <a:off x="5193600" y="3780000"/>
          <a:ext cx="304799" cy="0"/>
          <a:chOff x="5193600" y="3780000"/>
          <a:chExt cx="304799" cy="0"/>
        </a:xfrm>
      </xdr:grpSpPr>
      <xdr:cxnSp>
        <xdr:nvCxnSpPr>
          <xdr:cNvPr id="15" name="Shape 15"/>
          <xdr:cNvCxnSpPr/>
          <xdr:nvPr/>
        </xdr:nvCxnSpPr>
        <xdr:spPr>
          <a:xfrm>
            <a:off x="5193600" y="3780000"/>
            <a:ext cx="304799" cy="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4333875" y="14239875"/>
    <xdr:ext cx="104775" cy="85725"/>
    <xdr:grpSp>
      <xdr:nvGrpSpPr>
        <xdr:cNvPr id="1" name="Shape 1"/>
        <xdr:cNvGrpSpPr/>
      </xdr:nvGrpSpPr>
      <xdr:grpSpPr>
        <a:xfrm>
          <a:off x="5303137" y="3741900"/>
          <a:ext cx="85724" cy="76199"/>
          <a:chOff x="5303137" y="3741900"/>
          <a:chExt cx="85724" cy="76199"/>
        </a:xfrm>
      </xdr:grpSpPr>
      <xdr:sp>
        <xdr:nvSpPr>
          <xdr:cNvPr id="16" name="Shape 16"/>
          <xdr:cNvSpPr/>
          <xdr:nvPr/>
        </xdr:nvSpPr>
        <xdr:spPr>
          <a:xfrm>
            <a:off x="5303137" y="3741900"/>
            <a:ext cx="85724" cy="76199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6191250" y="14630400"/>
    <xdr:ext cx="57150" cy="85725"/>
    <xdr:grpSp>
      <xdr:nvGrpSpPr>
        <xdr:cNvPr id="1" name="Shape 1"/>
        <xdr:cNvGrpSpPr/>
      </xdr:nvGrpSpPr>
      <xdr:grpSpPr>
        <a:xfrm>
          <a:off x="5317425" y="3741900"/>
          <a:ext cx="57150" cy="76199"/>
          <a:chOff x="5317425" y="3741900"/>
          <a:chExt cx="57150" cy="76199"/>
        </a:xfrm>
      </xdr:grpSpPr>
      <xdr:sp>
        <xdr:nvSpPr>
          <xdr:cNvPr id="17" name="Shape 17"/>
          <xdr:cNvSpPr/>
          <xdr:nvPr/>
        </xdr:nvSpPr>
        <xdr:spPr>
          <a:xfrm>
            <a:off x="5317425" y="3741900"/>
            <a:ext cx="57150" cy="76199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8143875" y="15068550"/>
    <xdr:ext cx="76200" cy="104775"/>
    <xdr:grpSp>
      <xdr:nvGrpSpPr>
        <xdr:cNvPr id="1" name="Shape 1"/>
        <xdr:cNvGrpSpPr/>
      </xdr:nvGrpSpPr>
      <xdr:grpSpPr>
        <a:xfrm>
          <a:off x="5317425" y="3737137"/>
          <a:ext cx="57150" cy="85724"/>
          <a:chOff x="5317425" y="3737137"/>
          <a:chExt cx="57150" cy="85724"/>
        </a:xfrm>
      </xdr:grpSpPr>
      <xdr:sp>
        <xdr:nvSpPr>
          <xdr:cNvPr id="18" name="Shape 18"/>
          <xdr:cNvSpPr/>
          <xdr:nvPr/>
        </xdr:nvSpPr>
        <xdr:spPr>
          <a:xfrm>
            <a:off x="5317425" y="3737137"/>
            <a:ext cx="57150" cy="85724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848350" y="14563725"/>
    <xdr:ext cx="57150" cy="85725"/>
    <xdr:grpSp>
      <xdr:nvGrpSpPr>
        <xdr:cNvPr id="1" name="Shape 1"/>
        <xdr:cNvGrpSpPr/>
      </xdr:nvGrpSpPr>
      <xdr:grpSpPr>
        <a:xfrm>
          <a:off x="5317425" y="3741900"/>
          <a:ext cx="57150" cy="76199"/>
          <a:chOff x="5317425" y="3741900"/>
          <a:chExt cx="57150" cy="76199"/>
        </a:xfrm>
      </xdr:grpSpPr>
      <xdr:sp>
        <xdr:nvSpPr>
          <xdr:cNvPr id="20" name="Shape 20"/>
          <xdr:cNvSpPr/>
          <xdr:nvPr/>
        </xdr:nvSpPr>
        <xdr:spPr>
          <a:xfrm>
            <a:off x="5317425" y="3741900"/>
            <a:ext cx="57150" cy="76199"/>
          </a:xfrm>
          <a:prstGeom prst="ellipse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848350" y="14773275"/>
    <xdr:ext cx="57150" cy="85725"/>
    <xdr:grpSp>
      <xdr:nvGrpSpPr>
        <xdr:cNvPr id="1" name="Shape 1"/>
        <xdr:cNvGrpSpPr/>
      </xdr:nvGrpSpPr>
      <xdr:grpSpPr>
        <a:xfrm>
          <a:off x="5317425" y="3741900"/>
          <a:ext cx="57150" cy="76199"/>
          <a:chOff x="5317425" y="3741900"/>
          <a:chExt cx="57150" cy="76199"/>
        </a:xfrm>
      </xdr:grpSpPr>
      <xdr:sp>
        <xdr:nvSpPr>
          <xdr:cNvPr id="20" name="Shape 20"/>
          <xdr:cNvSpPr/>
          <xdr:nvPr/>
        </xdr:nvSpPr>
        <xdr:spPr>
          <a:xfrm>
            <a:off x="5317425" y="3741900"/>
            <a:ext cx="57150" cy="76199"/>
          </a:xfrm>
          <a:prstGeom prst="ellipse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972175" y="14630400"/>
    <xdr:ext cx="57150" cy="85725"/>
    <xdr:grpSp>
      <xdr:nvGrpSpPr>
        <xdr:cNvPr id="1" name="Shape 1"/>
        <xdr:cNvGrpSpPr/>
      </xdr:nvGrpSpPr>
      <xdr:grpSpPr>
        <a:xfrm>
          <a:off x="5317425" y="3741900"/>
          <a:ext cx="57150" cy="76199"/>
          <a:chOff x="5317425" y="3741900"/>
          <a:chExt cx="57150" cy="76199"/>
        </a:xfrm>
      </xdr:grpSpPr>
      <xdr:sp>
        <xdr:nvSpPr>
          <xdr:cNvPr id="20" name="Shape 20"/>
          <xdr:cNvSpPr/>
          <xdr:nvPr/>
        </xdr:nvSpPr>
        <xdr:spPr>
          <a:xfrm>
            <a:off x="5317425" y="3741900"/>
            <a:ext cx="57150" cy="76199"/>
          </a:xfrm>
          <a:prstGeom prst="ellipse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1200150" y="14297025"/>
    <xdr:ext cx="3057525" cy="123825"/>
    <xdr:grpSp>
      <xdr:nvGrpSpPr>
        <xdr:cNvPr id="1" name="Shape 1"/>
        <xdr:cNvGrpSpPr/>
      </xdr:nvGrpSpPr>
      <xdr:grpSpPr>
        <a:xfrm>
          <a:off x="3822000" y="3718087"/>
          <a:ext cx="3048000" cy="123824"/>
          <a:chOff x="3822000" y="3718087"/>
          <a:chExt cx="3048000" cy="123824"/>
        </a:xfrm>
      </xdr:grpSpPr>
      <xdr:cxnSp>
        <xdr:nvCxnSpPr>
          <xdr:cNvPr id="21" name="Shape 21"/>
          <xdr:cNvCxnSpPr/>
          <xdr:nvPr/>
        </xdr:nvCxnSpPr>
        <xdr:spPr>
          <a:xfrm flipH="1" rot="10800000">
            <a:off x="3822000" y="3718087"/>
            <a:ext cx="3048000" cy="123824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lg" w="lg" type="triangle"/>
          </a:ln>
        </xdr:spPr>
      </xdr:cxnSp>
    </xdr:grpSp>
    <xdr:clientData fLocksWithSheet="0"/>
  </xdr:absoluteAnchor>
  <xdr:absoluteAnchor>
    <xdr:pos x="1228725" y="14449425"/>
    <xdr:ext cx="3000375" cy="762000"/>
    <xdr:grpSp>
      <xdr:nvGrpSpPr>
        <xdr:cNvPr id="1" name="Shape 1"/>
        <xdr:cNvGrpSpPr/>
      </xdr:nvGrpSpPr>
      <xdr:grpSpPr>
        <a:xfrm>
          <a:off x="3855337" y="3399000"/>
          <a:ext cx="2981325" cy="762000"/>
          <a:chOff x="3855337" y="3399000"/>
          <a:chExt cx="2981325" cy="762000"/>
        </a:xfrm>
      </xdr:grpSpPr>
      <xdr:cxnSp>
        <xdr:nvCxnSpPr>
          <xdr:cNvPr id="22" name="Shape 22"/>
          <xdr:cNvCxnSpPr/>
          <xdr:nvPr/>
        </xdr:nvCxnSpPr>
        <xdr:spPr>
          <a:xfrm>
            <a:off x="3855337" y="3399000"/>
            <a:ext cx="2981325" cy="76200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lg" w="lg" type="triangle"/>
          </a:ln>
        </xdr:spPr>
      </xdr:cxnSp>
    </xdr:grpSp>
    <xdr:clientData fLocksWithSheet="0"/>
  </xdr:absoluteAnchor>
  <xdr:absoluteAnchor>
    <xdr:pos x="5857875" y="15420975"/>
    <xdr:ext cx="323850" cy="2971800"/>
    <xdr:grpSp>
      <xdr:nvGrpSpPr>
        <xdr:cNvPr id="1" name="Shape 1"/>
        <xdr:cNvGrpSpPr/>
      </xdr:nvGrpSpPr>
      <xdr:grpSpPr>
        <a:xfrm>
          <a:off x="5184075" y="2298863"/>
          <a:ext cx="323850" cy="2962275"/>
          <a:chOff x="5184075" y="2298863"/>
          <a:chExt cx="323850" cy="2962275"/>
        </a:xfrm>
      </xdr:grpSpPr>
      <xdr:sp>
        <xdr:nvSpPr>
          <xdr:cNvPr id="23" name="Shape 23"/>
          <xdr:cNvSpPr/>
          <xdr:nvPr/>
        </xdr:nvSpPr>
        <xdr:spPr>
          <a:xfrm>
            <a:off x="5184075" y="2298863"/>
            <a:ext cx="323850" cy="2962275"/>
          </a:xfrm>
          <a:prstGeom prst="rightBrace">
            <a:avLst>
              <a:gd fmla="val 8333" name="adj1"/>
              <a:gd fmla="val 50000" name="adj2"/>
            </a:avLst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934075" y="14363700"/>
    <xdr:ext cx="514350" cy="57150"/>
    <xdr:grpSp>
      <xdr:nvGrpSpPr>
        <xdr:cNvPr id="1" name="Shape 1"/>
        <xdr:cNvGrpSpPr/>
      </xdr:nvGrpSpPr>
      <xdr:grpSpPr>
        <a:xfrm>
          <a:off x="5093587" y="3756187"/>
          <a:ext cx="504824" cy="47625"/>
          <a:chOff x="5093587" y="3756187"/>
          <a:chExt cx="504824" cy="47625"/>
        </a:xfrm>
      </xdr:grpSpPr>
      <xdr:cxnSp>
        <xdr:nvCxnSpPr>
          <xdr:cNvPr id="24" name="Shape 24"/>
          <xdr:cNvCxnSpPr/>
          <xdr:nvPr/>
        </xdr:nvCxnSpPr>
        <xdr:spPr>
          <a:xfrm flipH="1">
            <a:off x="5093587" y="3756187"/>
            <a:ext cx="504824" cy="47625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lg" w="lg" type="triangle"/>
          </a:ln>
        </xdr:spPr>
      </xdr:cxnSp>
    </xdr:grpSp>
    <xdr:clientData fLocksWithSheet="0"/>
  </xdr:absoluteAnchor>
  <xdr:absoluteAnchor>
    <xdr:pos x="4448175" y="18888075"/>
    <xdr:ext cx="1247775" cy="38100"/>
    <xdr:grpSp>
      <xdr:nvGrpSpPr>
        <xdr:cNvPr id="1" name="Shape 1"/>
        <xdr:cNvGrpSpPr/>
      </xdr:nvGrpSpPr>
      <xdr:grpSpPr>
        <a:xfrm>
          <a:off x="4722112" y="3780000"/>
          <a:ext cx="1247774" cy="0"/>
          <a:chOff x="4722112" y="3780000"/>
          <a:chExt cx="1247774" cy="0"/>
        </a:xfrm>
      </xdr:grpSpPr>
      <xdr:cxnSp>
        <xdr:nvCxnSpPr>
          <xdr:cNvPr id="2" name="Shape 2"/>
          <xdr:cNvCxnSpPr/>
          <xdr:nvPr/>
        </xdr:nvCxnSpPr>
        <xdr:spPr>
          <a:xfrm>
            <a:off x="4722112" y="3780000"/>
            <a:ext cx="1247774" cy="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5715000" y="18897600"/>
    <xdr:ext cx="200025" cy="209550"/>
    <xdr:grpSp>
      <xdr:nvGrpSpPr>
        <xdr:cNvPr id="1" name="Shape 1"/>
        <xdr:cNvGrpSpPr/>
      </xdr:nvGrpSpPr>
      <xdr:grpSpPr>
        <a:xfrm>
          <a:off x="5245987" y="3679987"/>
          <a:ext cx="200024" cy="200025"/>
          <a:chOff x="5245987" y="3679987"/>
          <a:chExt cx="200024" cy="200025"/>
        </a:xfrm>
      </xdr:grpSpPr>
      <xdr:sp>
        <xdr:nvSpPr>
          <xdr:cNvPr id="3" name="Shape 3"/>
          <xdr:cNvSpPr/>
          <xdr:nvPr/>
        </xdr:nvSpPr>
        <xdr:spPr>
          <a:xfrm>
            <a:off x="5245987" y="3679987"/>
            <a:ext cx="200024" cy="200025"/>
          </a:xfrm>
          <a:custGeom>
            <a:pathLst>
              <a:path extrusionOk="0" fill="none" h="21600" w="21601">
                <a:moveTo>
                  <a:pt x="0" y="0"/>
                </a:moveTo>
                <a:cubicBezTo>
                  <a:pt x="11930" y="0"/>
                  <a:pt x="21601" y="9670"/>
                  <a:pt x="21601" y="21600"/>
                </a:cubicBezTo>
              </a:path>
              <a:path extrusionOk="0" h="21600" w="21601">
                <a:moveTo>
                  <a:pt x="0" y="0"/>
                </a:moveTo>
                <a:cubicBezTo>
                  <a:pt x="11930" y="0"/>
                  <a:pt x="21601" y="9670"/>
                  <a:pt x="21601" y="21600"/>
                </a:cubicBezTo>
                <a:lnTo>
                  <a:pt x="1" y="21600"/>
                </a:lnTo>
                <a:close/>
              </a:path>
            </a:pathLst>
          </a:custGeom>
          <a:noFill/>
          <a:ln cap="flat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857875" y="19488150"/>
    <xdr:ext cx="200025" cy="238125"/>
    <xdr:grpSp>
      <xdr:nvGrpSpPr>
        <xdr:cNvPr id="1" name="Shape 1"/>
        <xdr:cNvGrpSpPr/>
      </xdr:nvGrpSpPr>
      <xdr:grpSpPr>
        <a:xfrm>
          <a:off x="5260274" y="3665699"/>
          <a:ext cx="171450" cy="228599"/>
          <a:chOff x="5260274" y="3665699"/>
          <a:chExt cx="171450" cy="228599"/>
        </a:xfrm>
      </xdr:grpSpPr>
      <xdr:sp>
        <xdr:nvSpPr>
          <xdr:cNvPr id="4" name="Shape 4"/>
          <xdr:cNvSpPr/>
          <xdr:nvPr/>
        </xdr:nvSpPr>
        <xdr:spPr>
          <a:xfrm rot="-10500000">
            <a:off x="5260274" y="3665699"/>
            <a:ext cx="171450" cy="228599"/>
          </a:xfrm>
          <a:custGeom>
            <a:pathLst>
              <a:path extrusionOk="0" fill="none" h="21600" w="21601">
                <a:moveTo>
                  <a:pt x="0" y="0"/>
                </a:moveTo>
                <a:cubicBezTo>
                  <a:pt x="11930" y="0"/>
                  <a:pt x="21601" y="9670"/>
                  <a:pt x="21601" y="21600"/>
                </a:cubicBezTo>
              </a:path>
              <a:path extrusionOk="0" h="21600" w="21601">
                <a:moveTo>
                  <a:pt x="0" y="0"/>
                </a:moveTo>
                <a:cubicBezTo>
                  <a:pt x="11930" y="0"/>
                  <a:pt x="21601" y="9670"/>
                  <a:pt x="21601" y="21600"/>
                </a:cubicBezTo>
                <a:lnTo>
                  <a:pt x="1" y="21600"/>
                </a:lnTo>
                <a:close/>
              </a:path>
            </a:pathLst>
          </a:custGeom>
          <a:noFill/>
          <a:ln cap="flat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857875" y="19097625"/>
    <xdr:ext cx="38100" cy="447675"/>
    <xdr:grpSp>
      <xdr:nvGrpSpPr>
        <xdr:cNvPr id="1" name="Shape 1"/>
        <xdr:cNvGrpSpPr/>
      </xdr:nvGrpSpPr>
      <xdr:grpSpPr>
        <a:xfrm>
          <a:off x="5341237" y="3556162"/>
          <a:ext cx="9524" cy="447674"/>
          <a:chOff x="5341237" y="3556162"/>
          <a:chExt cx="9524" cy="447674"/>
        </a:xfrm>
      </xdr:grpSpPr>
      <xdr:cxnSp>
        <xdr:nvCxnSpPr>
          <xdr:cNvPr id="5" name="Shape 5"/>
          <xdr:cNvCxnSpPr/>
          <xdr:nvPr/>
        </xdr:nvCxnSpPr>
        <xdr:spPr>
          <a:xfrm flipH="1">
            <a:off x="5341237" y="3556162"/>
            <a:ext cx="9524" cy="447674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6057900" y="19697700"/>
    <xdr:ext cx="419100" cy="38100"/>
    <xdr:grpSp>
      <xdr:nvGrpSpPr>
        <xdr:cNvPr id="1" name="Shape 1"/>
        <xdr:cNvGrpSpPr/>
      </xdr:nvGrpSpPr>
      <xdr:grpSpPr>
        <a:xfrm>
          <a:off x="5136450" y="3780000"/>
          <a:ext cx="419099" cy="0"/>
          <a:chOff x="5136450" y="3780000"/>
          <a:chExt cx="419099" cy="0"/>
        </a:xfrm>
      </xdr:grpSpPr>
      <xdr:cxnSp>
        <xdr:nvCxnSpPr>
          <xdr:cNvPr id="6" name="Shape 6"/>
          <xdr:cNvCxnSpPr/>
          <xdr:nvPr/>
        </xdr:nvCxnSpPr>
        <xdr:spPr>
          <a:xfrm>
            <a:off x="5136450" y="3780000"/>
            <a:ext cx="419099" cy="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5067300" y="18726150"/>
    <xdr:ext cx="47625" cy="161925"/>
    <xdr:grpSp>
      <xdr:nvGrpSpPr>
        <xdr:cNvPr id="1" name="Shape 1"/>
        <xdr:cNvGrpSpPr/>
      </xdr:nvGrpSpPr>
      <xdr:grpSpPr>
        <a:xfrm>
          <a:off x="5336475" y="3699037"/>
          <a:ext cx="19049" cy="161925"/>
          <a:chOff x="5336475" y="3699037"/>
          <a:chExt cx="19049" cy="161925"/>
        </a:xfrm>
      </xdr:grpSpPr>
      <xdr:cxnSp>
        <xdr:nvCxnSpPr>
          <xdr:cNvPr id="7" name="Shape 7"/>
          <xdr:cNvCxnSpPr/>
          <xdr:nvPr/>
        </xdr:nvCxnSpPr>
        <xdr:spPr>
          <a:xfrm flipH="1">
            <a:off x="5336475" y="3699037"/>
            <a:ext cx="19049" cy="161925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5057775" y="18649950"/>
    <xdr:ext cx="85725" cy="85725"/>
    <xdr:grpSp>
      <xdr:nvGrpSpPr>
        <xdr:cNvPr id="1" name="Shape 1"/>
        <xdr:cNvGrpSpPr/>
      </xdr:nvGrpSpPr>
      <xdr:grpSpPr>
        <a:xfrm>
          <a:off x="5307900" y="3741900"/>
          <a:ext cx="76199" cy="76199"/>
          <a:chOff x="5307900" y="3741900"/>
          <a:chExt cx="76199" cy="76199"/>
        </a:xfrm>
      </xdr:grpSpPr>
      <xdr:sp>
        <xdr:nvSpPr>
          <xdr:cNvPr id="25" name="Shape 25"/>
          <xdr:cNvSpPr/>
          <xdr:nvPr/>
        </xdr:nvSpPr>
        <xdr:spPr>
          <a:xfrm>
            <a:off x="5307900" y="3741900"/>
            <a:ext cx="76199" cy="76199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6534150" y="19554825"/>
    <xdr:ext cx="38100" cy="323850"/>
    <xdr:grpSp>
      <xdr:nvGrpSpPr>
        <xdr:cNvPr id="1" name="Shape 1"/>
        <xdr:cNvGrpSpPr/>
      </xdr:nvGrpSpPr>
      <xdr:grpSpPr>
        <a:xfrm>
          <a:off x="5346000" y="3618075"/>
          <a:ext cx="0" cy="323850"/>
          <a:chOff x="5346000" y="3618075"/>
          <a:chExt cx="0" cy="323850"/>
        </a:xfrm>
      </xdr:grpSpPr>
      <xdr:cxnSp>
        <xdr:nvCxnSpPr>
          <xdr:cNvPr id="9" name="Shape 9"/>
          <xdr:cNvCxnSpPr/>
          <xdr:nvPr/>
        </xdr:nvCxnSpPr>
        <xdr:spPr>
          <a:xfrm>
            <a:off x="5346000" y="3618075"/>
            <a:ext cx="0" cy="32385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6600825" y="19611975"/>
    <xdr:ext cx="228600" cy="180975"/>
    <xdr:grpSp>
      <xdr:nvGrpSpPr>
        <xdr:cNvPr id="1" name="Shape 1"/>
        <xdr:cNvGrpSpPr/>
      </xdr:nvGrpSpPr>
      <xdr:grpSpPr>
        <a:xfrm>
          <a:off x="5260275" y="3675225"/>
          <a:ext cx="171450" cy="209550"/>
          <a:chOff x="5260275" y="3675225"/>
          <a:chExt cx="171450" cy="209550"/>
        </a:xfrm>
      </xdr:grpSpPr>
      <xdr:sp>
        <xdr:nvSpPr>
          <xdr:cNvPr id="10" name="Shape 10"/>
          <xdr:cNvSpPr/>
          <xdr:nvPr/>
        </xdr:nvSpPr>
        <xdr:spPr>
          <a:xfrm rot="5400000">
            <a:off x="5260275" y="3675225"/>
            <a:ext cx="171450" cy="209550"/>
          </a:xfrm>
          <a:prstGeom prst="flowChartCollate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6858000" y="19650075"/>
    <xdr:ext cx="114300" cy="152400"/>
    <xdr:grpSp>
      <xdr:nvGrpSpPr>
        <xdr:cNvPr id="1" name="Shape 1"/>
        <xdr:cNvGrpSpPr/>
      </xdr:nvGrpSpPr>
      <xdr:grpSpPr>
        <a:xfrm>
          <a:off x="5274562" y="3722850"/>
          <a:ext cx="142875" cy="114300"/>
          <a:chOff x="5274562" y="3722850"/>
          <a:chExt cx="142875" cy="114300"/>
        </a:xfrm>
      </xdr:grpSpPr>
      <xdr:sp>
        <xdr:nvSpPr>
          <xdr:cNvPr id="11" name="Shape 11"/>
          <xdr:cNvSpPr/>
          <xdr:nvPr/>
        </xdr:nvSpPr>
        <xdr:spPr>
          <a:xfrm rot="5400000">
            <a:off x="5274562" y="3722850"/>
            <a:ext cx="142875" cy="114300"/>
          </a:xfrm>
          <a:prstGeom prst="triangle">
            <a:avLst>
              <a:gd fmla="val 50000" name="adj"/>
            </a:avLst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6838950" y="19573875"/>
    <xdr:ext cx="38100" cy="295275"/>
    <xdr:grpSp>
      <xdr:nvGrpSpPr>
        <xdr:cNvPr id="1" name="Shape 1"/>
        <xdr:cNvGrpSpPr/>
      </xdr:nvGrpSpPr>
      <xdr:grpSpPr>
        <a:xfrm>
          <a:off x="5346000" y="3632362"/>
          <a:ext cx="0" cy="295275"/>
          <a:chOff x="5346000" y="3632362"/>
          <a:chExt cx="0" cy="295275"/>
        </a:xfrm>
      </xdr:grpSpPr>
      <xdr:cxnSp>
        <xdr:nvCxnSpPr>
          <xdr:cNvPr id="12" name="Shape 12"/>
          <xdr:cNvCxnSpPr/>
          <xdr:nvPr/>
        </xdr:nvCxnSpPr>
        <xdr:spPr>
          <a:xfrm>
            <a:off x="5346000" y="3632362"/>
            <a:ext cx="0" cy="295275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6953250" y="19697700"/>
    <xdr:ext cx="342900" cy="38100"/>
    <xdr:grpSp>
      <xdr:nvGrpSpPr>
        <xdr:cNvPr id="1" name="Shape 1"/>
        <xdr:cNvGrpSpPr/>
      </xdr:nvGrpSpPr>
      <xdr:grpSpPr>
        <a:xfrm>
          <a:off x="5174550" y="3780000"/>
          <a:ext cx="342899" cy="0"/>
          <a:chOff x="5174550" y="3780000"/>
          <a:chExt cx="342899" cy="0"/>
        </a:xfrm>
      </xdr:grpSpPr>
      <xdr:cxnSp>
        <xdr:nvCxnSpPr>
          <xdr:cNvPr id="13" name="Shape 13"/>
          <xdr:cNvCxnSpPr/>
          <xdr:nvPr/>
        </xdr:nvCxnSpPr>
        <xdr:spPr>
          <a:xfrm>
            <a:off x="5174550" y="3780000"/>
            <a:ext cx="342899" cy="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6438900" y="19592925"/>
    <xdr:ext cx="171450" cy="161925"/>
    <xdr:grpSp>
      <xdr:nvGrpSpPr>
        <xdr:cNvPr id="1" name="Shape 1"/>
        <xdr:cNvGrpSpPr/>
      </xdr:nvGrpSpPr>
      <xdr:grpSpPr>
        <a:xfrm>
          <a:off x="5288849" y="3708563"/>
          <a:ext cx="114299" cy="142874"/>
          <a:chOff x="5288849" y="3708563"/>
          <a:chExt cx="114299" cy="142874"/>
        </a:xfrm>
      </xdr:grpSpPr>
      <xdr:sp>
        <xdr:nvSpPr>
          <xdr:cNvPr id="14" name="Shape 14"/>
          <xdr:cNvSpPr/>
          <xdr:nvPr/>
        </xdr:nvSpPr>
        <xdr:spPr>
          <a:xfrm rot="1800000">
            <a:off x="5288849" y="3708563"/>
            <a:ext cx="114299" cy="142874"/>
          </a:xfrm>
          <a:prstGeom prst="triangle">
            <a:avLst>
              <a:gd fmla="val 50000" name="adj"/>
            </a:avLst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895975" y="19269075"/>
    <xdr:ext cx="304800" cy="38100"/>
    <xdr:grpSp>
      <xdr:nvGrpSpPr>
        <xdr:cNvPr id="1" name="Shape 1"/>
        <xdr:cNvGrpSpPr/>
      </xdr:nvGrpSpPr>
      <xdr:grpSpPr>
        <a:xfrm>
          <a:off x="5193600" y="3780000"/>
          <a:ext cx="304799" cy="0"/>
          <a:chOff x="5193600" y="3780000"/>
          <a:chExt cx="304799" cy="0"/>
        </a:xfrm>
      </xdr:grpSpPr>
      <xdr:cxnSp>
        <xdr:nvCxnSpPr>
          <xdr:cNvPr id="15" name="Shape 15"/>
          <xdr:cNvCxnSpPr/>
          <xdr:nvPr/>
        </xdr:nvCxnSpPr>
        <xdr:spPr>
          <a:xfrm>
            <a:off x="5193600" y="3780000"/>
            <a:ext cx="304799" cy="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4333875" y="18840450"/>
    <xdr:ext cx="104775" cy="85725"/>
    <xdr:grpSp>
      <xdr:nvGrpSpPr>
        <xdr:cNvPr id="1" name="Shape 1"/>
        <xdr:cNvGrpSpPr/>
      </xdr:nvGrpSpPr>
      <xdr:grpSpPr>
        <a:xfrm>
          <a:off x="5303137" y="3741900"/>
          <a:ext cx="85724" cy="76199"/>
          <a:chOff x="5303137" y="3741900"/>
          <a:chExt cx="85724" cy="76199"/>
        </a:xfrm>
      </xdr:grpSpPr>
      <xdr:sp>
        <xdr:nvSpPr>
          <xdr:cNvPr id="16" name="Shape 16"/>
          <xdr:cNvSpPr/>
          <xdr:nvPr/>
        </xdr:nvSpPr>
        <xdr:spPr>
          <a:xfrm>
            <a:off x="5303137" y="3741900"/>
            <a:ext cx="85724" cy="76199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6191250" y="19230975"/>
    <xdr:ext cx="57150" cy="85725"/>
    <xdr:grpSp>
      <xdr:nvGrpSpPr>
        <xdr:cNvPr id="1" name="Shape 1"/>
        <xdr:cNvGrpSpPr/>
      </xdr:nvGrpSpPr>
      <xdr:grpSpPr>
        <a:xfrm>
          <a:off x="5317425" y="3741900"/>
          <a:ext cx="57150" cy="76199"/>
          <a:chOff x="5317425" y="3741900"/>
          <a:chExt cx="57150" cy="76199"/>
        </a:xfrm>
      </xdr:grpSpPr>
      <xdr:sp>
        <xdr:nvSpPr>
          <xdr:cNvPr id="17" name="Shape 17"/>
          <xdr:cNvSpPr/>
          <xdr:nvPr/>
        </xdr:nvSpPr>
        <xdr:spPr>
          <a:xfrm>
            <a:off x="5317425" y="3741900"/>
            <a:ext cx="57150" cy="76199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8143875" y="19669125"/>
    <xdr:ext cx="76200" cy="104775"/>
    <xdr:grpSp>
      <xdr:nvGrpSpPr>
        <xdr:cNvPr id="1" name="Shape 1"/>
        <xdr:cNvGrpSpPr/>
      </xdr:nvGrpSpPr>
      <xdr:grpSpPr>
        <a:xfrm>
          <a:off x="5317425" y="3737137"/>
          <a:ext cx="57150" cy="85724"/>
          <a:chOff x="5317425" y="3737137"/>
          <a:chExt cx="57150" cy="85724"/>
        </a:xfrm>
      </xdr:grpSpPr>
      <xdr:sp>
        <xdr:nvSpPr>
          <xdr:cNvPr id="18" name="Shape 18"/>
          <xdr:cNvSpPr/>
          <xdr:nvPr/>
        </xdr:nvSpPr>
        <xdr:spPr>
          <a:xfrm>
            <a:off x="5317425" y="3737137"/>
            <a:ext cx="57150" cy="85724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857875" y="19145250"/>
    <xdr:ext cx="57150" cy="104775"/>
    <xdr:grpSp>
      <xdr:nvGrpSpPr>
        <xdr:cNvPr id="1" name="Shape 1"/>
        <xdr:cNvGrpSpPr/>
      </xdr:nvGrpSpPr>
      <xdr:grpSpPr>
        <a:xfrm>
          <a:off x="5322187" y="3737137"/>
          <a:ext cx="47625" cy="85724"/>
          <a:chOff x="5322187" y="3737137"/>
          <a:chExt cx="47625" cy="85724"/>
        </a:xfrm>
      </xdr:grpSpPr>
      <xdr:sp>
        <xdr:nvSpPr>
          <xdr:cNvPr id="19" name="Shape 19"/>
          <xdr:cNvSpPr/>
          <xdr:nvPr/>
        </xdr:nvSpPr>
        <xdr:spPr>
          <a:xfrm>
            <a:off x="5322187" y="3737137"/>
            <a:ext cx="47625" cy="85724"/>
          </a:xfrm>
          <a:prstGeom prst="ellipse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848350" y="19373850"/>
    <xdr:ext cx="57150" cy="85725"/>
    <xdr:grpSp>
      <xdr:nvGrpSpPr>
        <xdr:cNvPr id="1" name="Shape 1"/>
        <xdr:cNvGrpSpPr/>
      </xdr:nvGrpSpPr>
      <xdr:grpSpPr>
        <a:xfrm>
          <a:off x="5317425" y="3741900"/>
          <a:ext cx="57150" cy="76199"/>
          <a:chOff x="5317425" y="3741900"/>
          <a:chExt cx="57150" cy="76199"/>
        </a:xfrm>
      </xdr:grpSpPr>
      <xdr:sp>
        <xdr:nvSpPr>
          <xdr:cNvPr id="20" name="Shape 20"/>
          <xdr:cNvSpPr/>
          <xdr:nvPr/>
        </xdr:nvSpPr>
        <xdr:spPr>
          <a:xfrm>
            <a:off x="5317425" y="3741900"/>
            <a:ext cx="57150" cy="76199"/>
          </a:xfrm>
          <a:prstGeom prst="ellipse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962650" y="19230975"/>
    <xdr:ext cx="57150" cy="85725"/>
    <xdr:grpSp>
      <xdr:nvGrpSpPr>
        <xdr:cNvPr id="1" name="Shape 1"/>
        <xdr:cNvGrpSpPr/>
      </xdr:nvGrpSpPr>
      <xdr:grpSpPr>
        <a:xfrm>
          <a:off x="5317425" y="3741900"/>
          <a:ext cx="57150" cy="76199"/>
          <a:chOff x="5317425" y="3741900"/>
          <a:chExt cx="57150" cy="76199"/>
        </a:xfrm>
      </xdr:grpSpPr>
      <xdr:sp>
        <xdr:nvSpPr>
          <xdr:cNvPr id="20" name="Shape 20"/>
          <xdr:cNvSpPr/>
          <xdr:nvPr/>
        </xdr:nvSpPr>
        <xdr:spPr>
          <a:xfrm>
            <a:off x="5317425" y="3741900"/>
            <a:ext cx="57150" cy="76199"/>
          </a:xfrm>
          <a:prstGeom prst="ellipse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1200150" y="18897600"/>
    <xdr:ext cx="3057525" cy="123825"/>
    <xdr:grpSp>
      <xdr:nvGrpSpPr>
        <xdr:cNvPr id="1" name="Shape 1"/>
        <xdr:cNvGrpSpPr/>
      </xdr:nvGrpSpPr>
      <xdr:grpSpPr>
        <a:xfrm>
          <a:off x="3822000" y="3718087"/>
          <a:ext cx="3048000" cy="123824"/>
          <a:chOff x="3822000" y="3718087"/>
          <a:chExt cx="3048000" cy="123824"/>
        </a:xfrm>
      </xdr:grpSpPr>
      <xdr:cxnSp>
        <xdr:nvCxnSpPr>
          <xdr:cNvPr id="21" name="Shape 21"/>
          <xdr:cNvCxnSpPr/>
          <xdr:nvPr/>
        </xdr:nvCxnSpPr>
        <xdr:spPr>
          <a:xfrm flipH="1" rot="10800000">
            <a:off x="3822000" y="3718087"/>
            <a:ext cx="3048000" cy="123824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lg" w="lg" type="triangle"/>
          </a:ln>
        </xdr:spPr>
      </xdr:cxnSp>
    </xdr:grpSp>
    <xdr:clientData fLocksWithSheet="0"/>
  </xdr:absoluteAnchor>
  <xdr:absoluteAnchor>
    <xdr:pos x="1228725" y="19050000"/>
    <xdr:ext cx="3000375" cy="762000"/>
    <xdr:grpSp>
      <xdr:nvGrpSpPr>
        <xdr:cNvPr id="1" name="Shape 1"/>
        <xdr:cNvGrpSpPr/>
      </xdr:nvGrpSpPr>
      <xdr:grpSpPr>
        <a:xfrm>
          <a:off x="3855337" y="3399000"/>
          <a:ext cx="2981325" cy="762000"/>
          <a:chOff x="3855337" y="3399000"/>
          <a:chExt cx="2981325" cy="762000"/>
        </a:xfrm>
      </xdr:grpSpPr>
      <xdr:cxnSp>
        <xdr:nvCxnSpPr>
          <xdr:cNvPr id="22" name="Shape 22"/>
          <xdr:cNvCxnSpPr/>
          <xdr:nvPr/>
        </xdr:nvCxnSpPr>
        <xdr:spPr>
          <a:xfrm>
            <a:off x="3855337" y="3399000"/>
            <a:ext cx="2981325" cy="76200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lg" w="lg" type="triangle"/>
          </a:ln>
        </xdr:spPr>
      </xdr:cxnSp>
    </xdr:grpSp>
    <xdr:clientData fLocksWithSheet="0"/>
  </xdr:absoluteAnchor>
  <xdr:absoluteAnchor>
    <xdr:pos x="5857875" y="20021550"/>
    <xdr:ext cx="323850" cy="2971800"/>
    <xdr:grpSp>
      <xdr:nvGrpSpPr>
        <xdr:cNvPr id="1" name="Shape 1"/>
        <xdr:cNvGrpSpPr/>
      </xdr:nvGrpSpPr>
      <xdr:grpSpPr>
        <a:xfrm>
          <a:off x="5184075" y="2298863"/>
          <a:ext cx="323850" cy="2962275"/>
          <a:chOff x="5184075" y="2298863"/>
          <a:chExt cx="323850" cy="2962275"/>
        </a:xfrm>
      </xdr:grpSpPr>
      <xdr:sp>
        <xdr:nvSpPr>
          <xdr:cNvPr id="23" name="Shape 23"/>
          <xdr:cNvSpPr/>
          <xdr:nvPr/>
        </xdr:nvSpPr>
        <xdr:spPr>
          <a:xfrm>
            <a:off x="5184075" y="2298863"/>
            <a:ext cx="323850" cy="2962275"/>
          </a:xfrm>
          <a:prstGeom prst="rightBrace">
            <a:avLst>
              <a:gd fmla="val 8333" name="adj1"/>
              <a:gd fmla="val 50000" name="adj2"/>
            </a:avLst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934075" y="18964275"/>
    <xdr:ext cx="514350" cy="57150"/>
    <xdr:grpSp>
      <xdr:nvGrpSpPr>
        <xdr:cNvPr id="1" name="Shape 1"/>
        <xdr:cNvGrpSpPr/>
      </xdr:nvGrpSpPr>
      <xdr:grpSpPr>
        <a:xfrm>
          <a:off x="5093587" y="3756187"/>
          <a:ext cx="504824" cy="47625"/>
          <a:chOff x="5093587" y="3756187"/>
          <a:chExt cx="504824" cy="47625"/>
        </a:xfrm>
      </xdr:grpSpPr>
      <xdr:cxnSp>
        <xdr:nvCxnSpPr>
          <xdr:cNvPr id="24" name="Shape 24"/>
          <xdr:cNvCxnSpPr/>
          <xdr:nvPr/>
        </xdr:nvCxnSpPr>
        <xdr:spPr>
          <a:xfrm flipH="1">
            <a:off x="5093587" y="3756187"/>
            <a:ext cx="504824" cy="47625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lg" w="lg" type="triangle"/>
          </a:ln>
        </xdr:spPr>
      </xdr:cxnSp>
    </xdr:grpSp>
    <xdr:clientData fLocksWithSheet="0"/>
  </xdr:absoluteAnchor>
</xdr:wsDr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absoluteAnchor>
    <xdr:pos x="3876675" y="4943475"/>
    <xdr:ext cx="1247775" cy="38100"/>
    <xdr:grpSp>
      <xdr:nvGrpSpPr>
        <xdr:cNvPr id="1" name="Shape 1"/>
        <xdr:cNvGrpSpPr/>
      </xdr:nvGrpSpPr>
      <xdr:grpSpPr>
        <a:xfrm>
          <a:off x="4722112" y="3780000"/>
          <a:ext cx="1247774" cy="0"/>
          <a:chOff x="4722112" y="3780000"/>
          <a:chExt cx="1247774" cy="0"/>
        </a:xfrm>
      </xdr:grpSpPr>
      <xdr:cxnSp>
        <xdr:nvCxnSpPr>
          <xdr:cNvPr id="2" name="Shape 2"/>
          <xdr:cNvCxnSpPr/>
          <xdr:nvPr/>
        </xdr:nvCxnSpPr>
        <xdr:spPr>
          <a:xfrm>
            <a:off x="4722112" y="3780000"/>
            <a:ext cx="1247774" cy="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5143500" y="4953000"/>
    <xdr:ext cx="200025" cy="209550"/>
    <xdr:grpSp>
      <xdr:nvGrpSpPr>
        <xdr:cNvPr id="1" name="Shape 1"/>
        <xdr:cNvGrpSpPr/>
      </xdr:nvGrpSpPr>
      <xdr:grpSpPr>
        <a:xfrm>
          <a:off x="5245987" y="3679987"/>
          <a:ext cx="200024" cy="200025"/>
          <a:chOff x="5245987" y="3679987"/>
          <a:chExt cx="200024" cy="200025"/>
        </a:xfrm>
      </xdr:grpSpPr>
      <xdr:sp>
        <xdr:nvSpPr>
          <xdr:cNvPr id="3" name="Shape 3"/>
          <xdr:cNvSpPr/>
          <xdr:nvPr/>
        </xdr:nvSpPr>
        <xdr:spPr>
          <a:xfrm>
            <a:off x="5245987" y="3679987"/>
            <a:ext cx="200024" cy="200025"/>
          </a:xfrm>
          <a:custGeom>
            <a:pathLst>
              <a:path extrusionOk="0" fill="none" h="21600" w="21601">
                <a:moveTo>
                  <a:pt x="0" y="0"/>
                </a:moveTo>
                <a:cubicBezTo>
                  <a:pt x="11930" y="0"/>
                  <a:pt x="21601" y="9670"/>
                  <a:pt x="21601" y="21600"/>
                </a:cubicBezTo>
              </a:path>
              <a:path extrusionOk="0" h="21600" w="21601">
                <a:moveTo>
                  <a:pt x="0" y="0"/>
                </a:moveTo>
                <a:cubicBezTo>
                  <a:pt x="11930" y="0"/>
                  <a:pt x="21601" y="9670"/>
                  <a:pt x="21601" y="21600"/>
                </a:cubicBezTo>
                <a:lnTo>
                  <a:pt x="1" y="21600"/>
                </a:lnTo>
                <a:close/>
              </a:path>
            </a:pathLst>
          </a:custGeom>
          <a:noFill/>
          <a:ln cap="flat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276850" y="5543550"/>
    <xdr:ext cx="209550" cy="238125"/>
    <xdr:grpSp>
      <xdr:nvGrpSpPr>
        <xdr:cNvPr id="1" name="Shape 1"/>
        <xdr:cNvGrpSpPr/>
      </xdr:nvGrpSpPr>
      <xdr:grpSpPr>
        <a:xfrm>
          <a:off x="5250750" y="3665700"/>
          <a:ext cx="190500" cy="228599"/>
          <a:chOff x="5250750" y="3665700"/>
          <a:chExt cx="190500" cy="228599"/>
        </a:xfrm>
      </xdr:grpSpPr>
      <xdr:sp>
        <xdr:nvSpPr>
          <xdr:cNvPr id="27" name="Shape 27"/>
          <xdr:cNvSpPr/>
          <xdr:nvPr/>
        </xdr:nvSpPr>
        <xdr:spPr>
          <a:xfrm rot="-10500000">
            <a:off x="5250750" y="3665700"/>
            <a:ext cx="190500" cy="228599"/>
          </a:xfrm>
          <a:custGeom>
            <a:pathLst>
              <a:path extrusionOk="0" fill="none" h="21600" w="21601">
                <a:moveTo>
                  <a:pt x="0" y="0"/>
                </a:moveTo>
                <a:cubicBezTo>
                  <a:pt x="11930" y="0"/>
                  <a:pt x="21601" y="9670"/>
                  <a:pt x="21601" y="21600"/>
                </a:cubicBezTo>
              </a:path>
              <a:path extrusionOk="0" h="21600" w="21601">
                <a:moveTo>
                  <a:pt x="0" y="0"/>
                </a:moveTo>
                <a:cubicBezTo>
                  <a:pt x="11930" y="0"/>
                  <a:pt x="21601" y="9670"/>
                  <a:pt x="21601" y="21600"/>
                </a:cubicBezTo>
                <a:lnTo>
                  <a:pt x="1" y="21600"/>
                </a:lnTo>
                <a:close/>
              </a:path>
            </a:pathLst>
          </a:custGeom>
          <a:noFill/>
          <a:ln cap="flat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286375" y="5153025"/>
    <xdr:ext cx="38100" cy="447675"/>
    <xdr:grpSp>
      <xdr:nvGrpSpPr>
        <xdr:cNvPr id="1" name="Shape 1"/>
        <xdr:cNvGrpSpPr/>
      </xdr:nvGrpSpPr>
      <xdr:grpSpPr>
        <a:xfrm>
          <a:off x="5341237" y="3556162"/>
          <a:ext cx="9524" cy="447674"/>
          <a:chOff x="5341237" y="3556162"/>
          <a:chExt cx="9524" cy="447674"/>
        </a:xfrm>
      </xdr:grpSpPr>
      <xdr:cxnSp>
        <xdr:nvCxnSpPr>
          <xdr:cNvPr id="5" name="Shape 5"/>
          <xdr:cNvCxnSpPr/>
          <xdr:nvPr/>
        </xdr:nvCxnSpPr>
        <xdr:spPr>
          <a:xfrm flipH="1">
            <a:off x="5341237" y="3556162"/>
            <a:ext cx="9524" cy="447674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5467350" y="5753100"/>
    <xdr:ext cx="428625" cy="38100"/>
    <xdr:grpSp>
      <xdr:nvGrpSpPr>
        <xdr:cNvPr id="1" name="Shape 1"/>
        <xdr:cNvGrpSpPr/>
      </xdr:nvGrpSpPr>
      <xdr:grpSpPr>
        <a:xfrm>
          <a:off x="5131687" y="3780000"/>
          <a:ext cx="428625" cy="0"/>
          <a:chOff x="5131687" y="3780000"/>
          <a:chExt cx="428625" cy="0"/>
        </a:xfrm>
      </xdr:grpSpPr>
      <xdr:cxnSp>
        <xdr:nvCxnSpPr>
          <xdr:cNvPr id="28" name="Shape 28"/>
          <xdr:cNvCxnSpPr/>
          <xdr:nvPr/>
        </xdr:nvCxnSpPr>
        <xdr:spPr>
          <a:xfrm>
            <a:off x="5131687" y="3780000"/>
            <a:ext cx="428625" cy="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4495800" y="4781550"/>
    <xdr:ext cx="47625" cy="161925"/>
    <xdr:grpSp>
      <xdr:nvGrpSpPr>
        <xdr:cNvPr id="1" name="Shape 1"/>
        <xdr:cNvGrpSpPr/>
      </xdr:nvGrpSpPr>
      <xdr:grpSpPr>
        <a:xfrm>
          <a:off x="5336475" y="3699037"/>
          <a:ext cx="19049" cy="161925"/>
          <a:chOff x="5336475" y="3699037"/>
          <a:chExt cx="19049" cy="161925"/>
        </a:xfrm>
      </xdr:grpSpPr>
      <xdr:cxnSp>
        <xdr:nvCxnSpPr>
          <xdr:cNvPr id="7" name="Shape 7"/>
          <xdr:cNvCxnSpPr/>
          <xdr:nvPr/>
        </xdr:nvCxnSpPr>
        <xdr:spPr>
          <a:xfrm flipH="1">
            <a:off x="5336475" y="3699037"/>
            <a:ext cx="19049" cy="161925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4486275" y="4705350"/>
    <xdr:ext cx="85725" cy="85725"/>
    <xdr:grpSp>
      <xdr:nvGrpSpPr>
        <xdr:cNvPr id="1" name="Shape 1"/>
        <xdr:cNvGrpSpPr/>
      </xdr:nvGrpSpPr>
      <xdr:grpSpPr>
        <a:xfrm>
          <a:off x="5307900" y="3741900"/>
          <a:ext cx="76199" cy="76199"/>
          <a:chOff x="5307900" y="3741900"/>
          <a:chExt cx="76199" cy="76199"/>
        </a:xfrm>
      </xdr:grpSpPr>
      <xdr:sp>
        <xdr:nvSpPr>
          <xdr:cNvPr id="25" name="Shape 25"/>
          <xdr:cNvSpPr/>
          <xdr:nvPr/>
        </xdr:nvSpPr>
        <xdr:spPr>
          <a:xfrm>
            <a:off x="5307900" y="3741900"/>
            <a:ext cx="76199" cy="76199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962650" y="5610225"/>
    <xdr:ext cx="38100" cy="323850"/>
    <xdr:grpSp>
      <xdr:nvGrpSpPr>
        <xdr:cNvPr id="1" name="Shape 1"/>
        <xdr:cNvGrpSpPr/>
      </xdr:nvGrpSpPr>
      <xdr:grpSpPr>
        <a:xfrm>
          <a:off x="5346000" y="3618075"/>
          <a:ext cx="0" cy="323850"/>
          <a:chOff x="5346000" y="3618075"/>
          <a:chExt cx="0" cy="323850"/>
        </a:xfrm>
      </xdr:grpSpPr>
      <xdr:cxnSp>
        <xdr:nvCxnSpPr>
          <xdr:cNvPr id="9" name="Shape 9"/>
          <xdr:cNvCxnSpPr/>
          <xdr:nvPr/>
        </xdr:nvCxnSpPr>
        <xdr:spPr>
          <a:xfrm>
            <a:off x="5346000" y="3618075"/>
            <a:ext cx="0" cy="32385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6029325" y="5667375"/>
    <xdr:ext cx="228600" cy="180975"/>
    <xdr:grpSp>
      <xdr:nvGrpSpPr>
        <xdr:cNvPr id="1" name="Shape 1"/>
        <xdr:cNvGrpSpPr/>
      </xdr:nvGrpSpPr>
      <xdr:grpSpPr>
        <a:xfrm>
          <a:off x="5260275" y="3675225"/>
          <a:ext cx="171450" cy="209550"/>
          <a:chOff x="5260275" y="3675225"/>
          <a:chExt cx="171450" cy="209550"/>
        </a:xfrm>
      </xdr:grpSpPr>
      <xdr:sp>
        <xdr:nvSpPr>
          <xdr:cNvPr id="10" name="Shape 10"/>
          <xdr:cNvSpPr/>
          <xdr:nvPr/>
        </xdr:nvSpPr>
        <xdr:spPr>
          <a:xfrm rot="5400000">
            <a:off x="5260275" y="3675225"/>
            <a:ext cx="171450" cy="209550"/>
          </a:xfrm>
          <a:prstGeom prst="flowChartCollate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6286500" y="5705475"/>
    <xdr:ext cx="114300" cy="152400"/>
    <xdr:grpSp>
      <xdr:nvGrpSpPr>
        <xdr:cNvPr id="1" name="Shape 1"/>
        <xdr:cNvGrpSpPr/>
      </xdr:nvGrpSpPr>
      <xdr:grpSpPr>
        <a:xfrm>
          <a:off x="5274562" y="3722850"/>
          <a:ext cx="142875" cy="114300"/>
          <a:chOff x="5274562" y="3722850"/>
          <a:chExt cx="142875" cy="114300"/>
        </a:xfrm>
      </xdr:grpSpPr>
      <xdr:sp>
        <xdr:nvSpPr>
          <xdr:cNvPr id="11" name="Shape 11"/>
          <xdr:cNvSpPr/>
          <xdr:nvPr/>
        </xdr:nvSpPr>
        <xdr:spPr>
          <a:xfrm rot="5400000">
            <a:off x="5274562" y="3722850"/>
            <a:ext cx="142875" cy="114300"/>
          </a:xfrm>
          <a:prstGeom prst="triangle">
            <a:avLst>
              <a:gd fmla="val 50000" name="adj"/>
            </a:avLst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6267450" y="5648325"/>
    <xdr:ext cx="38100" cy="295275"/>
    <xdr:grpSp>
      <xdr:nvGrpSpPr>
        <xdr:cNvPr id="1" name="Shape 1"/>
        <xdr:cNvGrpSpPr/>
      </xdr:nvGrpSpPr>
      <xdr:grpSpPr>
        <a:xfrm>
          <a:off x="5346000" y="3632362"/>
          <a:ext cx="0" cy="295275"/>
          <a:chOff x="5346000" y="3632362"/>
          <a:chExt cx="0" cy="295275"/>
        </a:xfrm>
      </xdr:grpSpPr>
      <xdr:cxnSp>
        <xdr:nvCxnSpPr>
          <xdr:cNvPr id="12" name="Shape 12"/>
          <xdr:cNvCxnSpPr/>
          <xdr:nvPr/>
        </xdr:nvCxnSpPr>
        <xdr:spPr>
          <a:xfrm>
            <a:off x="5346000" y="3632362"/>
            <a:ext cx="0" cy="295275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6381750" y="5753100"/>
    <xdr:ext cx="342900" cy="38100"/>
    <xdr:grpSp>
      <xdr:nvGrpSpPr>
        <xdr:cNvPr id="1" name="Shape 1"/>
        <xdr:cNvGrpSpPr/>
      </xdr:nvGrpSpPr>
      <xdr:grpSpPr>
        <a:xfrm>
          <a:off x="5174550" y="3780000"/>
          <a:ext cx="342899" cy="0"/>
          <a:chOff x="5174550" y="3780000"/>
          <a:chExt cx="342899" cy="0"/>
        </a:xfrm>
      </xdr:grpSpPr>
      <xdr:cxnSp>
        <xdr:nvCxnSpPr>
          <xdr:cNvPr id="13" name="Shape 13"/>
          <xdr:cNvCxnSpPr/>
          <xdr:nvPr/>
        </xdr:nvCxnSpPr>
        <xdr:spPr>
          <a:xfrm>
            <a:off x="5174550" y="3780000"/>
            <a:ext cx="342899" cy="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5867400" y="5686425"/>
    <xdr:ext cx="171450" cy="161925"/>
    <xdr:grpSp>
      <xdr:nvGrpSpPr>
        <xdr:cNvPr id="1" name="Shape 1"/>
        <xdr:cNvGrpSpPr/>
      </xdr:nvGrpSpPr>
      <xdr:grpSpPr>
        <a:xfrm>
          <a:off x="5288849" y="3708563"/>
          <a:ext cx="114299" cy="142874"/>
          <a:chOff x="5288849" y="3708563"/>
          <a:chExt cx="114299" cy="142874"/>
        </a:xfrm>
      </xdr:grpSpPr>
      <xdr:sp>
        <xdr:nvSpPr>
          <xdr:cNvPr id="14" name="Shape 14"/>
          <xdr:cNvSpPr/>
          <xdr:nvPr/>
        </xdr:nvSpPr>
        <xdr:spPr>
          <a:xfrm rot="1800000">
            <a:off x="5288849" y="3708563"/>
            <a:ext cx="114299" cy="142874"/>
          </a:xfrm>
          <a:prstGeom prst="triangle">
            <a:avLst>
              <a:gd fmla="val 50000" name="adj"/>
            </a:avLst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324475" y="5324475"/>
    <xdr:ext cx="304800" cy="38100"/>
    <xdr:grpSp>
      <xdr:nvGrpSpPr>
        <xdr:cNvPr id="1" name="Shape 1"/>
        <xdr:cNvGrpSpPr/>
      </xdr:nvGrpSpPr>
      <xdr:grpSpPr>
        <a:xfrm>
          <a:off x="5193600" y="3780000"/>
          <a:ext cx="304799" cy="0"/>
          <a:chOff x="5193600" y="3780000"/>
          <a:chExt cx="304799" cy="0"/>
        </a:xfrm>
      </xdr:grpSpPr>
      <xdr:cxnSp>
        <xdr:nvCxnSpPr>
          <xdr:cNvPr id="15" name="Shape 15"/>
          <xdr:cNvCxnSpPr/>
          <xdr:nvPr/>
        </xdr:nvCxnSpPr>
        <xdr:spPr>
          <a:xfrm>
            <a:off x="5193600" y="3780000"/>
            <a:ext cx="304799" cy="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3762375" y="4895850"/>
    <xdr:ext cx="104775" cy="85725"/>
    <xdr:grpSp>
      <xdr:nvGrpSpPr>
        <xdr:cNvPr id="1" name="Shape 1"/>
        <xdr:cNvGrpSpPr/>
      </xdr:nvGrpSpPr>
      <xdr:grpSpPr>
        <a:xfrm>
          <a:off x="5303137" y="3741900"/>
          <a:ext cx="85724" cy="76199"/>
          <a:chOff x="5303137" y="3741900"/>
          <a:chExt cx="85724" cy="76199"/>
        </a:xfrm>
      </xdr:grpSpPr>
      <xdr:sp>
        <xdr:nvSpPr>
          <xdr:cNvPr id="16" name="Shape 16"/>
          <xdr:cNvSpPr/>
          <xdr:nvPr/>
        </xdr:nvSpPr>
        <xdr:spPr>
          <a:xfrm>
            <a:off x="5303137" y="3741900"/>
            <a:ext cx="85724" cy="76199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619750" y="5286375"/>
    <xdr:ext cx="57150" cy="85725"/>
    <xdr:grpSp>
      <xdr:nvGrpSpPr>
        <xdr:cNvPr id="1" name="Shape 1"/>
        <xdr:cNvGrpSpPr/>
      </xdr:nvGrpSpPr>
      <xdr:grpSpPr>
        <a:xfrm>
          <a:off x="5317425" y="3741900"/>
          <a:ext cx="57150" cy="76199"/>
          <a:chOff x="5317425" y="3741900"/>
          <a:chExt cx="57150" cy="76199"/>
        </a:xfrm>
      </xdr:grpSpPr>
      <xdr:sp>
        <xdr:nvSpPr>
          <xdr:cNvPr id="17" name="Shape 17"/>
          <xdr:cNvSpPr/>
          <xdr:nvPr/>
        </xdr:nvSpPr>
        <xdr:spPr>
          <a:xfrm>
            <a:off x="5317425" y="3741900"/>
            <a:ext cx="57150" cy="76199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6724650" y="5724525"/>
    <xdr:ext cx="76200" cy="104775"/>
    <xdr:grpSp>
      <xdr:nvGrpSpPr>
        <xdr:cNvPr id="1" name="Shape 1"/>
        <xdr:cNvGrpSpPr/>
      </xdr:nvGrpSpPr>
      <xdr:grpSpPr>
        <a:xfrm>
          <a:off x="5317425" y="3737137"/>
          <a:ext cx="57150" cy="85724"/>
          <a:chOff x="5317425" y="3737137"/>
          <a:chExt cx="57150" cy="85724"/>
        </a:xfrm>
      </xdr:grpSpPr>
      <xdr:sp>
        <xdr:nvSpPr>
          <xdr:cNvPr id="18" name="Shape 18"/>
          <xdr:cNvSpPr/>
          <xdr:nvPr/>
        </xdr:nvSpPr>
        <xdr:spPr>
          <a:xfrm>
            <a:off x="5317425" y="3737137"/>
            <a:ext cx="57150" cy="85724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286375" y="5200650"/>
    <xdr:ext cx="57150" cy="104775"/>
    <xdr:grpSp>
      <xdr:nvGrpSpPr>
        <xdr:cNvPr id="1" name="Shape 1"/>
        <xdr:cNvGrpSpPr/>
      </xdr:nvGrpSpPr>
      <xdr:grpSpPr>
        <a:xfrm>
          <a:off x="5322187" y="3737137"/>
          <a:ext cx="47625" cy="85724"/>
          <a:chOff x="5322187" y="3737137"/>
          <a:chExt cx="47625" cy="85724"/>
        </a:xfrm>
      </xdr:grpSpPr>
      <xdr:sp>
        <xdr:nvSpPr>
          <xdr:cNvPr id="19" name="Shape 19"/>
          <xdr:cNvSpPr/>
          <xdr:nvPr/>
        </xdr:nvSpPr>
        <xdr:spPr>
          <a:xfrm>
            <a:off x="5322187" y="3737137"/>
            <a:ext cx="47625" cy="85724"/>
          </a:xfrm>
          <a:prstGeom prst="ellipse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276850" y="5429250"/>
    <xdr:ext cx="57150" cy="85725"/>
    <xdr:grpSp>
      <xdr:nvGrpSpPr>
        <xdr:cNvPr id="1" name="Shape 1"/>
        <xdr:cNvGrpSpPr/>
      </xdr:nvGrpSpPr>
      <xdr:grpSpPr>
        <a:xfrm>
          <a:off x="5317425" y="3741900"/>
          <a:ext cx="57150" cy="76199"/>
          <a:chOff x="5317425" y="3741900"/>
          <a:chExt cx="57150" cy="76199"/>
        </a:xfrm>
      </xdr:grpSpPr>
      <xdr:sp>
        <xdr:nvSpPr>
          <xdr:cNvPr id="20" name="Shape 20"/>
          <xdr:cNvSpPr/>
          <xdr:nvPr/>
        </xdr:nvSpPr>
        <xdr:spPr>
          <a:xfrm>
            <a:off x="5317425" y="3741900"/>
            <a:ext cx="57150" cy="76199"/>
          </a:xfrm>
          <a:prstGeom prst="ellipse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410200" y="5286375"/>
    <xdr:ext cx="57150" cy="85725"/>
    <xdr:grpSp>
      <xdr:nvGrpSpPr>
        <xdr:cNvPr id="1" name="Shape 1"/>
        <xdr:cNvGrpSpPr/>
      </xdr:nvGrpSpPr>
      <xdr:grpSpPr>
        <a:xfrm>
          <a:off x="5317425" y="3741900"/>
          <a:ext cx="57150" cy="76199"/>
          <a:chOff x="5317425" y="3741900"/>
          <a:chExt cx="57150" cy="76199"/>
        </a:xfrm>
      </xdr:grpSpPr>
      <xdr:sp>
        <xdr:nvSpPr>
          <xdr:cNvPr id="20" name="Shape 20"/>
          <xdr:cNvSpPr/>
          <xdr:nvPr/>
        </xdr:nvSpPr>
        <xdr:spPr>
          <a:xfrm>
            <a:off x="5317425" y="3741900"/>
            <a:ext cx="57150" cy="76199"/>
          </a:xfrm>
          <a:prstGeom prst="ellipse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1200150" y="4953000"/>
    <xdr:ext cx="2476500" cy="123825"/>
    <xdr:grpSp>
      <xdr:nvGrpSpPr>
        <xdr:cNvPr id="1" name="Shape 1"/>
        <xdr:cNvGrpSpPr/>
      </xdr:nvGrpSpPr>
      <xdr:grpSpPr>
        <a:xfrm>
          <a:off x="4107750" y="3718087"/>
          <a:ext cx="2476500" cy="123824"/>
          <a:chOff x="4107750" y="3718087"/>
          <a:chExt cx="2476500" cy="123824"/>
        </a:xfrm>
      </xdr:grpSpPr>
      <xdr:cxnSp>
        <xdr:nvCxnSpPr>
          <xdr:cNvPr id="29" name="Shape 29"/>
          <xdr:cNvCxnSpPr/>
          <xdr:nvPr/>
        </xdr:nvCxnSpPr>
        <xdr:spPr>
          <a:xfrm flipH="1" rot="10800000">
            <a:off x="4107750" y="3718087"/>
            <a:ext cx="2476500" cy="123824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lg" w="lg" type="triangle"/>
          </a:ln>
        </xdr:spPr>
      </xdr:cxnSp>
    </xdr:grpSp>
    <xdr:clientData fLocksWithSheet="0"/>
  </xdr:absoluteAnchor>
  <xdr:absoluteAnchor>
    <xdr:pos x="1228725" y="5105400"/>
    <xdr:ext cx="2428875" cy="762000"/>
    <xdr:grpSp>
      <xdr:nvGrpSpPr>
        <xdr:cNvPr id="1" name="Shape 1"/>
        <xdr:cNvGrpSpPr/>
      </xdr:nvGrpSpPr>
      <xdr:grpSpPr>
        <a:xfrm>
          <a:off x="4141087" y="3399000"/>
          <a:ext cx="2409824" cy="762000"/>
          <a:chOff x="4141087" y="3399000"/>
          <a:chExt cx="2409824" cy="762000"/>
        </a:xfrm>
      </xdr:grpSpPr>
      <xdr:cxnSp>
        <xdr:nvCxnSpPr>
          <xdr:cNvPr id="30" name="Shape 30"/>
          <xdr:cNvCxnSpPr/>
          <xdr:nvPr/>
        </xdr:nvCxnSpPr>
        <xdr:spPr>
          <a:xfrm>
            <a:off x="4141087" y="3399000"/>
            <a:ext cx="2409824" cy="76200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lg" w="lg" type="triangle"/>
          </a:ln>
        </xdr:spPr>
      </xdr:cxnSp>
    </xdr:grpSp>
    <xdr:clientData fLocksWithSheet="0"/>
  </xdr:absoluteAnchor>
  <xdr:absoluteAnchor>
    <xdr:pos x="5295900" y="6096000"/>
    <xdr:ext cx="323850" cy="2962275"/>
    <xdr:grpSp>
      <xdr:nvGrpSpPr>
        <xdr:cNvPr id="1" name="Shape 1"/>
        <xdr:cNvGrpSpPr/>
      </xdr:nvGrpSpPr>
      <xdr:grpSpPr>
        <a:xfrm>
          <a:off x="5184075" y="2303625"/>
          <a:ext cx="323850" cy="2952750"/>
          <a:chOff x="5184075" y="2303625"/>
          <a:chExt cx="323850" cy="2952750"/>
        </a:xfrm>
      </xdr:grpSpPr>
      <xdr:sp>
        <xdr:nvSpPr>
          <xdr:cNvPr id="31" name="Shape 31"/>
          <xdr:cNvSpPr/>
          <xdr:nvPr/>
        </xdr:nvSpPr>
        <xdr:spPr>
          <a:xfrm>
            <a:off x="5184075" y="2303625"/>
            <a:ext cx="323850" cy="2952750"/>
          </a:xfrm>
          <a:prstGeom prst="rightBrace">
            <a:avLst>
              <a:gd fmla="val 8333" name="adj1"/>
              <a:gd fmla="val 50000" name="adj2"/>
            </a:avLst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362575" y="5019675"/>
    <xdr:ext cx="514350" cy="57150"/>
    <xdr:grpSp>
      <xdr:nvGrpSpPr>
        <xdr:cNvPr id="1" name="Shape 1"/>
        <xdr:cNvGrpSpPr/>
      </xdr:nvGrpSpPr>
      <xdr:grpSpPr>
        <a:xfrm>
          <a:off x="5093587" y="3756187"/>
          <a:ext cx="504824" cy="47625"/>
          <a:chOff x="5093587" y="3756187"/>
          <a:chExt cx="504824" cy="47625"/>
        </a:xfrm>
      </xdr:grpSpPr>
      <xdr:cxnSp>
        <xdr:nvCxnSpPr>
          <xdr:cNvPr id="24" name="Shape 24"/>
          <xdr:cNvCxnSpPr/>
          <xdr:nvPr/>
        </xdr:nvCxnSpPr>
        <xdr:spPr>
          <a:xfrm flipH="1">
            <a:off x="5093587" y="3756187"/>
            <a:ext cx="504824" cy="47625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lg" w="lg" type="triangle"/>
          </a:ln>
        </xdr:spPr>
      </xdr:cxnSp>
    </xdr:grpSp>
    <xdr:clientData fLocksWithSheet="0"/>
  </xdr:absoluteAnchor>
  <xdr:absoluteAnchor>
    <xdr:pos x="3876675" y="9544050"/>
    <xdr:ext cx="1247775" cy="38100"/>
    <xdr:grpSp>
      <xdr:nvGrpSpPr>
        <xdr:cNvPr id="1" name="Shape 1"/>
        <xdr:cNvGrpSpPr/>
      </xdr:nvGrpSpPr>
      <xdr:grpSpPr>
        <a:xfrm>
          <a:off x="4722112" y="3780000"/>
          <a:ext cx="1247774" cy="0"/>
          <a:chOff x="4722112" y="3780000"/>
          <a:chExt cx="1247774" cy="0"/>
        </a:xfrm>
      </xdr:grpSpPr>
      <xdr:cxnSp>
        <xdr:nvCxnSpPr>
          <xdr:cNvPr id="2" name="Shape 2"/>
          <xdr:cNvCxnSpPr/>
          <xdr:nvPr/>
        </xdr:nvCxnSpPr>
        <xdr:spPr>
          <a:xfrm>
            <a:off x="4722112" y="3780000"/>
            <a:ext cx="1247774" cy="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5143500" y="9553575"/>
    <xdr:ext cx="200025" cy="209550"/>
    <xdr:grpSp>
      <xdr:nvGrpSpPr>
        <xdr:cNvPr id="1" name="Shape 1"/>
        <xdr:cNvGrpSpPr/>
      </xdr:nvGrpSpPr>
      <xdr:grpSpPr>
        <a:xfrm>
          <a:off x="5245987" y="3679987"/>
          <a:ext cx="200024" cy="200025"/>
          <a:chOff x="5245987" y="3679987"/>
          <a:chExt cx="200024" cy="200025"/>
        </a:xfrm>
      </xdr:grpSpPr>
      <xdr:sp>
        <xdr:nvSpPr>
          <xdr:cNvPr id="3" name="Shape 3"/>
          <xdr:cNvSpPr/>
          <xdr:nvPr/>
        </xdr:nvSpPr>
        <xdr:spPr>
          <a:xfrm>
            <a:off x="5245987" y="3679987"/>
            <a:ext cx="200024" cy="200025"/>
          </a:xfrm>
          <a:custGeom>
            <a:pathLst>
              <a:path extrusionOk="0" fill="none" h="21600" w="21601">
                <a:moveTo>
                  <a:pt x="0" y="0"/>
                </a:moveTo>
                <a:cubicBezTo>
                  <a:pt x="11930" y="0"/>
                  <a:pt x="21601" y="9670"/>
                  <a:pt x="21601" y="21600"/>
                </a:cubicBezTo>
              </a:path>
              <a:path extrusionOk="0" h="21600" w="21601">
                <a:moveTo>
                  <a:pt x="0" y="0"/>
                </a:moveTo>
                <a:cubicBezTo>
                  <a:pt x="11930" y="0"/>
                  <a:pt x="21601" y="9670"/>
                  <a:pt x="21601" y="21600"/>
                </a:cubicBezTo>
                <a:lnTo>
                  <a:pt x="1" y="21600"/>
                </a:lnTo>
                <a:close/>
              </a:path>
            </a:pathLst>
          </a:custGeom>
          <a:noFill/>
          <a:ln cap="flat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286375" y="10144125"/>
    <xdr:ext cx="200025" cy="238125"/>
    <xdr:grpSp>
      <xdr:nvGrpSpPr>
        <xdr:cNvPr id="1" name="Shape 1"/>
        <xdr:cNvGrpSpPr/>
      </xdr:nvGrpSpPr>
      <xdr:grpSpPr>
        <a:xfrm>
          <a:off x="5260274" y="3665699"/>
          <a:ext cx="171450" cy="228599"/>
          <a:chOff x="5260274" y="3665699"/>
          <a:chExt cx="171450" cy="228599"/>
        </a:xfrm>
      </xdr:grpSpPr>
      <xdr:sp>
        <xdr:nvSpPr>
          <xdr:cNvPr id="4" name="Shape 4"/>
          <xdr:cNvSpPr/>
          <xdr:nvPr/>
        </xdr:nvSpPr>
        <xdr:spPr>
          <a:xfrm rot="-10500000">
            <a:off x="5260274" y="3665699"/>
            <a:ext cx="171450" cy="228599"/>
          </a:xfrm>
          <a:custGeom>
            <a:pathLst>
              <a:path extrusionOk="0" fill="none" h="21600" w="21601">
                <a:moveTo>
                  <a:pt x="0" y="0"/>
                </a:moveTo>
                <a:cubicBezTo>
                  <a:pt x="11930" y="0"/>
                  <a:pt x="21601" y="9670"/>
                  <a:pt x="21601" y="21600"/>
                </a:cubicBezTo>
              </a:path>
              <a:path extrusionOk="0" h="21600" w="21601">
                <a:moveTo>
                  <a:pt x="0" y="0"/>
                </a:moveTo>
                <a:cubicBezTo>
                  <a:pt x="11930" y="0"/>
                  <a:pt x="21601" y="9670"/>
                  <a:pt x="21601" y="21600"/>
                </a:cubicBezTo>
                <a:lnTo>
                  <a:pt x="1" y="21600"/>
                </a:lnTo>
                <a:close/>
              </a:path>
            </a:pathLst>
          </a:custGeom>
          <a:noFill/>
          <a:ln cap="flat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286375" y="9753600"/>
    <xdr:ext cx="38100" cy="447675"/>
    <xdr:grpSp>
      <xdr:nvGrpSpPr>
        <xdr:cNvPr id="1" name="Shape 1"/>
        <xdr:cNvGrpSpPr/>
      </xdr:nvGrpSpPr>
      <xdr:grpSpPr>
        <a:xfrm>
          <a:off x="5341237" y="3556162"/>
          <a:ext cx="9524" cy="447674"/>
          <a:chOff x="5341237" y="3556162"/>
          <a:chExt cx="9524" cy="447674"/>
        </a:xfrm>
      </xdr:grpSpPr>
      <xdr:cxnSp>
        <xdr:nvCxnSpPr>
          <xdr:cNvPr id="5" name="Shape 5"/>
          <xdr:cNvCxnSpPr/>
          <xdr:nvPr/>
        </xdr:nvCxnSpPr>
        <xdr:spPr>
          <a:xfrm flipH="1">
            <a:off x="5341237" y="3556162"/>
            <a:ext cx="9524" cy="447674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5486400" y="10353675"/>
    <xdr:ext cx="419100" cy="38100"/>
    <xdr:grpSp>
      <xdr:nvGrpSpPr>
        <xdr:cNvPr id="1" name="Shape 1"/>
        <xdr:cNvGrpSpPr/>
      </xdr:nvGrpSpPr>
      <xdr:grpSpPr>
        <a:xfrm>
          <a:off x="5136450" y="3780000"/>
          <a:ext cx="419099" cy="0"/>
          <a:chOff x="5136450" y="3780000"/>
          <a:chExt cx="419099" cy="0"/>
        </a:xfrm>
      </xdr:grpSpPr>
      <xdr:cxnSp>
        <xdr:nvCxnSpPr>
          <xdr:cNvPr id="6" name="Shape 6"/>
          <xdr:cNvCxnSpPr/>
          <xdr:nvPr/>
        </xdr:nvCxnSpPr>
        <xdr:spPr>
          <a:xfrm>
            <a:off x="5136450" y="3780000"/>
            <a:ext cx="419099" cy="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4495800" y="9382125"/>
    <xdr:ext cx="47625" cy="161925"/>
    <xdr:grpSp>
      <xdr:nvGrpSpPr>
        <xdr:cNvPr id="1" name="Shape 1"/>
        <xdr:cNvGrpSpPr/>
      </xdr:nvGrpSpPr>
      <xdr:grpSpPr>
        <a:xfrm>
          <a:off x="5336475" y="3699037"/>
          <a:ext cx="19049" cy="161925"/>
          <a:chOff x="5336475" y="3699037"/>
          <a:chExt cx="19049" cy="161925"/>
        </a:xfrm>
      </xdr:grpSpPr>
      <xdr:cxnSp>
        <xdr:nvCxnSpPr>
          <xdr:cNvPr id="7" name="Shape 7"/>
          <xdr:cNvCxnSpPr/>
          <xdr:nvPr/>
        </xdr:nvCxnSpPr>
        <xdr:spPr>
          <a:xfrm flipH="1">
            <a:off x="5336475" y="3699037"/>
            <a:ext cx="19049" cy="161925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4486275" y="9305925"/>
    <xdr:ext cx="85725" cy="85725"/>
    <xdr:grpSp>
      <xdr:nvGrpSpPr>
        <xdr:cNvPr id="1" name="Shape 1"/>
        <xdr:cNvGrpSpPr/>
      </xdr:nvGrpSpPr>
      <xdr:grpSpPr>
        <a:xfrm>
          <a:off x="5307900" y="3741900"/>
          <a:ext cx="76199" cy="76199"/>
          <a:chOff x="5307900" y="3741900"/>
          <a:chExt cx="76199" cy="76199"/>
        </a:xfrm>
      </xdr:grpSpPr>
      <xdr:sp>
        <xdr:nvSpPr>
          <xdr:cNvPr id="25" name="Shape 25"/>
          <xdr:cNvSpPr/>
          <xdr:nvPr/>
        </xdr:nvSpPr>
        <xdr:spPr>
          <a:xfrm>
            <a:off x="5307900" y="3741900"/>
            <a:ext cx="76199" cy="76199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962650" y="10210800"/>
    <xdr:ext cx="38100" cy="323850"/>
    <xdr:grpSp>
      <xdr:nvGrpSpPr>
        <xdr:cNvPr id="1" name="Shape 1"/>
        <xdr:cNvGrpSpPr/>
      </xdr:nvGrpSpPr>
      <xdr:grpSpPr>
        <a:xfrm>
          <a:off x="5346000" y="3618075"/>
          <a:ext cx="0" cy="323850"/>
          <a:chOff x="5346000" y="3618075"/>
          <a:chExt cx="0" cy="323850"/>
        </a:xfrm>
      </xdr:grpSpPr>
      <xdr:cxnSp>
        <xdr:nvCxnSpPr>
          <xdr:cNvPr id="9" name="Shape 9"/>
          <xdr:cNvCxnSpPr/>
          <xdr:nvPr/>
        </xdr:nvCxnSpPr>
        <xdr:spPr>
          <a:xfrm>
            <a:off x="5346000" y="3618075"/>
            <a:ext cx="0" cy="32385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6029325" y="10267950"/>
    <xdr:ext cx="228600" cy="180975"/>
    <xdr:grpSp>
      <xdr:nvGrpSpPr>
        <xdr:cNvPr id="1" name="Shape 1"/>
        <xdr:cNvGrpSpPr/>
      </xdr:nvGrpSpPr>
      <xdr:grpSpPr>
        <a:xfrm>
          <a:off x="5260275" y="3675225"/>
          <a:ext cx="171450" cy="209550"/>
          <a:chOff x="5260275" y="3675225"/>
          <a:chExt cx="171450" cy="209550"/>
        </a:xfrm>
      </xdr:grpSpPr>
      <xdr:sp>
        <xdr:nvSpPr>
          <xdr:cNvPr id="10" name="Shape 10"/>
          <xdr:cNvSpPr/>
          <xdr:nvPr/>
        </xdr:nvSpPr>
        <xdr:spPr>
          <a:xfrm rot="5400000">
            <a:off x="5260275" y="3675225"/>
            <a:ext cx="171450" cy="209550"/>
          </a:xfrm>
          <a:prstGeom prst="flowChartCollate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6286500" y="10306050"/>
    <xdr:ext cx="114300" cy="152400"/>
    <xdr:grpSp>
      <xdr:nvGrpSpPr>
        <xdr:cNvPr id="1" name="Shape 1"/>
        <xdr:cNvGrpSpPr/>
      </xdr:nvGrpSpPr>
      <xdr:grpSpPr>
        <a:xfrm>
          <a:off x="5274562" y="3722850"/>
          <a:ext cx="142875" cy="114300"/>
          <a:chOff x="5274562" y="3722850"/>
          <a:chExt cx="142875" cy="114300"/>
        </a:xfrm>
      </xdr:grpSpPr>
      <xdr:sp>
        <xdr:nvSpPr>
          <xdr:cNvPr id="11" name="Shape 11"/>
          <xdr:cNvSpPr/>
          <xdr:nvPr/>
        </xdr:nvSpPr>
        <xdr:spPr>
          <a:xfrm rot="5400000">
            <a:off x="5274562" y="3722850"/>
            <a:ext cx="142875" cy="114300"/>
          </a:xfrm>
          <a:prstGeom prst="triangle">
            <a:avLst>
              <a:gd fmla="val 50000" name="adj"/>
            </a:avLst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6267450" y="10229850"/>
    <xdr:ext cx="38100" cy="295275"/>
    <xdr:grpSp>
      <xdr:nvGrpSpPr>
        <xdr:cNvPr id="1" name="Shape 1"/>
        <xdr:cNvGrpSpPr/>
      </xdr:nvGrpSpPr>
      <xdr:grpSpPr>
        <a:xfrm>
          <a:off x="5346000" y="3632362"/>
          <a:ext cx="0" cy="295275"/>
          <a:chOff x="5346000" y="3632362"/>
          <a:chExt cx="0" cy="295275"/>
        </a:xfrm>
      </xdr:grpSpPr>
      <xdr:cxnSp>
        <xdr:nvCxnSpPr>
          <xdr:cNvPr id="12" name="Shape 12"/>
          <xdr:cNvCxnSpPr/>
          <xdr:nvPr/>
        </xdr:nvCxnSpPr>
        <xdr:spPr>
          <a:xfrm>
            <a:off x="5346000" y="3632362"/>
            <a:ext cx="0" cy="295275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6381750" y="10353675"/>
    <xdr:ext cx="342900" cy="38100"/>
    <xdr:grpSp>
      <xdr:nvGrpSpPr>
        <xdr:cNvPr id="1" name="Shape 1"/>
        <xdr:cNvGrpSpPr/>
      </xdr:nvGrpSpPr>
      <xdr:grpSpPr>
        <a:xfrm>
          <a:off x="5174550" y="3780000"/>
          <a:ext cx="342899" cy="0"/>
          <a:chOff x="5174550" y="3780000"/>
          <a:chExt cx="342899" cy="0"/>
        </a:xfrm>
      </xdr:grpSpPr>
      <xdr:cxnSp>
        <xdr:nvCxnSpPr>
          <xdr:cNvPr id="13" name="Shape 13"/>
          <xdr:cNvCxnSpPr/>
          <xdr:nvPr/>
        </xdr:nvCxnSpPr>
        <xdr:spPr>
          <a:xfrm>
            <a:off x="5174550" y="3780000"/>
            <a:ext cx="342899" cy="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5867400" y="10248900"/>
    <xdr:ext cx="171450" cy="161925"/>
    <xdr:grpSp>
      <xdr:nvGrpSpPr>
        <xdr:cNvPr id="1" name="Shape 1"/>
        <xdr:cNvGrpSpPr/>
      </xdr:nvGrpSpPr>
      <xdr:grpSpPr>
        <a:xfrm>
          <a:off x="5288849" y="3708563"/>
          <a:ext cx="114299" cy="142874"/>
          <a:chOff x="5288849" y="3708563"/>
          <a:chExt cx="114299" cy="142874"/>
        </a:xfrm>
      </xdr:grpSpPr>
      <xdr:sp>
        <xdr:nvSpPr>
          <xdr:cNvPr id="14" name="Shape 14"/>
          <xdr:cNvSpPr/>
          <xdr:nvPr/>
        </xdr:nvSpPr>
        <xdr:spPr>
          <a:xfrm rot="1800000">
            <a:off x="5288849" y="3708563"/>
            <a:ext cx="114299" cy="142874"/>
          </a:xfrm>
          <a:prstGeom prst="triangle">
            <a:avLst>
              <a:gd fmla="val 50000" name="adj"/>
            </a:avLst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324475" y="9925050"/>
    <xdr:ext cx="304800" cy="38100"/>
    <xdr:grpSp>
      <xdr:nvGrpSpPr>
        <xdr:cNvPr id="1" name="Shape 1"/>
        <xdr:cNvGrpSpPr/>
      </xdr:nvGrpSpPr>
      <xdr:grpSpPr>
        <a:xfrm>
          <a:off x="5193600" y="3780000"/>
          <a:ext cx="304799" cy="0"/>
          <a:chOff x="5193600" y="3780000"/>
          <a:chExt cx="304799" cy="0"/>
        </a:xfrm>
      </xdr:grpSpPr>
      <xdr:cxnSp>
        <xdr:nvCxnSpPr>
          <xdr:cNvPr id="15" name="Shape 15"/>
          <xdr:cNvCxnSpPr/>
          <xdr:nvPr/>
        </xdr:nvCxnSpPr>
        <xdr:spPr>
          <a:xfrm>
            <a:off x="5193600" y="3780000"/>
            <a:ext cx="304799" cy="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3762375" y="9496425"/>
    <xdr:ext cx="104775" cy="85725"/>
    <xdr:grpSp>
      <xdr:nvGrpSpPr>
        <xdr:cNvPr id="1" name="Shape 1"/>
        <xdr:cNvGrpSpPr/>
      </xdr:nvGrpSpPr>
      <xdr:grpSpPr>
        <a:xfrm>
          <a:off x="5303137" y="3741900"/>
          <a:ext cx="85724" cy="76199"/>
          <a:chOff x="5303137" y="3741900"/>
          <a:chExt cx="85724" cy="76199"/>
        </a:xfrm>
      </xdr:grpSpPr>
      <xdr:sp>
        <xdr:nvSpPr>
          <xdr:cNvPr id="16" name="Shape 16"/>
          <xdr:cNvSpPr/>
          <xdr:nvPr/>
        </xdr:nvSpPr>
        <xdr:spPr>
          <a:xfrm>
            <a:off x="5303137" y="3741900"/>
            <a:ext cx="85724" cy="76199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619750" y="9886950"/>
    <xdr:ext cx="57150" cy="85725"/>
    <xdr:grpSp>
      <xdr:nvGrpSpPr>
        <xdr:cNvPr id="1" name="Shape 1"/>
        <xdr:cNvGrpSpPr/>
      </xdr:nvGrpSpPr>
      <xdr:grpSpPr>
        <a:xfrm>
          <a:off x="5317425" y="3741900"/>
          <a:ext cx="57150" cy="76199"/>
          <a:chOff x="5317425" y="3741900"/>
          <a:chExt cx="57150" cy="76199"/>
        </a:xfrm>
      </xdr:grpSpPr>
      <xdr:sp>
        <xdr:nvSpPr>
          <xdr:cNvPr id="17" name="Shape 17"/>
          <xdr:cNvSpPr/>
          <xdr:nvPr/>
        </xdr:nvSpPr>
        <xdr:spPr>
          <a:xfrm>
            <a:off x="5317425" y="3741900"/>
            <a:ext cx="57150" cy="76199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6724650" y="10325100"/>
    <xdr:ext cx="76200" cy="104775"/>
    <xdr:grpSp>
      <xdr:nvGrpSpPr>
        <xdr:cNvPr id="1" name="Shape 1"/>
        <xdr:cNvGrpSpPr/>
      </xdr:nvGrpSpPr>
      <xdr:grpSpPr>
        <a:xfrm>
          <a:off x="5317425" y="3737137"/>
          <a:ext cx="57150" cy="85724"/>
          <a:chOff x="5317425" y="3737137"/>
          <a:chExt cx="57150" cy="85724"/>
        </a:xfrm>
      </xdr:grpSpPr>
      <xdr:sp>
        <xdr:nvSpPr>
          <xdr:cNvPr id="18" name="Shape 18"/>
          <xdr:cNvSpPr/>
          <xdr:nvPr/>
        </xdr:nvSpPr>
        <xdr:spPr>
          <a:xfrm>
            <a:off x="5317425" y="3737137"/>
            <a:ext cx="57150" cy="85724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286375" y="9801225"/>
    <xdr:ext cx="47625" cy="85725"/>
    <xdr:grpSp>
      <xdr:nvGrpSpPr>
        <xdr:cNvPr id="1" name="Shape 1"/>
        <xdr:cNvGrpSpPr/>
      </xdr:nvGrpSpPr>
      <xdr:grpSpPr>
        <a:xfrm>
          <a:off x="5326950" y="3741900"/>
          <a:ext cx="38099" cy="76199"/>
          <a:chOff x="5326950" y="3741900"/>
          <a:chExt cx="38099" cy="76199"/>
        </a:xfrm>
      </xdr:grpSpPr>
      <xdr:sp>
        <xdr:nvSpPr>
          <xdr:cNvPr id="26" name="Shape 26"/>
          <xdr:cNvSpPr/>
          <xdr:nvPr/>
        </xdr:nvSpPr>
        <xdr:spPr>
          <a:xfrm>
            <a:off x="5326950" y="3741900"/>
            <a:ext cx="38099" cy="76199"/>
          </a:xfrm>
          <a:prstGeom prst="ellipse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276850" y="10029825"/>
    <xdr:ext cx="57150" cy="85725"/>
    <xdr:grpSp>
      <xdr:nvGrpSpPr>
        <xdr:cNvPr id="1" name="Shape 1"/>
        <xdr:cNvGrpSpPr/>
      </xdr:nvGrpSpPr>
      <xdr:grpSpPr>
        <a:xfrm>
          <a:off x="5317425" y="3741900"/>
          <a:ext cx="57150" cy="76199"/>
          <a:chOff x="5317425" y="3741900"/>
          <a:chExt cx="57150" cy="76199"/>
        </a:xfrm>
      </xdr:grpSpPr>
      <xdr:sp>
        <xdr:nvSpPr>
          <xdr:cNvPr id="20" name="Shape 20"/>
          <xdr:cNvSpPr/>
          <xdr:nvPr/>
        </xdr:nvSpPr>
        <xdr:spPr>
          <a:xfrm>
            <a:off x="5317425" y="3741900"/>
            <a:ext cx="57150" cy="76199"/>
          </a:xfrm>
          <a:prstGeom prst="ellipse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400675" y="9906000"/>
    <xdr:ext cx="57150" cy="85725"/>
    <xdr:grpSp>
      <xdr:nvGrpSpPr>
        <xdr:cNvPr id="1" name="Shape 1"/>
        <xdr:cNvGrpSpPr/>
      </xdr:nvGrpSpPr>
      <xdr:grpSpPr>
        <a:xfrm>
          <a:off x="5317425" y="3741900"/>
          <a:ext cx="57150" cy="76199"/>
          <a:chOff x="5317425" y="3741900"/>
          <a:chExt cx="57150" cy="76199"/>
        </a:xfrm>
      </xdr:grpSpPr>
      <xdr:sp>
        <xdr:nvSpPr>
          <xdr:cNvPr id="20" name="Shape 20"/>
          <xdr:cNvSpPr/>
          <xdr:nvPr/>
        </xdr:nvSpPr>
        <xdr:spPr>
          <a:xfrm>
            <a:off x="5317425" y="3741900"/>
            <a:ext cx="57150" cy="76199"/>
          </a:xfrm>
          <a:prstGeom prst="ellipse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1200150" y="9553575"/>
    <xdr:ext cx="2476500" cy="123825"/>
    <xdr:grpSp>
      <xdr:nvGrpSpPr>
        <xdr:cNvPr id="1" name="Shape 1"/>
        <xdr:cNvGrpSpPr/>
      </xdr:nvGrpSpPr>
      <xdr:grpSpPr>
        <a:xfrm>
          <a:off x="4107750" y="3718087"/>
          <a:ext cx="2476500" cy="123824"/>
          <a:chOff x="4107750" y="3718087"/>
          <a:chExt cx="2476500" cy="123824"/>
        </a:xfrm>
      </xdr:grpSpPr>
      <xdr:cxnSp>
        <xdr:nvCxnSpPr>
          <xdr:cNvPr id="29" name="Shape 29"/>
          <xdr:cNvCxnSpPr/>
          <xdr:nvPr/>
        </xdr:nvCxnSpPr>
        <xdr:spPr>
          <a:xfrm flipH="1" rot="10800000">
            <a:off x="4107750" y="3718087"/>
            <a:ext cx="2476500" cy="123824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lg" w="lg" type="triangle"/>
          </a:ln>
        </xdr:spPr>
      </xdr:cxnSp>
    </xdr:grpSp>
    <xdr:clientData fLocksWithSheet="0"/>
  </xdr:absoluteAnchor>
  <xdr:absoluteAnchor>
    <xdr:pos x="1228725" y="9705975"/>
    <xdr:ext cx="2428875" cy="762000"/>
    <xdr:grpSp>
      <xdr:nvGrpSpPr>
        <xdr:cNvPr id="1" name="Shape 1"/>
        <xdr:cNvGrpSpPr/>
      </xdr:nvGrpSpPr>
      <xdr:grpSpPr>
        <a:xfrm>
          <a:off x="4141087" y="3399000"/>
          <a:ext cx="2409824" cy="762000"/>
          <a:chOff x="4141087" y="3399000"/>
          <a:chExt cx="2409824" cy="762000"/>
        </a:xfrm>
      </xdr:grpSpPr>
      <xdr:cxnSp>
        <xdr:nvCxnSpPr>
          <xdr:cNvPr id="30" name="Shape 30"/>
          <xdr:cNvCxnSpPr/>
          <xdr:nvPr/>
        </xdr:nvCxnSpPr>
        <xdr:spPr>
          <a:xfrm>
            <a:off x="4141087" y="3399000"/>
            <a:ext cx="2409824" cy="76200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lg" w="lg" type="triangle"/>
          </a:ln>
        </xdr:spPr>
      </xdr:cxnSp>
    </xdr:grpSp>
    <xdr:clientData fLocksWithSheet="0"/>
  </xdr:absoluteAnchor>
  <xdr:absoluteAnchor>
    <xdr:pos x="5286375" y="10677525"/>
    <xdr:ext cx="323850" cy="2971800"/>
    <xdr:grpSp>
      <xdr:nvGrpSpPr>
        <xdr:cNvPr id="1" name="Shape 1"/>
        <xdr:cNvGrpSpPr/>
      </xdr:nvGrpSpPr>
      <xdr:grpSpPr>
        <a:xfrm>
          <a:off x="5184075" y="2298863"/>
          <a:ext cx="323850" cy="2962275"/>
          <a:chOff x="5184075" y="2298863"/>
          <a:chExt cx="323850" cy="2962275"/>
        </a:xfrm>
      </xdr:grpSpPr>
      <xdr:sp>
        <xdr:nvSpPr>
          <xdr:cNvPr id="23" name="Shape 23"/>
          <xdr:cNvSpPr/>
          <xdr:nvPr/>
        </xdr:nvSpPr>
        <xdr:spPr>
          <a:xfrm>
            <a:off x="5184075" y="2298863"/>
            <a:ext cx="323850" cy="2962275"/>
          </a:xfrm>
          <a:prstGeom prst="rightBrace">
            <a:avLst>
              <a:gd fmla="val 8333" name="adj1"/>
              <a:gd fmla="val 50000" name="adj2"/>
            </a:avLst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362575" y="9620250"/>
    <xdr:ext cx="514350" cy="57150"/>
    <xdr:grpSp>
      <xdr:nvGrpSpPr>
        <xdr:cNvPr id="1" name="Shape 1"/>
        <xdr:cNvGrpSpPr/>
      </xdr:nvGrpSpPr>
      <xdr:grpSpPr>
        <a:xfrm>
          <a:off x="5093587" y="3756187"/>
          <a:ext cx="504824" cy="47625"/>
          <a:chOff x="5093587" y="3756187"/>
          <a:chExt cx="504824" cy="47625"/>
        </a:xfrm>
      </xdr:grpSpPr>
      <xdr:cxnSp>
        <xdr:nvCxnSpPr>
          <xdr:cNvPr id="24" name="Shape 24"/>
          <xdr:cNvCxnSpPr/>
          <xdr:nvPr/>
        </xdr:nvCxnSpPr>
        <xdr:spPr>
          <a:xfrm flipH="1">
            <a:off x="5093587" y="3756187"/>
            <a:ext cx="504824" cy="47625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lg" w="lg" type="triangle"/>
          </a:ln>
        </xdr:spPr>
      </xdr:cxnSp>
    </xdr:grpSp>
    <xdr:clientData fLocksWithSheet="0"/>
  </xdr:absoluteAnchor>
  <xdr:absoluteAnchor>
    <xdr:pos x="3876675" y="14144625"/>
    <xdr:ext cx="1247775" cy="38100"/>
    <xdr:grpSp>
      <xdr:nvGrpSpPr>
        <xdr:cNvPr id="1" name="Shape 1"/>
        <xdr:cNvGrpSpPr/>
      </xdr:nvGrpSpPr>
      <xdr:grpSpPr>
        <a:xfrm>
          <a:off x="4722112" y="3780000"/>
          <a:ext cx="1247774" cy="0"/>
          <a:chOff x="4722112" y="3780000"/>
          <a:chExt cx="1247774" cy="0"/>
        </a:xfrm>
      </xdr:grpSpPr>
      <xdr:cxnSp>
        <xdr:nvCxnSpPr>
          <xdr:cNvPr id="2" name="Shape 2"/>
          <xdr:cNvCxnSpPr/>
          <xdr:nvPr/>
        </xdr:nvCxnSpPr>
        <xdr:spPr>
          <a:xfrm>
            <a:off x="4722112" y="3780000"/>
            <a:ext cx="1247774" cy="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5143500" y="14154150"/>
    <xdr:ext cx="200025" cy="209550"/>
    <xdr:grpSp>
      <xdr:nvGrpSpPr>
        <xdr:cNvPr id="1" name="Shape 1"/>
        <xdr:cNvGrpSpPr/>
      </xdr:nvGrpSpPr>
      <xdr:grpSpPr>
        <a:xfrm>
          <a:off x="5245987" y="3679987"/>
          <a:ext cx="200024" cy="200025"/>
          <a:chOff x="5245987" y="3679987"/>
          <a:chExt cx="200024" cy="200025"/>
        </a:xfrm>
      </xdr:grpSpPr>
      <xdr:sp>
        <xdr:nvSpPr>
          <xdr:cNvPr id="3" name="Shape 3"/>
          <xdr:cNvSpPr/>
          <xdr:nvPr/>
        </xdr:nvSpPr>
        <xdr:spPr>
          <a:xfrm>
            <a:off x="5245987" y="3679987"/>
            <a:ext cx="200024" cy="200025"/>
          </a:xfrm>
          <a:custGeom>
            <a:pathLst>
              <a:path extrusionOk="0" fill="none" h="21600" w="21601">
                <a:moveTo>
                  <a:pt x="0" y="0"/>
                </a:moveTo>
                <a:cubicBezTo>
                  <a:pt x="11930" y="0"/>
                  <a:pt x="21601" y="9670"/>
                  <a:pt x="21601" y="21600"/>
                </a:cubicBezTo>
              </a:path>
              <a:path extrusionOk="0" h="21600" w="21601">
                <a:moveTo>
                  <a:pt x="0" y="0"/>
                </a:moveTo>
                <a:cubicBezTo>
                  <a:pt x="11930" y="0"/>
                  <a:pt x="21601" y="9670"/>
                  <a:pt x="21601" y="21600"/>
                </a:cubicBezTo>
                <a:lnTo>
                  <a:pt x="1" y="21600"/>
                </a:lnTo>
                <a:close/>
              </a:path>
            </a:pathLst>
          </a:custGeom>
          <a:noFill/>
          <a:ln cap="flat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286375" y="14744700"/>
    <xdr:ext cx="200025" cy="238125"/>
    <xdr:grpSp>
      <xdr:nvGrpSpPr>
        <xdr:cNvPr id="1" name="Shape 1"/>
        <xdr:cNvGrpSpPr/>
      </xdr:nvGrpSpPr>
      <xdr:grpSpPr>
        <a:xfrm>
          <a:off x="5260274" y="3665699"/>
          <a:ext cx="171450" cy="228599"/>
          <a:chOff x="5260274" y="3665699"/>
          <a:chExt cx="171450" cy="228599"/>
        </a:xfrm>
      </xdr:grpSpPr>
      <xdr:sp>
        <xdr:nvSpPr>
          <xdr:cNvPr id="4" name="Shape 4"/>
          <xdr:cNvSpPr/>
          <xdr:nvPr/>
        </xdr:nvSpPr>
        <xdr:spPr>
          <a:xfrm rot="-10500000">
            <a:off x="5260274" y="3665699"/>
            <a:ext cx="171450" cy="228599"/>
          </a:xfrm>
          <a:custGeom>
            <a:pathLst>
              <a:path extrusionOk="0" fill="none" h="21600" w="21601">
                <a:moveTo>
                  <a:pt x="0" y="0"/>
                </a:moveTo>
                <a:cubicBezTo>
                  <a:pt x="11930" y="0"/>
                  <a:pt x="21601" y="9670"/>
                  <a:pt x="21601" y="21600"/>
                </a:cubicBezTo>
              </a:path>
              <a:path extrusionOk="0" h="21600" w="21601">
                <a:moveTo>
                  <a:pt x="0" y="0"/>
                </a:moveTo>
                <a:cubicBezTo>
                  <a:pt x="11930" y="0"/>
                  <a:pt x="21601" y="9670"/>
                  <a:pt x="21601" y="21600"/>
                </a:cubicBezTo>
                <a:lnTo>
                  <a:pt x="1" y="21600"/>
                </a:lnTo>
                <a:close/>
              </a:path>
            </a:pathLst>
          </a:custGeom>
          <a:noFill/>
          <a:ln cap="flat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286375" y="14354175"/>
    <xdr:ext cx="38100" cy="447675"/>
    <xdr:grpSp>
      <xdr:nvGrpSpPr>
        <xdr:cNvPr id="1" name="Shape 1"/>
        <xdr:cNvGrpSpPr/>
      </xdr:nvGrpSpPr>
      <xdr:grpSpPr>
        <a:xfrm>
          <a:off x="5341237" y="3556162"/>
          <a:ext cx="9524" cy="447674"/>
          <a:chOff x="5341237" y="3556162"/>
          <a:chExt cx="9524" cy="447674"/>
        </a:xfrm>
      </xdr:grpSpPr>
      <xdr:cxnSp>
        <xdr:nvCxnSpPr>
          <xdr:cNvPr id="5" name="Shape 5"/>
          <xdr:cNvCxnSpPr/>
          <xdr:nvPr/>
        </xdr:nvCxnSpPr>
        <xdr:spPr>
          <a:xfrm flipH="1">
            <a:off x="5341237" y="3556162"/>
            <a:ext cx="9524" cy="447674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5486400" y="14954250"/>
    <xdr:ext cx="419100" cy="38100"/>
    <xdr:grpSp>
      <xdr:nvGrpSpPr>
        <xdr:cNvPr id="1" name="Shape 1"/>
        <xdr:cNvGrpSpPr/>
      </xdr:nvGrpSpPr>
      <xdr:grpSpPr>
        <a:xfrm>
          <a:off x="5136450" y="3780000"/>
          <a:ext cx="419099" cy="0"/>
          <a:chOff x="5136450" y="3780000"/>
          <a:chExt cx="419099" cy="0"/>
        </a:xfrm>
      </xdr:grpSpPr>
      <xdr:cxnSp>
        <xdr:nvCxnSpPr>
          <xdr:cNvPr id="6" name="Shape 6"/>
          <xdr:cNvCxnSpPr/>
          <xdr:nvPr/>
        </xdr:nvCxnSpPr>
        <xdr:spPr>
          <a:xfrm>
            <a:off x="5136450" y="3780000"/>
            <a:ext cx="419099" cy="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4495800" y="13982700"/>
    <xdr:ext cx="47625" cy="161925"/>
    <xdr:grpSp>
      <xdr:nvGrpSpPr>
        <xdr:cNvPr id="1" name="Shape 1"/>
        <xdr:cNvGrpSpPr/>
      </xdr:nvGrpSpPr>
      <xdr:grpSpPr>
        <a:xfrm>
          <a:off x="5336475" y="3699037"/>
          <a:ext cx="19049" cy="161925"/>
          <a:chOff x="5336475" y="3699037"/>
          <a:chExt cx="19049" cy="161925"/>
        </a:xfrm>
      </xdr:grpSpPr>
      <xdr:cxnSp>
        <xdr:nvCxnSpPr>
          <xdr:cNvPr id="7" name="Shape 7"/>
          <xdr:cNvCxnSpPr/>
          <xdr:nvPr/>
        </xdr:nvCxnSpPr>
        <xdr:spPr>
          <a:xfrm flipH="1">
            <a:off x="5336475" y="3699037"/>
            <a:ext cx="19049" cy="161925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4486275" y="13906500"/>
    <xdr:ext cx="85725" cy="85725"/>
    <xdr:grpSp>
      <xdr:nvGrpSpPr>
        <xdr:cNvPr id="1" name="Shape 1"/>
        <xdr:cNvGrpSpPr/>
      </xdr:nvGrpSpPr>
      <xdr:grpSpPr>
        <a:xfrm>
          <a:off x="5307900" y="3741900"/>
          <a:ext cx="76199" cy="76199"/>
          <a:chOff x="5307900" y="3741900"/>
          <a:chExt cx="76199" cy="76199"/>
        </a:xfrm>
      </xdr:grpSpPr>
      <xdr:sp>
        <xdr:nvSpPr>
          <xdr:cNvPr id="25" name="Shape 25"/>
          <xdr:cNvSpPr/>
          <xdr:nvPr/>
        </xdr:nvSpPr>
        <xdr:spPr>
          <a:xfrm>
            <a:off x="5307900" y="3741900"/>
            <a:ext cx="76199" cy="76199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962650" y="14811375"/>
    <xdr:ext cx="38100" cy="323850"/>
    <xdr:grpSp>
      <xdr:nvGrpSpPr>
        <xdr:cNvPr id="1" name="Shape 1"/>
        <xdr:cNvGrpSpPr/>
      </xdr:nvGrpSpPr>
      <xdr:grpSpPr>
        <a:xfrm>
          <a:off x="5346000" y="3618075"/>
          <a:ext cx="0" cy="323850"/>
          <a:chOff x="5346000" y="3618075"/>
          <a:chExt cx="0" cy="323850"/>
        </a:xfrm>
      </xdr:grpSpPr>
      <xdr:cxnSp>
        <xdr:nvCxnSpPr>
          <xdr:cNvPr id="9" name="Shape 9"/>
          <xdr:cNvCxnSpPr/>
          <xdr:nvPr/>
        </xdr:nvCxnSpPr>
        <xdr:spPr>
          <a:xfrm>
            <a:off x="5346000" y="3618075"/>
            <a:ext cx="0" cy="32385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6029325" y="14868525"/>
    <xdr:ext cx="228600" cy="180975"/>
    <xdr:grpSp>
      <xdr:nvGrpSpPr>
        <xdr:cNvPr id="1" name="Shape 1"/>
        <xdr:cNvGrpSpPr/>
      </xdr:nvGrpSpPr>
      <xdr:grpSpPr>
        <a:xfrm>
          <a:off x="5260275" y="3675225"/>
          <a:ext cx="171450" cy="209550"/>
          <a:chOff x="5260275" y="3675225"/>
          <a:chExt cx="171450" cy="209550"/>
        </a:xfrm>
      </xdr:grpSpPr>
      <xdr:sp>
        <xdr:nvSpPr>
          <xdr:cNvPr id="10" name="Shape 10"/>
          <xdr:cNvSpPr/>
          <xdr:nvPr/>
        </xdr:nvSpPr>
        <xdr:spPr>
          <a:xfrm rot="5400000">
            <a:off x="5260275" y="3675225"/>
            <a:ext cx="171450" cy="209550"/>
          </a:xfrm>
          <a:prstGeom prst="flowChartCollate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6286500" y="14906625"/>
    <xdr:ext cx="114300" cy="152400"/>
    <xdr:grpSp>
      <xdr:nvGrpSpPr>
        <xdr:cNvPr id="1" name="Shape 1"/>
        <xdr:cNvGrpSpPr/>
      </xdr:nvGrpSpPr>
      <xdr:grpSpPr>
        <a:xfrm>
          <a:off x="5274562" y="3722850"/>
          <a:ext cx="142875" cy="114300"/>
          <a:chOff x="5274562" y="3722850"/>
          <a:chExt cx="142875" cy="114300"/>
        </a:xfrm>
      </xdr:grpSpPr>
      <xdr:sp>
        <xdr:nvSpPr>
          <xdr:cNvPr id="11" name="Shape 11"/>
          <xdr:cNvSpPr/>
          <xdr:nvPr/>
        </xdr:nvSpPr>
        <xdr:spPr>
          <a:xfrm rot="5400000">
            <a:off x="5274562" y="3722850"/>
            <a:ext cx="142875" cy="114300"/>
          </a:xfrm>
          <a:prstGeom prst="triangle">
            <a:avLst>
              <a:gd fmla="val 50000" name="adj"/>
            </a:avLst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6267450" y="14830425"/>
    <xdr:ext cx="38100" cy="295275"/>
    <xdr:grpSp>
      <xdr:nvGrpSpPr>
        <xdr:cNvPr id="1" name="Shape 1"/>
        <xdr:cNvGrpSpPr/>
      </xdr:nvGrpSpPr>
      <xdr:grpSpPr>
        <a:xfrm>
          <a:off x="5346000" y="3632362"/>
          <a:ext cx="0" cy="295275"/>
          <a:chOff x="5346000" y="3632362"/>
          <a:chExt cx="0" cy="295275"/>
        </a:xfrm>
      </xdr:grpSpPr>
      <xdr:cxnSp>
        <xdr:nvCxnSpPr>
          <xdr:cNvPr id="12" name="Shape 12"/>
          <xdr:cNvCxnSpPr/>
          <xdr:nvPr/>
        </xdr:nvCxnSpPr>
        <xdr:spPr>
          <a:xfrm>
            <a:off x="5346000" y="3632362"/>
            <a:ext cx="0" cy="295275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6381750" y="14954250"/>
    <xdr:ext cx="342900" cy="38100"/>
    <xdr:grpSp>
      <xdr:nvGrpSpPr>
        <xdr:cNvPr id="1" name="Shape 1"/>
        <xdr:cNvGrpSpPr/>
      </xdr:nvGrpSpPr>
      <xdr:grpSpPr>
        <a:xfrm>
          <a:off x="5174550" y="3780000"/>
          <a:ext cx="342899" cy="0"/>
          <a:chOff x="5174550" y="3780000"/>
          <a:chExt cx="342899" cy="0"/>
        </a:xfrm>
      </xdr:grpSpPr>
      <xdr:cxnSp>
        <xdr:nvCxnSpPr>
          <xdr:cNvPr id="13" name="Shape 13"/>
          <xdr:cNvCxnSpPr/>
          <xdr:nvPr/>
        </xdr:nvCxnSpPr>
        <xdr:spPr>
          <a:xfrm>
            <a:off x="5174550" y="3780000"/>
            <a:ext cx="342899" cy="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5867400" y="14849475"/>
    <xdr:ext cx="171450" cy="161925"/>
    <xdr:grpSp>
      <xdr:nvGrpSpPr>
        <xdr:cNvPr id="1" name="Shape 1"/>
        <xdr:cNvGrpSpPr/>
      </xdr:nvGrpSpPr>
      <xdr:grpSpPr>
        <a:xfrm>
          <a:off x="5288849" y="3708563"/>
          <a:ext cx="114299" cy="142874"/>
          <a:chOff x="5288849" y="3708563"/>
          <a:chExt cx="114299" cy="142874"/>
        </a:xfrm>
      </xdr:grpSpPr>
      <xdr:sp>
        <xdr:nvSpPr>
          <xdr:cNvPr id="14" name="Shape 14"/>
          <xdr:cNvSpPr/>
          <xdr:nvPr/>
        </xdr:nvSpPr>
        <xdr:spPr>
          <a:xfrm rot="1800000">
            <a:off x="5288849" y="3708563"/>
            <a:ext cx="114299" cy="142874"/>
          </a:xfrm>
          <a:prstGeom prst="triangle">
            <a:avLst>
              <a:gd fmla="val 50000" name="adj"/>
            </a:avLst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324475" y="14525625"/>
    <xdr:ext cx="304800" cy="38100"/>
    <xdr:grpSp>
      <xdr:nvGrpSpPr>
        <xdr:cNvPr id="1" name="Shape 1"/>
        <xdr:cNvGrpSpPr/>
      </xdr:nvGrpSpPr>
      <xdr:grpSpPr>
        <a:xfrm>
          <a:off x="5193600" y="3780000"/>
          <a:ext cx="304799" cy="0"/>
          <a:chOff x="5193600" y="3780000"/>
          <a:chExt cx="304799" cy="0"/>
        </a:xfrm>
      </xdr:grpSpPr>
      <xdr:cxnSp>
        <xdr:nvCxnSpPr>
          <xdr:cNvPr id="15" name="Shape 15"/>
          <xdr:cNvCxnSpPr/>
          <xdr:nvPr/>
        </xdr:nvCxnSpPr>
        <xdr:spPr>
          <a:xfrm>
            <a:off x="5193600" y="3780000"/>
            <a:ext cx="304799" cy="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3762375" y="14097000"/>
    <xdr:ext cx="104775" cy="85725"/>
    <xdr:grpSp>
      <xdr:nvGrpSpPr>
        <xdr:cNvPr id="1" name="Shape 1"/>
        <xdr:cNvGrpSpPr/>
      </xdr:nvGrpSpPr>
      <xdr:grpSpPr>
        <a:xfrm>
          <a:off x="5303137" y="3741900"/>
          <a:ext cx="85724" cy="76199"/>
          <a:chOff x="5303137" y="3741900"/>
          <a:chExt cx="85724" cy="76199"/>
        </a:xfrm>
      </xdr:grpSpPr>
      <xdr:sp>
        <xdr:nvSpPr>
          <xdr:cNvPr id="16" name="Shape 16"/>
          <xdr:cNvSpPr/>
          <xdr:nvPr/>
        </xdr:nvSpPr>
        <xdr:spPr>
          <a:xfrm>
            <a:off x="5303137" y="3741900"/>
            <a:ext cx="85724" cy="76199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619750" y="14487525"/>
    <xdr:ext cx="57150" cy="85725"/>
    <xdr:grpSp>
      <xdr:nvGrpSpPr>
        <xdr:cNvPr id="1" name="Shape 1"/>
        <xdr:cNvGrpSpPr/>
      </xdr:nvGrpSpPr>
      <xdr:grpSpPr>
        <a:xfrm>
          <a:off x="5317425" y="3741900"/>
          <a:ext cx="57150" cy="76199"/>
          <a:chOff x="5317425" y="3741900"/>
          <a:chExt cx="57150" cy="76199"/>
        </a:xfrm>
      </xdr:grpSpPr>
      <xdr:sp>
        <xdr:nvSpPr>
          <xdr:cNvPr id="17" name="Shape 17"/>
          <xdr:cNvSpPr/>
          <xdr:nvPr/>
        </xdr:nvSpPr>
        <xdr:spPr>
          <a:xfrm>
            <a:off x="5317425" y="3741900"/>
            <a:ext cx="57150" cy="76199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6724650" y="14925675"/>
    <xdr:ext cx="76200" cy="104775"/>
    <xdr:grpSp>
      <xdr:nvGrpSpPr>
        <xdr:cNvPr id="1" name="Shape 1"/>
        <xdr:cNvGrpSpPr/>
      </xdr:nvGrpSpPr>
      <xdr:grpSpPr>
        <a:xfrm>
          <a:off x="5317425" y="3737137"/>
          <a:ext cx="57150" cy="85724"/>
          <a:chOff x="5317425" y="3737137"/>
          <a:chExt cx="57150" cy="85724"/>
        </a:xfrm>
      </xdr:grpSpPr>
      <xdr:sp>
        <xdr:nvSpPr>
          <xdr:cNvPr id="18" name="Shape 18"/>
          <xdr:cNvSpPr/>
          <xdr:nvPr/>
        </xdr:nvSpPr>
        <xdr:spPr>
          <a:xfrm>
            <a:off x="5317425" y="3737137"/>
            <a:ext cx="57150" cy="85724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276850" y="14420850"/>
    <xdr:ext cx="57150" cy="85725"/>
    <xdr:grpSp>
      <xdr:nvGrpSpPr>
        <xdr:cNvPr id="1" name="Shape 1"/>
        <xdr:cNvGrpSpPr/>
      </xdr:nvGrpSpPr>
      <xdr:grpSpPr>
        <a:xfrm>
          <a:off x="5317425" y="3741900"/>
          <a:ext cx="57150" cy="76199"/>
          <a:chOff x="5317425" y="3741900"/>
          <a:chExt cx="57150" cy="76199"/>
        </a:xfrm>
      </xdr:grpSpPr>
      <xdr:sp>
        <xdr:nvSpPr>
          <xdr:cNvPr id="20" name="Shape 20"/>
          <xdr:cNvSpPr/>
          <xdr:nvPr/>
        </xdr:nvSpPr>
        <xdr:spPr>
          <a:xfrm>
            <a:off x="5317425" y="3741900"/>
            <a:ext cx="57150" cy="76199"/>
          </a:xfrm>
          <a:prstGeom prst="ellipse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276850" y="14630400"/>
    <xdr:ext cx="57150" cy="85725"/>
    <xdr:grpSp>
      <xdr:nvGrpSpPr>
        <xdr:cNvPr id="1" name="Shape 1"/>
        <xdr:cNvGrpSpPr/>
      </xdr:nvGrpSpPr>
      <xdr:grpSpPr>
        <a:xfrm>
          <a:off x="5317425" y="3741900"/>
          <a:ext cx="57150" cy="76199"/>
          <a:chOff x="5317425" y="3741900"/>
          <a:chExt cx="57150" cy="76199"/>
        </a:xfrm>
      </xdr:grpSpPr>
      <xdr:sp>
        <xdr:nvSpPr>
          <xdr:cNvPr id="20" name="Shape 20"/>
          <xdr:cNvSpPr/>
          <xdr:nvPr/>
        </xdr:nvSpPr>
        <xdr:spPr>
          <a:xfrm>
            <a:off x="5317425" y="3741900"/>
            <a:ext cx="57150" cy="76199"/>
          </a:xfrm>
          <a:prstGeom prst="ellipse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400675" y="14487525"/>
    <xdr:ext cx="57150" cy="85725"/>
    <xdr:grpSp>
      <xdr:nvGrpSpPr>
        <xdr:cNvPr id="1" name="Shape 1"/>
        <xdr:cNvGrpSpPr/>
      </xdr:nvGrpSpPr>
      <xdr:grpSpPr>
        <a:xfrm>
          <a:off x="5317425" y="3741900"/>
          <a:ext cx="57150" cy="76199"/>
          <a:chOff x="5317425" y="3741900"/>
          <a:chExt cx="57150" cy="76199"/>
        </a:xfrm>
      </xdr:grpSpPr>
      <xdr:sp>
        <xdr:nvSpPr>
          <xdr:cNvPr id="20" name="Shape 20"/>
          <xdr:cNvSpPr/>
          <xdr:nvPr/>
        </xdr:nvSpPr>
        <xdr:spPr>
          <a:xfrm>
            <a:off x="5317425" y="3741900"/>
            <a:ext cx="57150" cy="76199"/>
          </a:xfrm>
          <a:prstGeom prst="ellipse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1200150" y="14154150"/>
    <xdr:ext cx="2476500" cy="123825"/>
    <xdr:grpSp>
      <xdr:nvGrpSpPr>
        <xdr:cNvPr id="1" name="Shape 1"/>
        <xdr:cNvGrpSpPr/>
      </xdr:nvGrpSpPr>
      <xdr:grpSpPr>
        <a:xfrm>
          <a:off x="4107750" y="3718087"/>
          <a:ext cx="2476500" cy="123824"/>
          <a:chOff x="4107750" y="3718087"/>
          <a:chExt cx="2476500" cy="123824"/>
        </a:xfrm>
      </xdr:grpSpPr>
      <xdr:cxnSp>
        <xdr:nvCxnSpPr>
          <xdr:cNvPr id="29" name="Shape 29"/>
          <xdr:cNvCxnSpPr/>
          <xdr:nvPr/>
        </xdr:nvCxnSpPr>
        <xdr:spPr>
          <a:xfrm flipH="1" rot="10800000">
            <a:off x="4107750" y="3718087"/>
            <a:ext cx="2476500" cy="123824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lg" w="lg" type="triangle"/>
          </a:ln>
        </xdr:spPr>
      </xdr:cxnSp>
    </xdr:grpSp>
    <xdr:clientData fLocksWithSheet="0"/>
  </xdr:absoluteAnchor>
  <xdr:absoluteAnchor>
    <xdr:pos x="1228725" y="14306550"/>
    <xdr:ext cx="2428875" cy="762000"/>
    <xdr:grpSp>
      <xdr:nvGrpSpPr>
        <xdr:cNvPr id="1" name="Shape 1"/>
        <xdr:cNvGrpSpPr/>
      </xdr:nvGrpSpPr>
      <xdr:grpSpPr>
        <a:xfrm>
          <a:off x="4141087" y="3399000"/>
          <a:ext cx="2409824" cy="762000"/>
          <a:chOff x="4141087" y="3399000"/>
          <a:chExt cx="2409824" cy="762000"/>
        </a:xfrm>
      </xdr:grpSpPr>
      <xdr:cxnSp>
        <xdr:nvCxnSpPr>
          <xdr:cNvPr id="30" name="Shape 30"/>
          <xdr:cNvCxnSpPr/>
          <xdr:nvPr/>
        </xdr:nvCxnSpPr>
        <xdr:spPr>
          <a:xfrm>
            <a:off x="4141087" y="3399000"/>
            <a:ext cx="2409824" cy="76200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lg" w="lg" type="triangle"/>
          </a:ln>
        </xdr:spPr>
      </xdr:cxnSp>
    </xdr:grpSp>
    <xdr:clientData fLocksWithSheet="0"/>
  </xdr:absoluteAnchor>
  <xdr:absoluteAnchor>
    <xdr:pos x="5276850" y="15297150"/>
    <xdr:ext cx="323850" cy="2962275"/>
    <xdr:grpSp>
      <xdr:nvGrpSpPr>
        <xdr:cNvPr id="1" name="Shape 1"/>
        <xdr:cNvGrpSpPr/>
      </xdr:nvGrpSpPr>
      <xdr:grpSpPr>
        <a:xfrm>
          <a:off x="5184075" y="2303625"/>
          <a:ext cx="323850" cy="2952750"/>
          <a:chOff x="5184075" y="2303625"/>
          <a:chExt cx="323850" cy="2952750"/>
        </a:xfrm>
      </xdr:grpSpPr>
      <xdr:sp>
        <xdr:nvSpPr>
          <xdr:cNvPr id="31" name="Shape 31"/>
          <xdr:cNvSpPr/>
          <xdr:nvPr/>
        </xdr:nvSpPr>
        <xdr:spPr>
          <a:xfrm>
            <a:off x="5184075" y="2303625"/>
            <a:ext cx="323850" cy="2952750"/>
          </a:xfrm>
          <a:prstGeom prst="rightBrace">
            <a:avLst>
              <a:gd fmla="val 8333" name="adj1"/>
              <a:gd fmla="val 50000" name="adj2"/>
            </a:avLst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362575" y="14220825"/>
    <xdr:ext cx="514350" cy="57150"/>
    <xdr:grpSp>
      <xdr:nvGrpSpPr>
        <xdr:cNvPr id="1" name="Shape 1"/>
        <xdr:cNvGrpSpPr/>
      </xdr:nvGrpSpPr>
      <xdr:grpSpPr>
        <a:xfrm>
          <a:off x="5093587" y="3756187"/>
          <a:ext cx="504824" cy="47625"/>
          <a:chOff x="5093587" y="3756187"/>
          <a:chExt cx="504824" cy="47625"/>
        </a:xfrm>
      </xdr:grpSpPr>
      <xdr:cxnSp>
        <xdr:nvCxnSpPr>
          <xdr:cNvPr id="24" name="Shape 24"/>
          <xdr:cNvCxnSpPr/>
          <xdr:nvPr/>
        </xdr:nvCxnSpPr>
        <xdr:spPr>
          <a:xfrm flipH="1">
            <a:off x="5093587" y="3756187"/>
            <a:ext cx="504824" cy="47625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lg" w="lg" type="triangle"/>
          </a:ln>
        </xdr:spPr>
      </xdr:cxnSp>
    </xdr:grpSp>
    <xdr:clientData fLocksWithSheet="0"/>
  </xdr:absoluteAnchor>
  <xdr:absoluteAnchor>
    <xdr:pos x="3876675" y="18745200"/>
    <xdr:ext cx="1247775" cy="38100"/>
    <xdr:grpSp>
      <xdr:nvGrpSpPr>
        <xdr:cNvPr id="1" name="Shape 1"/>
        <xdr:cNvGrpSpPr/>
      </xdr:nvGrpSpPr>
      <xdr:grpSpPr>
        <a:xfrm>
          <a:off x="4722112" y="3780000"/>
          <a:ext cx="1247774" cy="0"/>
          <a:chOff x="4722112" y="3780000"/>
          <a:chExt cx="1247774" cy="0"/>
        </a:xfrm>
      </xdr:grpSpPr>
      <xdr:cxnSp>
        <xdr:nvCxnSpPr>
          <xdr:cNvPr id="2" name="Shape 2"/>
          <xdr:cNvCxnSpPr/>
          <xdr:nvPr/>
        </xdr:nvCxnSpPr>
        <xdr:spPr>
          <a:xfrm>
            <a:off x="4722112" y="3780000"/>
            <a:ext cx="1247774" cy="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5143500" y="18754725"/>
    <xdr:ext cx="200025" cy="209550"/>
    <xdr:grpSp>
      <xdr:nvGrpSpPr>
        <xdr:cNvPr id="1" name="Shape 1"/>
        <xdr:cNvGrpSpPr/>
      </xdr:nvGrpSpPr>
      <xdr:grpSpPr>
        <a:xfrm>
          <a:off x="5245987" y="3679987"/>
          <a:ext cx="200024" cy="200025"/>
          <a:chOff x="5245987" y="3679987"/>
          <a:chExt cx="200024" cy="200025"/>
        </a:xfrm>
      </xdr:grpSpPr>
      <xdr:sp>
        <xdr:nvSpPr>
          <xdr:cNvPr id="3" name="Shape 3"/>
          <xdr:cNvSpPr/>
          <xdr:nvPr/>
        </xdr:nvSpPr>
        <xdr:spPr>
          <a:xfrm>
            <a:off x="5245987" y="3679987"/>
            <a:ext cx="200024" cy="200025"/>
          </a:xfrm>
          <a:custGeom>
            <a:pathLst>
              <a:path extrusionOk="0" fill="none" h="21600" w="21601">
                <a:moveTo>
                  <a:pt x="0" y="0"/>
                </a:moveTo>
                <a:cubicBezTo>
                  <a:pt x="11930" y="0"/>
                  <a:pt x="21601" y="9670"/>
                  <a:pt x="21601" y="21600"/>
                </a:cubicBezTo>
              </a:path>
              <a:path extrusionOk="0" h="21600" w="21601">
                <a:moveTo>
                  <a:pt x="0" y="0"/>
                </a:moveTo>
                <a:cubicBezTo>
                  <a:pt x="11930" y="0"/>
                  <a:pt x="21601" y="9670"/>
                  <a:pt x="21601" y="21600"/>
                </a:cubicBezTo>
                <a:lnTo>
                  <a:pt x="1" y="21600"/>
                </a:lnTo>
                <a:close/>
              </a:path>
            </a:pathLst>
          </a:custGeom>
          <a:noFill/>
          <a:ln cap="flat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286375" y="19345275"/>
    <xdr:ext cx="200025" cy="238125"/>
    <xdr:grpSp>
      <xdr:nvGrpSpPr>
        <xdr:cNvPr id="1" name="Shape 1"/>
        <xdr:cNvGrpSpPr/>
      </xdr:nvGrpSpPr>
      <xdr:grpSpPr>
        <a:xfrm>
          <a:off x="5260274" y="3665699"/>
          <a:ext cx="171450" cy="228599"/>
          <a:chOff x="5260274" y="3665699"/>
          <a:chExt cx="171450" cy="228599"/>
        </a:xfrm>
      </xdr:grpSpPr>
      <xdr:sp>
        <xdr:nvSpPr>
          <xdr:cNvPr id="4" name="Shape 4"/>
          <xdr:cNvSpPr/>
          <xdr:nvPr/>
        </xdr:nvSpPr>
        <xdr:spPr>
          <a:xfrm rot="-10500000">
            <a:off x="5260274" y="3665699"/>
            <a:ext cx="171450" cy="228599"/>
          </a:xfrm>
          <a:custGeom>
            <a:pathLst>
              <a:path extrusionOk="0" fill="none" h="21600" w="21601">
                <a:moveTo>
                  <a:pt x="0" y="0"/>
                </a:moveTo>
                <a:cubicBezTo>
                  <a:pt x="11930" y="0"/>
                  <a:pt x="21601" y="9670"/>
                  <a:pt x="21601" y="21600"/>
                </a:cubicBezTo>
              </a:path>
              <a:path extrusionOk="0" h="21600" w="21601">
                <a:moveTo>
                  <a:pt x="0" y="0"/>
                </a:moveTo>
                <a:cubicBezTo>
                  <a:pt x="11930" y="0"/>
                  <a:pt x="21601" y="9670"/>
                  <a:pt x="21601" y="21600"/>
                </a:cubicBezTo>
                <a:lnTo>
                  <a:pt x="1" y="21600"/>
                </a:lnTo>
                <a:close/>
              </a:path>
            </a:pathLst>
          </a:custGeom>
          <a:noFill/>
          <a:ln cap="flat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286375" y="18954750"/>
    <xdr:ext cx="38100" cy="447675"/>
    <xdr:grpSp>
      <xdr:nvGrpSpPr>
        <xdr:cNvPr id="1" name="Shape 1"/>
        <xdr:cNvGrpSpPr/>
      </xdr:nvGrpSpPr>
      <xdr:grpSpPr>
        <a:xfrm>
          <a:off x="5341237" y="3556162"/>
          <a:ext cx="9524" cy="447674"/>
          <a:chOff x="5341237" y="3556162"/>
          <a:chExt cx="9524" cy="447674"/>
        </a:xfrm>
      </xdr:grpSpPr>
      <xdr:cxnSp>
        <xdr:nvCxnSpPr>
          <xdr:cNvPr id="5" name="Shape 5"/>
          <xdr:cNvCxnSpPr/>
          <xdr:nvPr/>
        </xdr:nvCxnSpPr>
        <xdr:spPr>
          <a:xfrm flipH="1">
            <a:off x="5341237" y="3556162"/>
            <a:ext cx="9524" cy="447674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5486400" y="19554825"/>
    <xdr:ext cx="419100" cy="38100"/>
    <xdr:grpSp>
      <xdr:nvGrpSpPr>
        <xdr:cNvPr id="1" name="Shape 1"/>
        <xdr:cNvGrpSpPr/>
      </xdr:nvGrpSpPr>
      <xdr:grpSpPr>
        <a:xfrm>
          <a:off x="5136450" y="3780000"/>
          <a:ext cx="419099" cy="0"/>
          <a:chOff x="5136450" y="3780000"/>
          <a:chExt cx="419099" cy="0"/>
        </a:xfrm>
      </xdr:grpSpPr>
      <xdr:cxnSp>
        <xdr:nvCxnSpPr>
          <xdr:cNvPr id="6" name="Shape 6"/>
          <xdr:cNvCxnSpPr/>
          <xdr:nvPr/>
        </xdr:nvCxnSpPr>
        <xdr:spPr>
          <a:xfrm>
            <a:off x="5136450" y="3780000"/>
            <a:ext cx="419099" cy="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4495800" y="18583275"/>
    <xdr:ext cx="47625" cy="161925"/>
    <xdr:grpSp>
      <xdr:nvGrpSpPr>
        <xdr:cNvPr id="1" name="Shape 1"/>
        <xdr:cNvGrpSpPr/>
      </xdr:nvGrpSpPr>
      <xdr:grpSpPr>
        <a:xfrm>
          <a:off x="5336475" y="3699037"/>
          <a:ext cx="19049" cy="161925"/>
          <a:chOff x="5336475" y="3699037"/>
          <a:chExt cx="19049" cy="161925"/>
        </a:xfrm>
      </xdr:grpSpPr>
      <xdr:cxnSp>
        <xdr:nvCxnSpPr>
          <xdr:cNvPr id="7" name="Shape 7"/>
          <xdr:cNvCxnSpPr/>
          <xdr:nvPr/>
        </xdr:nvCxnSpPr>
        <xdr:spPr>
          <a:xfrm flipH="1">
            <a:off x="5336475" y="3699037"/>
            <a:ext cx="19049" cy="161925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4486275" y="18507075"/>
    <xdr:ext cx="85725" cy="85725"/>
    <xdr:grpSp>
      <xdr:nvGrpSpPr>
        <xdr:cNvPr id="1" name="Shape 1"/>
        <xdr:cNvGrpSpPr/>
      </xdr:nvGrpSpPr>
      <xdr:grpSpPr>
        <a:xfrm>
          <a:off x="5307900" y="3741900"/>
          <a:ext cx="76199" cy="76199"/>
          <a:chOff x="5307900" y="3741900"/>
          <a:chExt cx="76199" cy="76199"/>
        </a:xfrm>
      </xdr:grpSpPr>
      <xdr:sp>
        <xdr:nvSpPr>
          <xdr:cNvPr id="25" name="Shape 25"/>
          <xdr:cNvSpPr/>
          <xdr:nvPr/>
        </xdr:nvSpPr>
        <xdr:spPr>
          <a:xfrm>
            <a:off x="5307900" y="3741900"/>
            <a:ext cx="76199" cy="76199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962650" y="19411950"/>
    <xdr:ext cx="38100" cy="323850"/>
    <xdr:grpSp>
      <xdr:nvGrpSpPr>
        <xdr:cNvPr id="1" name="Shape 1"/>
        <xdr:cNvGrpSpPr/>
      </xdr:nvGrpSpPr>
      <xdr:grpSpPr>
        <a:xfrm>
          <a:off x="5346000" y="3618075"/>
          <a:ext cx="0" cy="323850"/>
          <a:chOff x="5346000" y="3618075"/>
          <a:chExt cx="0" cy="323850"/>
        </a:xfrm>
      </xdr:grpSpPr>
      <xdr:cxnSp>
        <xdr:nvCxnSpPr>
          <xdr:cNvPr id="9" name="Shape 9"/>
          <xdr:cNvCxnSpPr/>
          <xdr:nvPr/>
        </xdr:nvCxnSpPr>
        <xdr:spPr>
          <a:xfrm>
            <a:off x="5346000" y="3618075"/>
            <a:ext cx="0" cy="32385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6029325" y="19469100"/>
    <xdr:ext cx="228600" cy="180975"/>
    <xdr:grpSp>
      <xdr:nvGrpSpPr>
        <xdr:cNvPr id="1" name="Shape 1"/>
        <xdr:cNvGrpSpPr/>
      </xdr:nvGrpSpPr>
      <xdr:grpSpPr>
        <a:xfrm>
          <a:off x="5260275" y="3675225"/>
          <a:ext cx="171450" cy="209550"/>
          <a:chOff x="5260275" y="3675225"/>
          <a:chExt cx="171450" cy="209550"/>
        </a:xfrm>
      </xdr:grpSpPr>
      <xdr:sp>
        <xdr:nvSpPr>
          <xdr:cNvPr id="10" name="Shape 10"/>
          <xdr:cNvSpPr/>
          <xdr:nvPr/>
        </xdr:nvSpPr>
        <xdr:spPr>
          <a:xfrm rot="5400000">
            <a:off x="5260275" y="3675225"/>
            <a:ext cx="171450" cy="209550"/>
          </a:xfrm>
          <a:prstGeom prst="flowChartCollate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6286500" y="19507200"/>
    <xdr:ext cx="114300" cy="152400"/>
    <xdr:grpSp>
      <xdr:nvGrpSpPr>
        <xdr:cNvPr id="1" name="Shape 1"/>
        <xdr:cNvGrpSpPr/>
      </xdr:nvGrpSpPr>
      <xdr:grpSpPr>
        <a:xfrm>
          <a:off x="5274562" y="3722850"/>
          <a:ext cx="142875" cy="114300"/>
          <a:chOff x="5274562" y="3722850"/>
          <a:chExt cx="142875" cy="114300"/>
        </a:xfrm>
      </xdr:grpSpPr>
      <xdr:sp>
        <xdr:nvSpPr>
          <xdr:cNvPr id="11" name="Shape 11"/>
          <xdr:cNvSpPr/>
          <xdr:nvPr/>
        </xdr:nvSpPr>
        <xdr:spPr>
          <a:xfrm rot="5400000">
            <a:off x="5274562" y="3722850"/>
            <a:ext cx="142875" cy="114300"/>
          </a:xfrm>
          <a:prstGeom prst="triangle">
            <a:avLst>
              <a:gd fmla="val 50000" name="adj"/>
            </a:avLst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6267450" y="19431000"/>
    <xdr:ext cx="38100" cy="295275"/>
    <xdr:grpSp>
      <xdr:nvGrpSpPr>
        <xdr:cNvPr id="1" name="Shape 1"/>
        <xdr:cNvGrpSpPr/>
      </xdr:nvGrpSpPr>
      <xdr:grpSpPr>
        <a:xfrm>
          <a:off x="5346000" y="3632362"/>
          <a:ext cx="0" cy="295275"/>
          <a:chOff x="5346000" y="3632362"/>
          <a:chExt cx="0" cy="295275"/>
        </a:xfrm>
      </xdr:grpSpPr>
      <xdr:cxnSp>
        <xdr:nvCxnSpPr>
          <xdr:cNvPr id="12" name="Shape 12"/>
          <xdr:cNvCxnSpPr/>
          <xdr:nvPr/>
        </xdr:nvCxnSpPr>
        <xdr:spPr>
          <a:xfrm>
            <a:off x="5346000" y="3632362"/>
            <a:ext cx="0" cy="295275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6381750" y="19554825"/>
    <xdr:ext cx="342900" cy="38100"/>
    <xdr:grpSp>
      <xdr:nvGrpSpPr>
        <xdr:cNvPr id="1" name="Shape 1"/>
        <xdr:cNvGrpSpPr/>
      </xdr:nvGrpSpPr>
      <xdr:grpSpPr>
        <a:xfrm>
          <a:off x="5174550" y="3780000"/>
          <a:ext cx="342899" cy="0"/>
          <a:chOff x="5174550" y="3780000"/>
          <a:chExt cx="342899" cy="0"/>
        </a:xfrm>
      </xdr:grpSpPr>
      <xdr:cxnSp>
        <xdr:nvCxnSpPr>
          <xdr:cNvPr id="13" name="Shape 13"/>
          <xdr:cNvCxnSpPr/>
          <xdr:nvPr/>
        </xdr:nvCxnSpPr>
        <xdr:spPr>
          <a:xfrm>
            <a:off x="5174550" y="3780000"/>
            <a:ext cx="342899" cy="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5867400" y="19450050"/>
    <xdr:ext cx="171450" cy="161925"/>
    <xdr:grpSp>
      <xdr:nvGrpSpPr>
        <xdr:cNvPr id="1" name="Shape 1"/>
        <xdr:cNvGrpSpPr/>
      </xdr:nvGrpSpPr>
      <xdr:grpSpPr>
        <a:xfrm>
          <a:off x="5288849" y="3708563"/>
          <a:ext cx="114299" cy="142874"/>
          <a:chOff x="5288849" y="3708563"/>
          <a:chExt cx="114299" cy="142874"/>
        </a:xfrm>
      </xdr:grpSpPr>
      <xdr:sp>
        <xdr:nvSpPr>
          <xdr:cNvPr id="14" name="Shape 14"/>
          <xdr:cNvSpPr/>
          <xdr:nvPr/>
        </xdr:nvSpPr>
        <xdr:spPr>
          <a:xfrm rot="1800000">
            <a:off x="5288849" y="3708563"/>
            <a:ext cx="114299" cy="142874"/>
          </a:xfrm>
          <a:prstGeom prst="triangle">
            <a:avLst>
              <a:gd fmla="val 50000" name="adj"/>
            </a:avLst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324475" y="19126200"/>
    <xdr:ext cx="304800" cy="38100"/>
    <xdr:grpSp>
      <xdr:nvGrpSpPr>
        <xdr:cNvPr id="1" name="Shape 1"/>
        <xdr:cNvGrpSpPr/>
      </xdr:nvGrpSpPr>
      <xdr:grpSpPr>
        <a:xfrm>
          <a:off x="5193600" y="3780000"/>
          <a:ext cx="304799" cy="0"/>
          <a:chOff x="5193600" y="3780000"/>
          <a:chExt cx="304799" cy="0"/>
        </a:xfrm>
      </xdr:grpSpPr>
      <xdr:cxnSp>
        <xdr:nvCxnSpPr>
          <xdr:cNvPr id="15" name="Shape 15"/>
          <xdr:cNvCxnSpPr/>
          <xdr:nvPr/>
        </xdr:nvCxnSpPr>
        <xdr:spPr>
          <a:xfrm>
            <a:off x="5193600" y="3780000"/>
            <a:ext cx="304799" cy="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</xdr:cxnSp>
    </xdr:grpSp>
    <xdr:clientData fLocksWithSheet="0"/>
  </xdr:absoluteAnchor>
  <xdr:absoluteAnchor>
    <xdr:pos x="3762375" y="18707100"/>
    <xdr:ext cx="104775" cy="104775"/>
    <xdr:grpSp>
      <xdr:nvGrpSpPr>
        <xdr:cNvPr id="1" name="Shape 1"/>
        <xdr:cNvGrpSpPr/>
      </xdr:nvGrpSpPr>
      <xdr:grpSpPr>
        <a:xfrm>
          <a:off x="5303137" y="3737137"/>
          <a:ext cx="85724" cy="85724"/>
          <a:chOff x="5303137" y="3737137"/>
          <a:chExt cx="85724" cy="85724"/>
        </a:xfrm>
      </xdr:grpSpPr>
      <xdr:sp>
        <xdr:nvSpPr>
          <xdr:cNvPr id="32" name="Shape 32"/>
          <xdr:cNvSpPr/>
          <xdr:nvPr/>
        </xdr:nvSpPr>
        <xdr:spPr>
          <a:xfrm>
            <a:off x="5303137" y="3737137"/>
            <a:ext cx="85724" cy="85724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619750" y="19088100"/>
    <xdr:ext cx="57150" cy="85725"/>
    <xdr:grpSp>
      <xdr:nvGrpSpPr>
        <xdr:cNvPr id="1" name="Shape 1"/>
        <xdr:cNvGrpSpPr/>
      </xdr:nvGrpSpPr>
      <xdr:grpSpPr>
        <a:xfrm>
          <a:off x="5317425" y="3741900"/>
          <a:ext cx="57150" cy="76199"/>
          <a:chOff x="5317425" y="3741900"/>
          <a:chExt cx="57150" cy="76199"/>
        </a:xfrm>
      </xdr:grpSpPr>
      <xdr:sp>
        <xdr:nvSpPr>
          <xdr:cNvPr id="17" name="Shape 17"/>
          <xdr:cNvSpPr/>
          <xdr:nvPr/>
        </xdr:nvSpPr>
        <xdr:spPr>
          <a:xfrm>
            <a:off x="5317425" y="3741900"/>
            <a:ext cx="57150" cy="76199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6724650" y="19526250"/>
    <xdr:ext cx="76200" cy="104775"/>
    <xdr:grpSp>
      <xdr:nvGrpSpPr>
        <xdr:cNvPr id="1" name="Shape 1"/>
        <xdr:cNvGrpSpPr/>
      </xdr:nvGrpSpPr>
      <xdr:grpSpPr>
        <a:xfrm>
          <a:off x="5317425" y="3737137"/>
          <a:ext cx="57150" cy="85724"/>
          <a:chOff x="5317425" y="3737137"/>
          <a:chExt cx="57150" cy="85724"/>
        </a:xfrm>
      </xdr:grpSpPr>
      <xdr:sp>
        <xdr:nvSpPr>
          <xdr:cNvPr id="18" name="Shape 18"/>
          <xdr:cNvSpPr/>
          <xdr:nvPr/>
        </xdr:nvSpPr>
        <xdr:spPr>
          <a:xfrm>
            <a:off x="5317425" y="3737137"/>
            <a:ext cx="57150" cy="85724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286375" y="19002375"/>
    <xdr:ext cx="57150" cy="104775"/>
    <xdr:grpSp>
      <xdr:nvGrpSpPr>
        <xdr:cNvPr id="1" name="Shape 1"/>
        <xdr:cNvGrpSpPr/>
      </xdr:nvGrpSpPr>
      <xdr:grpSpPr>
        <a:xfrm>
          <a:off x="5322187" y="3737137"/>
          <a:ext cx="47625" cy="85724"/>
          <a:chOff x="5322187" y="3737137"/>
          <a:chExt cx="47625" cy="85724"/>
        </a:xfrm>
      </xdr:grpSpPr>
      <xdr:sp>
        <xdr:nvSpPr>
          <xdr:cNvPr id="19" name="Shape 19"/>
          <xdr:cNvSpPr/>
          <xdr:nvPr/>
        </xdr:nvSpPr>
        <xdr:spPr>
          <a:xfrm>
            <a:off x="5322187" y="3737137"/>
            <a:ext cx="47625" cy="85724"/>
          </a:xfrm>
          <a:prstGeom prst="ellipse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276850" y="19230975"/>
    <xdr:ext cx="57150" cy="85725"/>
    <xdr:grpSp>
      <xdr:nvGrpSpPr>
        <xdr:cNvPr id="1" name="Shape 1"/>
        <xdr:cNvGrpSpPr/>
      </xdr:nvGrpSpPr>
      <xdr:grpSpPr>
        <a:xfrm>
          <a:off x="5317425" y="3741900"/>
          <a:ext cx="57150" cy="76199"/>
          <a:chOff x="5317425" y="3741900"/>
          <a:chExt cx="57150" cy="76199"/>
        </a:xfrm>
      </xdr:grpSpPr>
      <xdr:sp>
        <xdr:nvSpPr>
          <xdr:cNvPr id="20" name="Shape 20"/>
          <xdr:cNvSpPr/>
          <xdr:nvPr/>
        </xdr:nvSpPr>
        <xdr:spPr>
          <a:xfrm>
            <a:off x="5317425" y="3741900"/>
            <a:ext cx="57150" cy="76199"/>
          </a:xfrm>
          <a:prstGeom prst="ellipse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391150" y="19088100"/>
    <xdr:ext cx="57150" cy="85725"/>
    <xdr:grpSp>
      <xdr:nvGrpSpPr>
        <xdr:cNvPr id="1" name="Shape 1"/>
        <xdr:cNvGrpSpPr/>
      </xdr:nvGrpSpPr>
      <xdr:grpSpPr>
        <a:xfrm>
          <a:off x="5317425" y="3741900"/>
          <a:ext cx="57150" cy="76199"/>
          <a:chOff x="5317425" y="3741900"/>
          <a:chExt cx="57150" cy="76199"/>
        </a:xfrm>
      </xdr:grpSpPr>
      <xdr:sp>
        <xdr:nvSpPr>
          <xdr:cNvPr id="20" name="Shape 20"/>
          <xdr:cNvSpPr/>
          <xdr:nvPr/>
        </xdr:nvSpPr>
        <xdr:spPr>
          <a:xfrm>
            <a:off x="5317425" y="3741900"/>
            <a:ext cx="57150" cy="76199"/>
          </a:xfrm>
          <a:prstGeom prst="ellipse">
            <a:avLst/>
          </a:prstGeom>
          <a:solidFill>
            <a:srgbClr val="FFFFFF"/>
          </a:solidFill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1200150" y="18754725"/>
    <xdr:ext cx="2476500" cy="123825"/>
    <xdr:grpSp>
      <xdr:nvGrpSpPr>
        <xdr:cNvPr id="1" name="Shape 1"/>
        <xdr:cNvGrpSpPr/>
      </xdr:nvGrpSpPr>
      <xdr:grpSpPr>
        <a:xfrm>
          <a:off x="4107750" y="3718087"/>
          <a:ext cx="2476500" cy="123824"/>
          <a:chOff x="4107750" y="3718087"/>
          <a:chExt cx="2476500" cy="123824"/>
        </a:xfrm>
      </xdr:grpSpPr>
      <xdr:cxnSp>
        <xdr:nvCxnSpPr>
          <xdr:cNvPr id="29" name="Shape 29"/>
          <xdr:cNvCxnSpPr/>
          <xdr:nvPr/>
        </xdr:nvCxnSpPr>
        <xdr:spPr>
          <a:xfrm flipH="1" rot="10800000">
            <a:off x="4107750" y="3718087"/>
            <a:ext cx="2476500" cy="123824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lg" w="lg" type="triangle"/>
          </a:ln>
        </xdr:spPr>
      </xdr:cxnSp>
    </xdr:grpSp>
    <xdr:clientData fLocksWithSheet="0"/>
  </xdr:absoluteAnchor>
  <xdr:absoluteAnchor>
    <xdr:pos x="1228725" y="18907125"/>
    <xdr:ext cx="2428875" cy="762000"/>
    <xdr:grpSp>
      <xdr:nvGrpSpPr>
        <xdr:cNvPr id="1" name="Shape 1"/>
        <xdr:cNvGrpSpPr/>
      </xdr:nvGrpSpPr>
      <xdr:grpSpPr>
        <a:xfrm>
          <a:off x="4141087" y="3399000"/>
          <a:ext cx="2409824" cy="762000"/>
          <a:chOff x="4141087" y="3399000"/>
          <a:chExt cx="2409824" cy="762000"/>
        </a:xfrm>
      </xdr:grpSpPr>
      <xdr:cxnSp>
        <xdr:nvCxnSpPr>
          <xdr:cNvPr id="30" name="Shape 30"/>
          <xdr:cNvCxnSpPr/>
          <xdr:nvPr/>
        </xdr:nvCxnSpPr>
        <xdr:spPr>
          <a:xfrm>
            <a:off x="4141087" y="3399000"/>
            <a:ext cx="2409824" cy="762000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lg" w="lg" type="triangle"/>
          </a:ln>
        </xdr:spPr>
      </xdr:cxnSp>
    </xdr:grpSp>
    <xdr:clientData fLocksWithSheet="0"/>
  </xdr:absoluteAnchor>
  <xdr:absoluteAnchor>
    <xdr:pos x="5286375" y="19878675"/>
    <xdr:ext cx="323850" cy="2971800"/>
    <xdr:grpSp>
      <xdr:nvGrpSpPr>
        <xdr:cNvPr id="1" name="Shape 1"/>
        <xdr:cNvGrpSpPr/>
      </xdr:nvGrpSpPr>
      <xdr:grpSpPr>
        <a:xfrm>
          <a:off x="5184075" y="2298863"/>
          <a:ext cx="323850" cy="2962275"/>
          <a:chOff x="5184075" y="2298863"/>
          <a:chExt cx="323850" cy="2962275"/>
        </a:xfrm>
      </xdr:grpSpPr>
      <xdr:sp>
        <xdr:nvSpPr>
          <xdr:cNvPr id="23" name="Shape 23"/>
          <xdr:cNvSpPr/>
          <xdr:nvPr/>
        </xdr:nvSpPr>
        <xdr:spPr>
          <a:xfrm>
            <a:off x="5184075" y="2298863"/>
            <a:ext cx="323850" cy="2962275"/>
          </a:xfrm>
          <a:prstGeom prst="rightBrace">
            <a:avLst>
              <a:gd fmla="val 8333" name="adj1"/>
              <a:gd fmla="val 50000" name="adj2"/>
            </a:avLst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ctr" bIns="91425" lIns="91425" rIns="91425" tIns="91425">
            <a:noAutofit/>
          </a:bodyPr>
          <a:lstStyle/>
          <a:p>
            <a:pPr>
              <a:spcBef>
                <a:spcPts val="0"/>
              </a:spcBef>
              <a:buNone/>
            </a:pPr>
            <a:r>
              <a:t/>
            </a:r>
            <a:endParaRPr/>
          </a:p>
        </xdr:txBody>
      </xdr:sp>
    </xdr:grpSp>
    <xdr:clientData fLocksWithSheet="0"/>
  </xdr:absoluteAnchor>
  <xdr:absoluteAnchor>
    <xdr:pos x="5362575" y="18821400"/>
    <xdr:ext cx="514350" cy="57150"/>
    <xdr:grpSp>
      <xdr:nvGrpSpPr>
        <xdr:cNvPr id="1" name="Shape 1"/>
        <xdr:cNvGrpSpPr/>
      </xdr:nvGrpSpPr>
      <xdr:grpSpPr>
        <a:xfrm>
          <a:off x="5093587" y="3756187"/>
          <a:ext cx="504824" cy="47625"/>
          <a:chOff x="5093587" y="3756187"/>
          <a:chExt cx="504824" cy="47625"/>
        </a:xfrm>
      </xdr:grpSpPr>
      <xdr:cxnSp>
        <xdr:nvCxnSpPr>
          <xdr:cNvPr id="24" name="Shape 24"/>
          <xdr:cNvCxnSpPr/>
          <xdr:nvPr/>
        </xdr:nvCxnSpPr>
        <xdr:spPr>
          <a:xfrm flipH="1">
            <a:off x="5093587" y="3756187"/>
            <a:ext cx="504824" cy="47625"/>
          </a:xfrm>
          <a:prstGeom prst="straightConnector1">
            <a:avLst/>
          </a:prstGeom>
          <a:noFill/>
          <a:ln cap="flat" w="9525">
            <a:solidFill>
              <a:srgbClr val="000000"/>
            </a:solidFill>
            <a:prstDash val="solid"/>
            <a:miter/>
            <a:headEnd len="med" w="med" type="none"/>
            <a:tailEnd len="lg" w="lg" type="triangle"/>
          </a:ln>
        </xdr:spPr>
      </xdr:cxnSp>
    </xdr:grpSp>
    <xdr:clientData fLocksWithSheet="0"/>
  </xdr:absoluteAnchor>
</xdr:wsDr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ax="1" min="1" width="47.86"/>
    <col customWidth="1" max="2" min="2" width="9.43"/>
    <col customWidth="1" max="3" min="3" width="9.29"/>
    <col customWidth="1" max="6" min="4" width="10.0"/>
    <col customWidth="1" max="7" min="7" width="22.71"/>
    <col customWidth="1" max="9" min="8" width="10.0"/>
    <col customWidth="1" max="10" min="10" width="14.29"/>
    <col customWidth="1" max="11" min="11" width="10.0"/>
    <col customWidth="1" max="12" min="12" width="10.43"/>
    <col customWidth="1" max="13" min="13" width="12.43"/>
  </cols>
  <sheetData>
    <row r="1" ht="12.75" customHeight="1">
      <c r="A1" s="5" t="s">
        <v>1</v>
      </c>
      <c r="B1" s="9" t="s">
        <v>4</v>
      </c>
      <c r="C1" s="12"/>
      <c r="D1" s="12"/>
      <c r="E1" s="12"/>
      <c r="F1" s="14"/>
      <c r="G1" s="14"/>
      <c r="H1" s="14"/>
      <c r="I1" s="14"/>
      <c r="J1" s="14"/>
      <c r="K1" s="14"/>
      <c r="L1" s="16"/>
      <c r="M1" s="7"/>
    </row>
    <row r="2" ht="26.25" customHeight="1">
      <c r="A2" s="18" t="s">
        <v>12</v>
      </c>
      <c r="B2" s="6"/>
      <c r="C2" s="6"/>
      <c r="D2" s="6"/>
      <c r="E2" s="6"/>
      <c r="F2" s="6"/>
      <c r="G2" s="6"/>
      <c r="H2" s="6"/>
      <c r="I2" s="6"/>
      <c r="J2" s="6"/>
      <c r="K2" s="6"/>
      <c r="L2" s="11"/>
      <c r="M2" s="7"/>
    </row>
    <row r="3" ht="15.0" customHeight="1">
      <c r="A3" s="20" t="s">
        <v>13</v>
      </c>
      <c r="B3" s="6"/>
      <c r="C3" s="6"/>
      <c r="D3" s="6"/>
      <c r="E3" s="6"/>
      <c r="F3" s="6"/>
      <c r="G3" s="6"/>
      <c r="H3" s="6"/>
      <c r="I3" s="6"/>
      <c r="J3" s="6"/>
      <c r="K3" s="6"/>
      <c r="L3" s="11"/>
      <c r="M3" s="7"/>
    </row>
    <row r="4" ht="12.75" customHeight="1">
      <c r="A4" s="22" t="s">
        <v>14</v>
      </c>
      <c r="B4" s="25">
        <v>0.5</v>
      </c>
      <c r="C4" s="25">
        <v>0.75</v>
      </c>
      <c r="D4" s="27">
        <v>1.0</v>
      </c>
      <c r="E4" s="27">
        <v>1.25</v>
      </c>
      <c r="F4" s="27">
        <v>1.5</v>
      </c>
      <c r="G4" s="27">
        <v>2.0</v>
      </c>
      <c r="H4" s="27">
        <v>3.0</v>
      </c>
      <c r="I4" s="27">
        <v>4.0</v>
      </c>
      <c r="J4" s="27">
        <v>6.0</v>
      </c>
      <c r="K4" s="27">
        <v>8.0</v>
      </c>
      <c r="L4" s="29">
        <v>10.0</v>
      </c>
      <c r="M4" s="7"/>
    </row>
    <row r="5" ht="12.75" customHeight="1">
      <c r="A5" s="22" t="s">
        <v>16</v>
      </c>
      <c r="B5" s="30">
        <v>21.3</v>
      </c>
      <c r="C5" s="30">
        <v>26.7</v>
      </c>
      <c r="D5" s="30">
        <v>33.4</v>
      </c>
      <c r="E5" s="30">
        <v>42.2</v>
      </c>
      <c r="F5" s="30">
        <v>48.3</v>
      </c>
      <c r="G5" s="30">
        <v>60.3</v>
      </c>
      <c r="H5" s="30">
        <v>88.9</v>
      </c>
      <c r="I5" s="30">
        <v>114.3</v>
      </c>
      <c r="J5" s="30">
        <v>168.3</v>
      </c>
      <c r="K5" s="30">
        <v>219.1</v>
      </c>
      <c r="L5" s="31">
        <v>273.0</v>
      </c>
      <c r="M5" s="7"/>
    </row>
    <row r="6" ht="12.75" customHeight="1">
      <c r="A6" s="22" t="s">
        <v>17</v>
      </c>
      <c r="B6" s="30">
        <v>2.11</v>
      </c>
      <c r="C6" s="30">
        <v>2.11</v>
      </c>
      <c r="D6" s="30">
        <v>2.77</v>
      </c>
      <c r="E6" s="30">
        <v>2.77</v>
      </c>
      <c r="F6" s="30">
        <v>2.77</v>
      </c>
      <c r="G6" s="30">
        <v>2.77</v>
      </c>
      <c r="H6" s="30">
        <v>3.05</v>
      </c>
      <c r="I6" s="30">
        <v>3.05</v>
      </c>
      <c r="J6" s="30">
        <v>3.4</v>
      </c>
      <c r="K6" s="30">
        <v>3.76</v>
      </c>
      <c r="L6" s="31">
        <v>4.19</v>
      </c>
      <c r="M6" s="7"/>
    </row>
    <row r="7" ht="12.75" customHeight="1">
      <c r="A7" s="13"/>
      <c r="B7" s="6"/>
      <c r="C7" s="6"/>
      <c r="D7" s="6"/>
      <c r="E7" s="6"/>
      <c r="F7" s="6"/>
      <c r="G7" s="6"/>
      <c r="H7" s="6"/>
      <c r="I7" s="6"/>
      <c r="J7" s="6"/>
      <c r="K7" s="6"/>
      <c r="L7" s="11"/>
      <c r="M7" s="7"/>
    </row>
    <row r="8" ht="12.75" customHeight="1">
      <c r="A8" s="33" t="s">
        <v>18</v>
      </c>
      <c r="B8" s="6"/>
      <c r="C8" s="6"/>
      <c r="D8" s="6"/>
      <c r="E8" s="6"/>
      <c r="F8" s="6"/>
      <c r="G8" s="6"/>
      <c r="H8" s="6"/>
      <c r="I8" s="6"/>
      <c r="J8" s="6"/>
      <c r="K8" s="6"/>
      <c r="L8" s="11"/>
      <c r="M8" s="7"/>
    </row>
    <row r="9" ht="12.75" customHeight="1">
      <c r="A9" s="13" t="s">
        <v>20</v>
      </c>
      <c r="B9" s="6">
        <v>95.0</v>
      </c>
      <c r="C9" s="6">
        <v>105.0</v>
      </c>
      <c r="D9" s="6">
        <v>120.0</v>
      </c>
      <c r="E9" s="6">
        <v>140.0</v>
      </c>
      <c r="F9" s="6">
        <v>170.0</v>
      </c>
      <c r="G9" s="6">
        <v>205.0</v>
      </c>
      <c r="H9" s="6">
        <v>265.0</v>
      </c>
      <c r="I9" s="6">
        <v>330.0</v>
      </c>
      <c r="J9" s="6">
        <v>475.0</v>
      </c>
      <c r="K9" s="6">
        <v>610.0</v>
      </c>
      <c r="L9" s="11">
        <v>720.0</v>
      </c>
      <c r="M9" s="7"/>
    </row>
    <row r="10" ht="12.75" customHeight="1">
      <c r="A10" s="13" t="s">
        <v>21</v>
      </c>
      <c r="B10" s="35"/>
      <c r="C10" s="35"/>
      <c r="D10" s="6">
        <v>135.0</v>
      </c>
      <c r="E10" s="6">
        <v>160.0</v>
      </c>
      <c r="F10" s="6">
        <v>190.0</v>
      </c>
      <c r="G10" s="6">
        <v>225.0</v>
      </c>
      <c r="H10" s="6">
        <v>300.0</v>
      </c>
      <c r="I10" s="6">
        <v>365.0</v>
      </c>
      <c r="J10" s="6">
        <v>520.0</v>
      </c>
      <c r="K10" s="6">
        <v>665.0</v>
      </c>
      <c r="L10" s="11">
        <v>790.0</v>
      </c>
      <c r="M10" s="7"/>
    </row>
    <row r="11" ht="12.75" customHeight="1">
      <c r="A11" s="13" t="s">
        <v>23</v>
      </c>
      <c r="B11" s="6">
        <v>162.0</v>
      </c>
      <c r="C11" s="6">
        <v>170.0</v>
      </c>
      <c r="D11" s="6">
        <v>200.0</v>
      </c>
      <c r="E11" s="6">
        <v>235.0</v>
      </c>
      <c r="F11" s="6">
        <v>290.0</v>
      </c>
      <c r="G11" s="6">
        <v>441.0</v>
      </c>
      <c r="H11" s="6">
        <v>640.0</v>
      </c>
      <c r="I11" s="6">
        <v>823.0</v>
      </c>
      <c r="J11" s="6">
        <v>1328.0</v>
      </c>
      <c r="K11" s="6">
        <v>1830.0</v>
      </c>
      <c r="L11" s="11">
        <v>2288.0</v>
      </c>
      <c r="M11" s="7"/>
    </row>
    <row r="12" ht="12.75" customHeight="1">
      <c r="A12" s="13" t="s">
        <v>24</v>
      </c>
      <c r="B12" s="6">
        <v>234.0</v>
      </c>
      <c r="C12" s="6">
        <v>240.0</v>
      </c>
      <c r="D12" s="6">
        <v>276.0</v>
      </c>
      <c r="E12" s="6">
        <v>330.0</v>
      </c>
      <c r="F12" s="6">
        <v>400.0</v>
      </c>
      <c r="G12" s="6">
        <v>614.0</v>
      </c>
      <c r="H12" s="6">
        <v>896.0</v>
      </c>
      <c r="I12" s="6">
        <v>1155.0</v>
      </c>
      <c r="J12" s="6">
        <v>1732.0</v>
      </c>
      <c r="K12" s="6">
        <v>2310.0</v>
      </c>
      <c r="L12" s="11">
        <v>2887.0</v>
      </c>
      <c r="M12" s="7"/>
    </row>
    <row r="13" ht="39.0" customHeight="1">
      <c r="A13" s="37" t="s">
        <v>25</v>
      </c>
      <c r="B13" s="6">
        <v>130.0</v>
      </c>
      <c r="C13" s="6">
        <v>132.0</v>
      </c>
      <c r="D13" s="6">
        <v>135.0</v>
      </c>
      <c r="E13" s="6">
        <v>160.0</v>
      </c>
      <c r="F13" s="6">
        <v>170.0</v>
      </c>
      <c r="G13" s="6">
        <v>185.0</v>
      </c>
      <c r="H13" s="6">
        <v>340.0</v>
      </c>
      <c r="I13" s="6">
        <v>395.0</v>
      </c>
      <c r="J13" s="6">
        <v>550.0</v>
      </c>
      <c r="K13" s="6">
        <v>720.0</v>
      </c>
      <c r="L13" s="11">
        <v>870.0</v>
      </c>
      <c r="M13" s="7"/>
    </row>
    <row r="14" ht="12.75" customHeight="1">
      <c r="A14" s="13" t="s">
        <v>28</v>
      </c>
      <c r="B14" s="35"/>
      <c r="C14" s="6">
        <v>280.0</v>
      </c>
      <c r="D14" s="6">
        <v>290.0</v>
      </c>
      <c r="E14" s="6">
        <v>330.0</v>
      </c>
      <c r="F14" s="6">
        <v>360.0</v>
      </c>
      <c r="G14" s="6">
        <v>395.0</v>
      </c>
      <c r="H14" s="6">
        <v>485.0</v>
      </c>
      <c r="I14" s="6">
        <v>570.0</v>
      </c>
      <c r="J14" s="6">
        <v>840.0</v>
      </c>
      <c r="K14" s="6">
        <v>1105.0</v>
      </c>
      <c r="L14" s="11">
        <v>1370.0</v>
      </c>
      <c r="M14" s="7"/>
    </row>
    <row r="15" ht="12.75" customHeight="1">
      <c r="A15" s="13" t="s">
        <v>29</v>
      </c>
      <c r="B15" s="35"/>
      <c r="C15" s="6">
        <v>215.0</v>
      </c>
      <c r="D15" s="6">
        <v>250.0</v>
      </c>
      <c r="E15" s="6">
        <v>260.0</v>
      </c>
      <c r="F15" s="6">
        <v>280.0</v>
      </c>
      <c r="G15" s="6">
        <v>300.0</v>
      </c>
      <c r="H15" s="6">
        <v>360.0</v>
      </c>
      <c r="I15" s="6">
        <v>425.0</v>
      </c>
      <c r="J15" s="6">
        <v>635.0</v>
      </c>
      <c r="K15" s="6">
        <v>830.0</v>
      </c>
      <c r="L15" s="11">
        <v>1030.0</v>
      </c>
      <c r="M15" s="7"/>
    </row>
    <row r="16" ht="12.75" customHeight="1">
      <c r="A16" s="13" t="s">
        <v>30</v>
      </c>
      <c r="B16" s="35"/>
      <c r="C16" s="6">
        <v>325.0</v>
      </c>
      <c r="D16" s="6">
        <v>350.0</v>
      </c>
      <c r="E16" s="6">
        <v>390.0</v>
      </c>
      <c r="F16" s="6">
        <v>420.0</v>
      </c>
      <c r="G16" s="6">
        <v>455.0</v>
      </c>
      <c r="H16" s="6">
        <v>555.0</v>
      </c>
      <c r="I16" s="6">
        <v>735.0</v>
      </c>
      <c r="J16" s="6">
        <v>965.0</v>
      </c>
      <c r="K16" s="6"/>
      <c r="L16" s="11"/>
      <c r="M16" s="7"/>
    </row>
    <row r="17" ht="12.75" customHeight="1">
      <c r="A17" s="13" t="s">
        <v>31</v>
      </c>
      <c r="B17" s="6">
        <v>780.0</v>
      </c>
      <c r="C17" s="6">
        <v>800.0</v>
      </c>
      <c r="D17" s="6">
        <v>960.0</v>
      </c>
      <c r="E17" s="6">
        <v>1120.0</v>
      </c>
      <c r="F17" s="6">
        <v>1360.0</v>
      </c>
      <c r="G17" s="6">
        <v>1505.0</v>
      </c>
      <c r="H17" s="6">
        <v>2040.0</v>
      </c>
      <c r="I17" s="6">
        <v>2570.0</v>
      </c>
      <c r="J17" s="6">
        <v>3795.0</v>
      </c>
      <c r="K17" s="6">
        <v>5060.0</v>
      </c>
      <c r="L17" s="11">
        <v>6210.0</v>
      </c>
      <c r="M17" s="7"/>
    </row>
    <row r="18" ht="12.75" customHeight="1">
      <c r="A18" s="13" t="s">
        <v>33</v>
      </c>
      <c r="B18" s="6">
        <v>350.0</v>
      </c>
      <c r="C18" s="6">
        <v>400.0</v>
      </c>
      <c r="D18" s="35"/>
      <c r="E18" s="35"/>
      <c r="F18" s="35"/>
      <c r="G18" s="35"/>
      <c r="H18" s="35"/>
      <c r="I18" s="35"/>
      <c r="J18" s="35"/>
      <c r="K18" s="35"/>
      <c r="L18" s="39"/>
      <c r="M18" s="7"/>
    </row>
    <row r="19" ht="12.75" customHeight="1">
      <c r="A19" s="13" t="s">
        <v>35</v>
      </c>
      <c r="B19" s="6">
        <v>290.0</v>
      </c>
      <c r="C19" s="6">
        <v>300.0</v>
      </c>
      <c r="D19" s="6">
        <v>320.0</v>
      </c>
      <c r="E19" s="6">
        <v>340.0</v>
      </c>
      <c r="F19" s="6">
        <v>360.0</v>
      </c>
      <c r="G19" s="6">
        <v>385.0</v>
      </c>
      <c r="H19" s="6">
        <v>420.0</v>
      </c>
      <c r="I19" s="6">
        <v>530.0</v>
      </c>
      <c r="J19" s="6">
        <v>675.0</v>
      </c>
      <c r="K19" s="6">
        <v>820.0</v>
      </c>
      <c r="L19" s="11">
        <v>965.0</v>
      </c>
      <c r="M19" s="7"/>
    </row>
    <row r="20" ht="12.75" customHeight="1">
      <c r="A20" s="13" t="s">
        <v>36</v>
      </c>
      <c r="B20" s="6">
        <v>300.0</v>
      </c>
      <c r="C20" s="6">
        <v>315.0</v>
      </c>
      <c r="D20" s="6">
        <v>340.0</v>
      </c>
      <c r="E20" s="6">
        <v>390.0</v>
      </c>
      <c r="F20" s="6">
        <v>420.0</v>
      </c>
      <c r="G20" s="6">
        <v>460.0</v>
      </c>
      <c r="H20" s="6">
        <v>580.0</v>
      </c>
      <c r="I20" s="6">
        <v>720.0</v>
      </c>
      <c r="J20" s="6">
        <v>965.0</v>
      </c>
      <c r="K20" s="6">
        <v>1205.0</v>
      </c>
      <c r="L20" s="11">
        <v>1505.0</v>
      </c>
      <c r="M20" s="7"/>
    </row>
    <row r="21" ht="13.5" customHeight="1">
      <c r="A21" s="15" t="s">
        <v>37</v>
      </c>
      <c r="B21" s="17">
        <v>860.0</v>
      </c>
      <c r="C21" s="17">
        <v>890.0</v>
      </c>
      <c r="D21" s="17">
        <v>920.0</v>
      </c>
      <c r="E21" s="17">
        <v>1070.0</v>
      </c>
      <c r="F21" s="17">
        <v>1300.0</v>
      </c>
      <c r="G21" s="17">
        <v>1500.0</v>
      </c>
      <c r="H21" s="17">
        <v>1970.0</v>
      </c>
      <c r="I21" s="17">
        <v>2380.0</v>
      </c>
      <c r="J21" s="17">
        <v>3195.0</v>
      </c>
      <c r="K21" s="17">
        <v>4350.0</v>
      </c>
      <c r="L21" s="17">
        <v>5850.0</v>
      </c>
      <c r="M21" s="7"/>
    </row>
    <row r="22" ht="13.5" customHeight="1">
      <c r="A22" s="41" t="s">
        <v>38</v>
      </c>
      <c r="B22" s="43">
        <v>1.0</v>
      </c>
      <c r="C22" s="45">
        <v>1.3</v>
      </c>
      <c r="D22" s="45" t="str">
        <f>D76</f>
        <v>1,3</v>
      </c>
      <c r="E22" s="51">
        <v>1.4</v>
      </c>
      <c r="F22" s="51">
        <v>1.5</v>
      </c>
      <c r="G22" s="45" t="str">
        <f>D50</f>
        <v>1,5</v>
      </c>
      <c r="H22" s="51">
        <v>1.7</v>
      </c>
      <c r="I22" s="51">
        <v>1.8</v>
      </c>
      <c r="J22" s="45" t="str">
        <f>D102</f>
        <v>1,8</v>
      </c>
      <c r="K22" s="51">
        <v>1.9</v>
      </c>
      <c r="L22" s="45" t="str">
        <f>D128</f>
        <v>1,9</v>
      </c>
      <c r="M22" s="7"/>
    </row>
    <row r="23" ht="13.5" customHeight="1">
      <c r="A23" s="53"/>
      <c r="B23" s="55"/>
      <c r="C23" s="54"/>
      <c r="D23" s="54"/>
      <c r="E23" s="53"/>
      <c r="F23" s="53"/>
      <c r="G23" s="54"/>
      <c r="H23" s="53"/>
      <c r="I23" s="53"/>
      <c r="J23" s="54"/>
      <c r="K23" s="53"/>
      <c r="L23" s="54"/>
      <c r="M23" s="8"/>
    </row>
    <row r="24" ht="13.5" customHeight="1">
      <c r="A24" s="51" t="s">
        <v>52</v>
      </c>
      <c r="B24" s="45" t="str">
        <f t="shared" ref="B24:D24" si="1">B22*1.15</f>
        <v>1,2</v>
      </c>
      <c r="C24" s="45" t="str">
        <f t="shared" si="1"/>
        <v>1,5</v>
      </c>
      <c r="D24" s="45" t="str">
        <f t="shared" si="1"/>
        <v>1,5</v>
      </c>
      <c r="E24" s="45" t="str">
        <f t="shared" ref="E24:H24" si="2">E22*1.08</f>
        <v>1,5</v>
      </c>
      <c r="F24" s="45" t="str">
        <f t="shared" si="2"/>
        <v>1,6</v>
      </c>
      <c r="G24" s="45" t="str">
        <f t="shared" si="2"/>
        <v>1,6</v>
      </c>
      <c r="H24" s="45" t="str">
        <f t="shared" si="2"/>
        <v>1,8</v>
      </c>
      <c r="I24" s="43" t="str">
        <f t="shared" ref="I24:L24" si="3">I22*1.05</f>
        <v>2</v>
      </c>
      <c r="J24" s="43" t="str">
        <f t="shared" si="3"/>
        <v>2</v>
      </c>
      <c r="K24" s="43" t="str">
        <f t="shared" si="3"/>
        <v>2</v>
      </c>
      <c r="L24" s="43" t="str">
        <f t="shared" si="3"/>
        <v>2</v>
      </c>
      <c r="M24" s="7"/>
    </row>
    <row r="25" ht="12.75" customHeight="1">
      <c r="A25" s="58" t="s">
        <v>54</v>
      </c>
      <c r="B25" s="60" t="s">
        <v>56</v>
      </c>
      <c r="C25" s="60" t="s">
        <v>56</v>
      </c>
      <c r="D25" s="60" t="s">
        <v>56</v>
      </c>
      <c r="E25" s="60" t="s">
        <v>58</v>
      </c>
      <c r="F25" s="60" t="s">
        <v>58</v>
      </c>
      <c r="G25" s="60" t="s">
        <v>58</v>
      </c>
      <c r="H25" s="60" t="s">
        <v>58</v>
      </c>
      <c r="I25" s="60" t="s">
        <v>59</v>
      </c>
      <c r="J25" s="60" t="s">
        <v>59</v>
      </c>
      <c r="K25" s="60" t="s">
        <v>59</v>
      </c>
      <c r="L25" s="60" t="s">
        <v>59</v>
      </c>
      <c r="M25" s="7"/>
    </row>
    <row r="26" ht="12.75" customHeight="1">
      <c r="A26" s="7"/>
      <c r="B26" s="7"/>
      <c r="C26" s="7"/>
      <c r="J26" s="7"/>
      <c r="L26" s="7"/>
      <c r="M26" s="7"/>
    </row>
    <row r="27" ht="12.75" customHeight="1">
      <c r="A27" s="7"/>
      <c r="B27" s="7"/>
      <c r="C27" s="7"/>
      <c r="J27" s="7"/>
      <c r="L27" s="7"/>
      <c r="M27" s="7"/>
    </row>
    <row r="28" ht="12.75" customHeight="1">
      <c r="A28" s="62" t="s">
        <v>57</v>
      </c>
      <c r="B28" s="7"/>
      <c r="C28" s="7"/>
      <c r="G28" s="63" t="s">
        <v>60</v>
      </c>
      <c r="L28" s="7"/>
      <c r="M28" s="7"/>
    </row>
    <row r="29" ht="12.75" customHeight="1">
      <c r="A29" s="62" t="s">
        <v>61</v>
      </c>
      <c r="B29" s="7"/>
      <c r="C29" s="7"/>
      <c r="J29" s="7"/>
      <c r="L29" s="64"/>
      <c r="M29" s="7"/>
    </row>
    <row r="30" ht="12.75" customHeight="1">
      <c r="A30" s="7"/>
      <c r="B30" s="7"/>
      <c r="C30" s="7"/>
      <c r="J30" s="7"/>
      <c r="K30" s="66"/>
      <c r="L30" s="7"/>
      <c r="M30" s="7"/>
    </row>
    <row r="31" ht="12.75" customHeight="1">
      <c r="A31" s="7"/>
      <c r="B31" s="7"/>
      <c r="C31" s="7"/>
      <c r="G31" s="7" t="s">
        <v>62</v>
      </c>
      <c r="J31" s="68"/>
      <c r="K31" s="66"/>
      <c r="L31" s="7"/>
      <c r="M31" s="7"/>
    </row>
    <row r="32" ht="12.75" customHeight="1">
      <c r="A32" s="7"/>
      <c r="B32" s="7"/>
      <c r="C32" s="7"/>
      <c r="J32" s="68"/>
      <c r="K32" s="66"/>
      <c r="L32" s="7"/>
      <c r="M32" s="7"/>
    </row>
    <row r="33" ht="13.5" customHeight="1">
      <c r="A33" s="7"/>
      <c r="B33" s="7"/>
      <c r="C33" s="7"/>
      <c r="J33" s="68"/>
      <c r="K33" s="66"/>
      <c r="L33" s="7"/>
      <c r="M33" s="7"/>
    </row>
    <row r="34" ht="13.5" customHeight="1">
      <c r="A34" s="7"/>
      <c r="B34" s="51" t="s">
        <v>63</v>
      </c>
      <c r="C34" s="51" t="s">
        <v>64</v>
      </c>
      <c r="D34" s="65" t="s">
        <v>65</v>
      </c>
      <c r="J34" s="68"/>
      <c r="K34" s="66"/>
      <c r="L34" s="7"/>
      <c r="M34" s="7"/>
    </row>
    <row r="35" ht="12.75" customHeight="1">
      <c r="A35" s="67" t="s">
        <v>20</v>
      </c>
      <c r="B35" s="14">
        <v>4.0</v>
      </c>
      <c r="C35" s="70" t="str">
        <f t="shared" ref="C35:C47" si="4">G9</f>
        <v>205</v>
      </c>
      <c r="D35" s="70" t="str">
        <f t="shared" ref="D35:D47" si="5">B35*C35</f>
        <v>820</v>
      </c>
      <c r="E35" s="16"/>
      <c r="J35" s="68"/>
      <c r="K35" s="66"/>
      <c r="L35" s="7"/>
      <c r="M35" s="7"/>
    </row>
    <row r="36" ht="12.75" customHeight="1">
      <c r="A36" s="13" t="s">
        <v>21</v>
      </c>
      <c r="B36" s="6">
        <v>10.0</v>
      </c>
      <c r="C36" s="76" t="str">
        <f t="shared" si="4"/>
        <v>225</v>
      </c>
      <c r="D36" s="76" t="str">
        <f t="shared" si="5"/>
        <v>2250</v>
      </c>
      <c r="E36" s="11"/>
      <c r="J36" s="68"/>
      <c r="K36" s="66"/>
      <c r="L36" s="7"/>
      <c r="M36" s="7"/>
    </row>
    <row r="37" ht="12.75" customHeight="1">
      <c r="A37" s="13" t="s">
        <v>23</v>
      </c>
      <c r="B37" s="6">
        <v>10.0</v>
      </c>
      <c r="C37" s="76" t="str">
        <f t="shared" si="4"/>
        <v>441</v>
      </c>
      <c r="D37" s="76" t="str">
        <f t="shared" si="5"/>
        <v>4410</v>
      </c>
      <c r="E37" s="11"/>
      <c r="J37" s="68"/>
      <c r="K37" s="66"/>
      <c r="L37" s="7"/>
      <c r="M37" s="7"/>
    </row>
    <row r="38" ht="12.75" customHeight="1">
      <c r="A38" s="13" t="s">
        <v>24</v>
      </c>
      <c r="B38" s="6">
        <v>2.0</v>
      </c>
      <c r="C38" s="76" t="str">
        <f t="shared" si="4"/>
        <v>614</v>
      </c>
      <c r="D38" s="76" t="str">
        <f t="shared" si="5"/>
        <v>1228</v>
      </c>
      <c r="E38" s="11"/>
      <c r="J38" s="68"/>
      <c r="K38" s="66"/>
      <c r="L38" s="7"/>
      <c r="M38" s="7"/>
    </row>
    <row r="39" ht="39.0" customHeight="1">
      <c r="A39" s="37" t="s">
        <v>25</v>
      </c>
      <c r="B39" s="6">
        <v>5.0</v>
      </c>
      <c r="C39" s="76" t="str">
        <f t="shared" si="4"/>
        <v>185</v>
      </c>
      <c r="D39" s="76" t="str">
        <f t="shared" si="5"/>
        <v>925</v>
      </c>
      <c r="E39" s="11"/>
      <c r="J39" s="68"/>
      <c r="K39" s="66"/>
      <c r="L39" s="7"/>
      <c r="M39" s="7"/>
    </row>
    <row r="40" ht="12.75" customHeight="1">
      <c r="A40" s="13" t="s">
        <v>28</v>
      </c>
      <c r="B40" s="6">
        <v>2.0</v>
      </c>
      <c r="C40" s="76" t="str">
        <f t="shared" si="4"/>
        <v>395</v>
      </c>
      <c r="D40" s="76" t="str">
        <f t="shared" si="5"/>
        <v>790</v>
      </c>
      <c r="E40" s="11"/>
      <c r="J40" s="7"/>
      <c r="K40" s="66"/>
      <c r="L40" s="7"/>
      <c r="M40" s="7"/>
    </row>
    <row r="41" ht="12.75" customHeight="1">
      <c r="A41" s="13" t="s">
        <v>29</v>
      </c>
      <c r="B41" s="6">
        <v>0.0</v>
      </c>
      <c r="C41" s="76" t="str">
        <f t="shared" si="4"/>
        <v>300</v>
      </c>
      <c r="D41" s="76" t="str">
        <f t="shared" si="5"/>
        <v>0</v>
      </c>
      <c r="E41" s="11"/>
      <c r="G41" s="85" t="s">
        <v>70</v>
      </c>
      <c r="K41" s="66"/>
      <c r="L41" s="7"/>
      <c r="M41" s="7"/>
    </row>
    <row r="42" ht="12.75" customHeight="1">
      <c r="A42" s="13" t="s">
        <v>30</v>
      </c>
      <c r="B42" s="6">
        <v>1.0</v>
      </c>
      <c r="C42" s="76" t="str">
        <f t="shared" si="4"/>
        <v>455</v>
      </c>
      <c r="D42" s="76" t="str">
        <f t="shared" si="5"/>
        <v>455</v>
      </c>
      <c r="E42" s="11"/>
      <c r="J42" s="7"/>
      <c r="K42" s="66"/>
      <c r="L42" s="7"/>
      <c r="M42" s="7"/>
    </row>
    <row r="43" ht="12.75" customHeight="1">
      <c r="A43" s="13" t="s">
        <v>31</v>
      </c>
      <c r="B43" s="6">
        <v>1.0</v>
      </c>
      <c r="C43" s="76" t="str">
        <f t="shared" si="4"/>
        <v>1505</v>
      </c>
      <c r="D43" s="76" t="str">
        <f t="shared" si="5"/>
        <v>1505</v>
      </c>
      <c r="E43" s="11"/>
      <c r="J43" s="7"/>
      <c r="K43" s="66"/>
      <c r="L43" s="7"/>
      <c r="M43" s="7"/>
    </row>
    <row r="44" ht="12.75" customHeight="1">
      <c r="A44" s="13" t="s">
        <v>33</v>
      </c>
      <c r="B44" s="6">
        <v>0.0</v>
      </c>
      <c r="C44" s="76" t="str">
        <f t="shared" si="4"/>
        <v/>
      </c>
      <c r="D44" s="76" t="str">
        <f t="shared" si="5"/>
        <v>0</v>
      </c>
      <c r="E44" s="11"/>
      <c r="J44" s="7"/>
      <c r="L44" s="7"/>
      <c r="M44" s="7"/>
    </row>
    <row r="45" ht="12.75" customHeight="1">
      <c r="A45" s="13" t="s">
        <v>35</v>
      </c>
      <c r="B45" s="6">
        <v>2.0</v>
      </c>
      <c r="C45" s="76" t="str">
        <f t="shared" si="4"/>
        <v>385</v>
      </c>
      <c r="D45" s="76" t="str">
        <f t="shared" si="5"/>
        <v>770</v>
      </c>
      <c r="E45" s="11"/>
      <c r="J45" s="7"/>
      <c r="L45" s="7"/>
      <c r="M45" s="7"/>
    </row>
    <row r="46" ht="12.75" customHeight="1">
      <c r="A46" s="13" t="s">
        <v>36</v>
      </c>
      <c r="B46" s="6">
        <v>4.0</v>
      </c>
      <c r="C46" s="76" t="str">
        <f t="shared" si="4"/>
        <v>460</v>
      </c>
      <c r="D46" s="76" t="str">
        <f t="shared" si="5"/>
        <v>1840</v>
      </c>
      <c r="E46" s="11"/>
      <c r="J46" s="7"/>
      <c r="L46" s="7"/>
      <c r="M46" s="7"/>
    </row>
    <row r="47" ht="13.5" customHeight="1">
      <c r="A47" s="15" t="s">
        <v>37</v>
      </c>
      <c r="B47" s="6">
        <v>1.0</v>
      </c>
      <c r="C47" s="76" t="str">
        <f t="shared" si="4"/>
        <v>1500</v>
      </c>
      <c r="D47" s="76" t="str">
        <f t="shared" si="5"/>
        <v>1500</v>
      </c>
      <c r="E47" s="11"/>
      <c r="J47" s="7"/>
      <c r="L47" s="7"/>
      <c r="M47" s="7"/>
    </row>
    <row r="48" ht="13.5" customHeight="1">
      <c r="A48" s="51" t="s">
        <v>74</v>
      </c>
      <c r="B48" s="81"/>
      <c r="C48" s="6"/>
      <c r="D48" s="76" t="str">
        <f>SUM(D35:D47)</f>
        <v>16493</v>
      </c>
      <c r="E48" s="11"/>
      <c r="J48" s="7"/>
      <c r="L48" s="7"/>
      <c r="M48" s="7"/>
    </row>
    <row r="49" ht="12.75" customHeight="1">
      <c r="A49" s="83" t="s">
        <v>78</v>
      </c>
      <c r="B49" s="6"/>
      <c r="C49" s="6"/>
      <c r="D49" s="84" t="str">
        <f>D48/1000</f>
        <v>16,5</v>
      </c>
      <c r="E49" s="11" t="s">
        <v>89</v>
      </c>
      <c r="J49" s="7"/>
      <c r="L49" s="7"/>
      <c r="M49" s="7"/>
    </row>
    <row r="50" ht="13.5" customHeight="1">
      <c r="A50" s="15" t="s">
        <v>90</v>
      </c>
      <c r="B50" s="87" t="s">
        <v>110</v>
      </c>
      <c r="C50" s="88"/>
      <c r="D50" s="90" t="str">
        <f>25/D49</f>
        <v>1,5</v>
      </c>
      <c r="E50" s="91" t="s">
        <v>114</v>
      </c>
      <c r="J50" s="7"/>
      <c r="L50" s="7"/>
      <c r="M50" s="7"/>
    </row>
    <row r="51" ht="24.75" customHeight="1">
      <c r="A51" s="7"/>
      <c r="B51" s="93" t="s">
        <v>118</v>
      </c>
      <c r="C51" s="88"/>
      <c r="D51" s="95" t="str">
        <f>G24</f>
        <v>1,6</v>
      </c>
      <c r="E51" s="91" t="s">
        <v>114</v>
      </c>
      <c r="J51" s="7"/>
      <c r="L51" s="7"/>
      <c r="M51" s="7"/>
    </row>
    <row r="52" ht="12.75" customHeight="1">
      <c r="A52" s="7"/>
      <c r="B52" s="7"/>
      <c r="C52" s="7"/>
      <c r="J52" s="7"/>
      <c r="L52" s="7"/>
      <c r="M52" s="7"/>
    </row>
    <row r="53" ht="12.75" customHeight="1">
      <c r="A53" s="7"/>
      <c r="B53" s="7"/>
      <c r="C53" s="7"/>
      <c r="J53" s="7"/>
      <c r="L53" s="7"/>
      <c r="M53" s="7"/>
    </row>
    <row r="54" ht="12.75" customHeight="1">
      <c r="A54" s="62" t="s">
        <v>134</v>
      </c>
      <c r="B54" s="7"/>
      <c r="C54" s="7"/>
      <c r="G54" s="63" t="s">
        <v>60</v>
      </c>
      <c r="L54" s="7"/>
      <c r="M54" s="7"/>
    </row>
    <row r="55" ht="12.75" customHeight="1">
      <c r="A55" s="62" t="s">
        <v>61</v>
      </c>
      <c r="B55" s="7"/>
      <c r="C55" s="7"/>
      <c r="J55" s="7"/>
      <c r="L55" s="7"/>
      <c r="M55" s="7"/>
    </row>
    <row r="56" ht="12.75" customHeight="1">
      <c r="A56" s="7"/>
      <c r="B56" s="7"/>
      <c r="C56" s="7"/>
      <c r="J56" s="7"/>
      <c r="L56" s="7"/>
      <c r="M56" s="7"/>
    </row>
    <row r="57" ht="12.75" customHeight="1">
      <c r="A57" s="7"/>
      <c r="B57" s="7"/>
      <c r="C57" s="7"/>
      <c r="G57" s="7" t="s">
        <v>135</v>
      </c>
      <c r="J57" s="7"/>
      <c r="L57" s="7"/>
      <c r="M57" s="7"/>
    </row>
    <row r="58" ht="12.75" customHeight="1">
      <c r="A58" s="7"/>
      <c r="B58" s="7"/>
      <c r="C58" s="7"/>
      <c r="J58" s="7"/>
      <c r="L58" s="7"/>
      <c r="M58" s="7"/>
    </row>
    <row r="59" ht="13.5" customHeight="1">
      <c r="A59" s="7"/>
      <c r="B59" s="7"/>
      <c r="C59" s="7"/>
      <c r="J59" s="7"/>
      <c r="L59" s="7"/>
      <c r="M59" s="7"/>
    </row>
    <row r="60" ht="13.5" customHeight="1">
      <c r="A60" s="7"/>
      <c r="B60" s="51" t="s">
        <v>63</v>
      </c>
      <c r="C60" s="51" t="s">
        <v>137</v>
      </c>
      <c r="D60" s="65" t="s">
        <v>65</v>
      </c>
      <c r="J60" s="7"/>
      <c r="L60" s="7"/>
      <c r="M60" s="7"/>
    </row>
    <row r="61" ht="12.75" customHeight="1">
      <c r="A61" s="67" t="s">
        <v>20</v>
      </c>
      <c r="B61" s="14">
        <v>4.0</v>
      </c>
      <c r="C61" s="14">
        <v>120.0</v>
      </c>
      <c r="D61" s="70" t="str">
        <f t="shared" ref="D61:D73" si="6">B61*C61</f>
        <v>480</v>
      </c>
      <c r="E61" s="16"/>
      <c r="J61" s="7"/>
      <c r="L61" s="7"/>
      <c r="M61" s="7"/>
    </row>
    <row r="62" ht="12.75" customHeight="1">
      <c r="A62" s="13" t="s">
        <v>21</v>
      </c>
      <c r="B62" s="6">
        <v>10.0</v>
      </c>
      <c r="C62" s="6">
        <v>135.0</v>
      </c>
      <c r="D62" s="76" t="str">
        <f t="shared" si="6"/>
        <v>1350</v>
      </c>
      <c r="E62" s="11"/>
      <c r="J62" s="7"/>
      <c r="L62" s="7"/>
      <c r="M62" s="7"/>
    </row>
    <row r="63" ht="12.75" customHeight="1">
      <c r="A63" s="13" t="s">
        <v>23</v>
      </c>
      <c r="B63" s="6">
        <v>10.0</v>
      </c>
      <c r="C63" s="6">
        <v>200.0</v>
      </c>
      <c r="D63" s="76" t="str">
        <f t="shared" si="6"/>
        <v>2000</v>
      </c>
      <c r="E63" s="11"/>
      <c r="J63" s="7"/>
      <c r="L63" s="7"/>
      <c r="M63" s="7"/>
    </row>
    <row r="64" ht="12.75" customHeight="1">
      <c r="A64" s="13" t="s">
        <v>24</v>
      </c>
      <c r="B64" s="6">
        <v>2.0</v>
      </c>
      <c r="C64" s="6">
        <v>276.0</v>
      </c>
      <c r="D64" s="76" t="str">
        <f t="shared" si="6"/>
        <v>552</v>
      </c>
      <c r="E64" s="11"/>
      <c r="J64" s="7"/>
      <c r="L64" s="7"/>
      <c r="M64" s="7"/>
    </row>
    <row r="65" ht="39.0" customHeight="1">
      <c r="A65" s="37" t="s">
        <v>25</v>
      </c>
      <c r="B65" s="6">
        <v>5.0</v>
      </c>
      <c r="C65" s="6">
        <v>135.0</v>
      </c>
      <c r="D65" s="76" t="str">
        <f t="shared" si="6"/>
        <v>675</v>
      </c>
      <c r="E65" s="11"/>
      <c r="J65" s="7"/>
      <c r="L65" s="7"/>
      <c r="M65" s="7"/>
    </row>
    <row r="66" ht="12.75" customHeight="1">
      <c r="A66" s="13" t="s">
        <v>28</v>
      </c>
      <c r="B66" s="6">
        <v>2.0</v>
      </c>
      <c r="C66" s="6">
        <v>290.0</v>
      </c>
      <c r="D66" s="76" t="str">
        <f t="shared" si="6"/>
        <v>580</v>
      </c>
      <c r="E66" s="11"/>
      <c r="J66" s="7"/>
      <c r="L66" s="7"/>
      <c r="M66" s="7"/>
    </row>
    <row r="67" ht="12.75" customHeight="1">
      <c r="A67" s="13" t="s">
        <v>29</v>
      </c>
      <c r="B67" s="6">
        <v>0.0</v>
      </c>
      <c r="C67" s="6">
        <v>0.0</v>
      </c>
      <c r="D67" s="76" t="str">
        <f t="shared" si="6"/>
        <v>0</v>
      </c>
      <c r="E67" s="11"/>
      <c r="G67" s="79" t="s">
        <v>70</v>
      </c>
      <c r="L67" s="7"/>
      <c r="M67" s="7"/>
    </row>
    <row r="68" ht="12.75" customHeight="1">
      <c r="A68" s="13" t="s">
        <v>30</v>
      </c>
      <c r="B68" s="6">
        <v>1.0</v>
      </c>
      <c r="C68" s="6">
        <v>350.0</v>
      </c>
      <c r="D68" s="76" t="str">
        <f t="shared" si="6"/>
        <v>350</v>
      </c>
      <c r="E68" s="11"/>
      <c r="J68" s="7"/>
      <c r="L68" s="7"/>
      <c r="M68" s="7"/>
    </row>
    <row r="69" ht="12.75" customHeight="1">
      <c r="A69" s="13" t="s">
        <v>31</v>
      </c>
      <c r="B69" s="6">
        <v>1.0</v>
      </c>
      <c r="C69" s="6">
        <v>960.0</v>
      </c>
      <c r="D69" s="76" t="str">
        <f t="shared" si="6"/>
        <v>960</v>
      </c>
      <c r="E69" s="11"/>
      <c r="J69" s="7"/>
      <c r="L69" s="7"/>
      <c r="M69" s="7"/>
    </row>
    <row r="70" ht="12.75" customHeight="1">
      <c r="A70" s="13" t="s">
        <v>33</v>
      </c>
      <c r="B70" s="6">
        <v>0.0</v>
      </c>
      <c r="C70" s="6">
        <v>0.0</v>
      </c>
      <c r="D70" s="76" t="str">
        <f t="shared" si="6"/>
        <v>0</v>
      </c>
      <c r="E70" s="11"/>
      <c r="J70" s="7"/>
      <c r="L70" s="7"/>
      <c r="M70" s="7"/>
    </row>
    <row r="71" ht="12.75" customHeight="1">
      <c r="A71" s="13" t="s">
        <v>35</v>
      </c>
      <c r="B71" s="6">
        <v>2.0</v>
      </c>
      <c r="C71" s="6">
        <v>320.0</v>
      </c>
      <c r="D71" s="76" t="str">
        <f t="shared" si="6"/>
        <v>640</v>
      </c>
      <c r="E71" s="11"/>
      <c r="J71" s="7"/>
      <c r="L71" s="7"/>
      <c r="M71" s="7"/>
    </row>
    <row r="72" ht="12.75" customHeight="1">
      <c r="A72" s="13" t="s">
        <v>36</v>
      </c>
      <c r="B72" s="6">
        <v>4.0</v>
      </c>
      <c r="C72" s="6">
        <v>340.0</v>
      </c>
      <c r="D72" s="76" t="str">
        <f t="shared" si="6"/>
        <v>1360</v>
      </c>
      <c r="E72" s="11"/>
      <c r="J72" s="7"/>
      <c r="L72" s="7"/>
      <c r="M72" s="7"/>
    </row>
    <row r="73" ht="13.5" customHeight="1">
      <c r="A73" s="15" t="s">
        <v>37</v>
      </c>
      <c r="B73" s="6">
        <v>1.0</v>
      </c>
      <c r="C73" s="6">
        <v>920.0</v>
      </c>
      <c r="D73" s="76" t="str">
        <f t="shared" si="6"/>
        <v>920</v>
      </c>
      <c r="E73" s="11"/>
      <c r="J73" s="7"/>
      <c r="L73" s="7"/>
      <c r="M73" s="7"/>
    </row>
    <row r="74" ht="13.5" customHeight="1">
      <c r="A74" s="51" t="s">
        <v>74</v>
      </c>
      <c r="B74" s="81"/>
      <c r="C74" s="6"/>
      <c r="D74" s="76" t="str">
        <f>SUM(D61:D73)</f>
        <v>9867</v>
      </c>
      <c r="E74" s="11"/>
      <c r="J74" s="7"/>
      <c r="L74" s="7"/>
      <c r="M74" s="7"/>
    </row>
    <row r="75" ht="12.75" customHeight="1">
      <c r="A75" s="83" t="s">
        <v>78</v>
      </c>
      <c r="B75" s="6"/>
      <c r="C75" s="6"/>
      <c r="D75" s="84" t="str">
        <f>D74/1000</f>
        <v>9,9</v>
      </c>
      <c r="E75" s="11" t="s">
        <v>89</v>
      </c>
      <c r="J75" s="7"/>
      <c r="L75" s="7"/>
      <c r="M75" s="7"/>
    </row>
    <row r="76" ht="13.5" customHeight="1">
      <c r="A76" s="15" t="s">
        <v>90</v>
      </c>
      <c r="B76" s="87" t="s">
        <v>110</v>
      </c>
      <c r="C76" s="88"/>
      <c r="D76" s="90" t="str">
        <f>12.5/D75</f>
        <v>1,3</v>
      </c>
      <c r="E76" s="91" t="s">
        <v>114</v>
      </c>
      <c r="J76" s="7"/>
      <c r="L76" s="7"/>
      <c r="M76" s="7"/>
    </row>
    <row r="77" ht="13.5" customHeight="1">
      <c r="A77" s="7"/>
      <c r="B77" s="93" t="s">
        <v>118</v>
      </c>
      <c r="C77" s="88"/>
      <c r="D77" s="95" t="str">
        <f>D24</f>
        <v>1,5</v>
      </c>
      <c r="E77" s="91" t="s">
        <v>114</v>
      </c>
      <c r="J77" s="7"/>
      <c r="L77" s="7"/>
      <c r="M77" s="7"/>
    </row>
    <row r="78" ht="12.75" customHeight="1">
      <c r="A78" s="7"/>
      <c r="B78" s="7"/>
      <c r="C78" s="7"/>
      <c r="J78" s="7"/>
      <c r="L78" s="7"/>
      <c r="M78" s="7"/>
    </row>
    <row r="79" ht="12.75" customHeight="1">
      <c r="A79" s="7"/>
      <c r="B79" s="7"/>
      <c r="C79" s="7"/>
      <c r="J79" s="7"/>
      <c r="L79" s="7"/>
      <c r="M79" s="7"/>
    </row>
    <row r="80" ht="12.75" customHeight="1">
      <c r="A80" s="62" t="s">
        <v>172</v>
      </c>
      <c r="B80" s="7"/>
      <c r="C80" s="7"/>
      <c r="G80" s="63" t="s">
        <v>60</v>
      </c>
      <c r="L80" s="7"/>
      <c r="M80" s="7"/>
    </row>
    <row r="81" ht="12.75" customHeight="1">
      <c r="A81" s="62" t="s">
        <v>61</v>
      </c>
      <c r="B81" s="7"/>
      <c r="C81" s="7"/>
      <c r="J81" s="7"/>
      <c r="L81" s="7"/>
      <c r="M81" s="7"/>
    </row>
    <row r="82" ht="12.75" customHeight="1">
      <c r="A82" s="7"/>
      <c r="B82" s="7"/>
      <c r="C82" s="7"/>
      <c r="J82" s="7"/>
      <c r="L82" s="7"/>
      <c r="M82" s="7"/>
    </row>
    <row r="83" ht="12.75" customHeight="1">
      <c r="A83" s="7"/>
      <c r="B83" s="7"/>
      <c r="C83" s="7"/>
      <c r="G83" s="7" t="s">
        <v>173</v>
      </c>
      <c r="J83" s="7"/>
      <c r="L83" s="7"/>
      <c r="M83" s="7"/>
    </row>
    <row r="84" ht="12.75" customHeight="1">
      <c r="A84" s="7"/>
      <c r="B84" s="7"/>
      <c r="C84" s="7"/>
      <c r="J84" s="7"/>
      <c r="L84" s="7"/>
      <c r="M84" s="7"/>
    </row>
    <row r="85" ht="13.5" customHeight="1">
      <c r="A85" s="7"/>
      <c r="B85" s="7"/>
      <c r="C85" s="7"/>
      <c r="J85" s="7"/>
      <c r="L85" s="7"/>
      <c r="M85" s="7"/>
    </row>
    <row r="86" ht="13.5" customHeight="1">
      <c r="A86" s="7"/>
      <c r="B86" s="51" t="s">
        <v>63</v>
      </c>
      <c r="C86" s="51" t="s">
        <v>174</v>
      </c>
      <c r="D86" s="65" t="s">
        <v>65</v>
      </c>
      <c r="J86" s="7"/>
      <c r="L86" s="7"/>
      <c r="M86" s="7"/>
    </row>
    <row r="87" ht="12.75" customHeight="1">
      <c r="A87" s="67" t="s">
        <v>20</v>
      </c>
      <c r="B87" s="14">
        <v>4.0</v>
      </c>
      <c r="C87" s="14">
        <v>475.0</v>
      </c>
      <c r="D87" s="70" t="str">
        <f t="shared" ref="D87:D99" si="7">B87*C87</f>
        <v>1900</v>
      </c>
      <c r="E87" s="16"/>
      <c r="J87" s="7"/>
      <c r="L87" s="7"/>
      <c r="M87" s="7"/>
    </row>
    <row r="88" ht="12.75" customHeight="1">
      <c r="A88" s="13" t="s">
        <v>21</v>
      </c>
      <c r="B88" s="6">
        <v>10.0</v>
      </c>
      <c r="C88" s="6">
        <v>520.0</v>
      </c>
      <c r="D88" s="76" t="str">
        <f t="shared" si="7"/>
        <v>5200</v>
      </c>
      <c r="E88" s="11"/>
      <c r="J88" s="7"/>
      <c r="L88" s="7"/>
      <c r="M88" s="7"/>
    </row>
    <row r="89" ht="12.75" customHeight="1">
      <c r="A89" s="13" t="s">
        <v>23</v>
      </c>
      <c r="B89" s="6">
        <v>10.0</v>
      </c>
      <c r="C89" s="6">
        <v>1328.0</v>
      </c>
      <c r="D89" s="76" t="str">
        <f t="shared" si="7"/>
        <v>13280</v>
      </c>
      <c r="E89" s="11"/>
      <c r="J89" s="7"/>
      <c r="L89" s="7"/>
      <c r="M89" s="7"/>
    </row>
    <row r="90" ht="12.75" customHeight="1">
      <c r="A90" s="13" t="s">
        <v>24</v>
      </c>
      <c r="B90" s="6">
        <v>2.0</v>
      </c>
      <c r="C90" s="6">
        <v>1732.0</v>
      </c>
      <c r="D90" s="76" t="str">
        <f t="shared" si="7"/>
        <v>3464</v>
      </c>
      <c r="E90" s="11"/>
      <c r="J90" s="7"/>
      <c r="L90" s="7"/>
      <c r="M90" s="7"/>
    </row>
    <row r="91" ht="39.0" customHeight="1">
      <c r="A91" s="37" t="s">
        <v>25</v>
      </c>
      <c r="B91" s="6">
        <v>5.0</v>
      </c>
      <c r="C91" s="6">
        <v>550.0</v>
      </c>
      <c r="D91" s="76" t="str">
        <f t="shared" si="7"/>
        <v>2750</v>
      </c>
      <c r="E91" s="11"/>
      <c r="J91" s="7"/>
      <c r="L91" s="7"/>
      <c r="M91" s="7"/>
    </row>
    <row r="92" ht="12.75" customHeight="1">
      <c r="A92" s="13" t="s">
        <v>28</v>
      </c>
      <c r="B92" s="6">
        <v>2.0</v>
      </c>
      <c r="C92" s="6">
        <v>840.0</v>
      </c>
      <c r="D92" s="76" t="str">
        <f t="shared" si="7"/>
        <v>1680</v>
      </c>
      <c r="E92" s="11"/>
      <c r="J92" s="7"/>
      <c r="L92" s="7"/>
      <c r="M92" s="7"/>
    </row>
    <row r="93" ht="12.75" customHeight="1">
      <c r="A93" s="13" t="s">
        <v>29</v>
      </c>
      <c r="B93" s="6">
        <v>0.0</v>
      </c>
      <c r="C93" s="6">
        <v>0.0</v>
      </c>
      <c r="D93" s="76" t="str">
        <f t="shared" si="7"/>
        <v>0</v>
      </c>
      <c r="E93" s="11"/>
      <c r="G93" s="79" t="s">
        <v>70</v>
      </c>
      <c r="L93" s="7"/>
      <c r="M93" s="7"/>
    </row>
    <row r="94" ht="12.75" customHeight="1">
      <c r="A94" s="13" t="s">
        <v>30</v>
      </c>
      <c r="B94" s="6">
        <v>1.0</v>
      </c>
      <c r="C94" s="6">
        <v>965.0</v>
      </c>
      <c r="D94" s="76" t="str">
        <f t="shared" si="7"/>
        <v>965</v>
      </c>
      <c r="E94" s="11"/>
      <c r="J94" s="7"/>
      <c r="L94" s="7"/>
      <c r="M94" s="7"/>
    </row>
    <row r="95" ht="12.75" customHeight="1">
      <c r="A95" s="13" t="s">
        <v>31</v>
      </c>
      <c r="B95" s="6">
        <v>1.0</v>
      </c>
      <c r="C95" s="6">
        <v>3795.0</v>
      </c>
      <c r="D95" s="76" t="str">
        <f t="shared" si="7"/>
        <v>3795</v>
      </c>
      <c r="E95" s="11"/>
      <c r="J95" s="7"/>
      <c r="L95" s="7"/>
      <c r="M95" s="7"/>
    </row>
    <row r="96" ht="12.75" customHeight="1">
      <c r="A96" s="13" t="s">
        <v>33</v>
      </c>
      <c r="B96" s="6">
        <v>0.0</v>
      </c>
      <c r="C96" s="6">
        <v>0.0</v>
      </c>
      <c r="D96" s="76" t="str">
        <f t="shared" si="7"/>
        <v>0</v>
      </c>
      <c r="E96" s="11"/>
      <c r="J96" s="7"/>
      <c r="L96" s="7"/>
      <c r="M96" s="7"/>
    </row>
    <row r="97" ht="12.75" customHeight="1">
      <c r="A97" s="13" t="s">
        <v>35</v>
      </c>
      <c r="B97" s="6">
        <v>2.0</v>
      </c>
      <c r="C97" s="6">
        <v>675.0</v>
      </c>
      <c r="D97" s="76" t="str">
        <f t="shared" si="7"/>
        <v>1350</v>
      </c>
      <c r="E97" s="11"/>
      <c r="J97" s="7"/>
      <c r="L97" s="7"/>
      <c r="M97" s="7"/>
    </row>
    <row r="98" ht="12.75" customHeight="1">
      <c r="A98" s="13" t="s">
        <v>36</v>
      </c>
      <c r="B98" s="6">
        <v>4.0</v>
      </c>
      <c r="C98" s="6">
        <v>965.0</v>
      </c>
      <c r="D98" s="76" t="str">
        <f t="shared" si="7"/>
        <v>3860</v>
      </c>
      <c r="E98" s="11"/>
      <c r="J98" s="7"/>
      <c r="L98" s="7"/>
      <c r="M98" s="7"/>
    </row>
    <row r="99" ht="13.5" customHeight="1">
      <c r="A99" s="15" t="s">
        <v>37</v>
      </c>
      <c r="B99" s="6">
        <v>1.0</v>
      </c>
      <c r="C99" s="6">
        <v>3195.0</v>
      </c>
      <c r="D99" s="76" t="str">
        <f t="shared" si="7"/>
        <v>3195</v>
      </c>
      <c r="E99" s="11"/>
      <c r="J99" s="7"/>
      <c r="L99" s="7"/>
      <c r="M99" s="7"/>
    </row>
    <row r="100" ht="13.5" customHeight="1">
      <c r="A100" s="51" t="s">
        <v>74</v>
      </c>
      <c r="B100" s="81"/>
      <c r="C100" s="6"/>
      <c r="D100" s="76" t="str">
        <f>SUM(D87:D99)</f>
        <v>41439</v>
      </c>
      <c r="E100" s="11"/>
      <c r="J100" s="7"/>
      <c r="L100" s="7"/>
      <c r="M100" s="7"/>
    </row>
    <row r="101" ht="12.75" customHeight="1">
      <c r="A101" s="83" t="s">
        <v>78</v>
      </c>
      <c r="B101" s="6"/>
      <c r="C101" s="6"/>
      <c r="D101" s="84" t="str">
        <f>D100/1000</f>
        <v>41,4</v>
      </c>
      <c r="E101" s="11" t="s">
        <v>89</v>
      </c>
      <c r="J101" s="7"/>
      <c r="L101" s="7"/>
      <c r="M101" s="7"/>
    </row>
    <row r="102" ht="13.5" customHeight="1">
      <c r="A102" s="15" t="s">
        <v>90</v>
      </c>
      <c r="B102" s="87" t="s">
        <v>110</v>
      </c>
      <c r="C102" s="88"/>
      <c r="D102" s="90" t="str">
        <f>75/D101</f>
        <v>1,8</v>
      </c>
      <c r="E102" s="91" t="s">
        <v>114</v>
      </c>
      <c r="J102" s="7"/>
      <c r="L102" s="7"/>
      <c r="M102" s="7"/>
    </row>
    <row r="103" ht="13.5" customHeight="1">
      <c r="A103" s="7"/>
      <c r="B103" s="93" t="s">
        <v>118</v>
      </c>
      <c r="C103" s="88"/>
      <c r="D103" s="98" t="str">
        <f>I24</f>
        <v>2</v>
      </c>
      <c r="E103" s="91" t="s">
        <v>114</v>
      </c>
      <c r="J103" s="7"/>
      <c r="L103" s="7"/>
      <c r="M103" s="7"/>
    </row>
    <row r="104" ht="12.75" customHeight="1">
      <c r="A104" s="7"/>
      <c r="B104" s="7"/>
      <c r="C104" s="7"/>
      <c r="J104" s="7"/>
      <c r="L104" s="7"/>
      <c r="M104" s="7"/>
    </row>
    <row r="105" ht="12.75" customHeight="1">
      <c r="A105" s="7"/>
      <c r="B105" s="7"/>
      <c r="C105" s="7"/>
      <c r="J105" s="7"/>
      <c r="L105" s="7"/>
      <c r="M105" s="7"/>
    </row>
    <row r="106" ht="12.75" customHeight="1">
      <c r="A106" s="62" t="s">
        <v>199</v>
      </c>
      <c r="B106" s="7"/>
      <c r="C106" s="7"/>
      <c r="G106" s="63" t="s">
        <v>60</v>
      </c>
      <c r="L106" s="7"/>
      <c r="M106" s="7"/>
    </row>
    <row r="107" ht="12.75" customHeight="1">
      <c r="A107" s="62" t="s">
        <v>61</v>
      </c>
      <c r="B107" s="7"/>
      <c r="C107" s="7"/>
      <c r="J107" s="7"/>
      <c r="L107" s="7"/>
      <c r="M107" s="7"/>
    </row>
    <row r="108" ht="12.75" customHeight="1">
      <c r="A108" s="7"/>
      <c r="B108" s="7"/>
      <c r="C108" s="7"/>
      <c r="J108" s="7"/>
      <c r="L108" s="7"/>
      <c r="M108" s="7"/>
    </row>
    <row r="109" ht="12.75" customHeight="1">
      <c r="A109" s="7"/>
      <c r="B109" s="7"/>
      <c r="C109" s="7"/>
      <c r="G109" s="7" t="s">
        <v>200</v>
      </c>
      <c r="J109" s="7"/>
      <c r="L109" s="7"/>
      <c r="M109" s="7"/>
    </row>
    <row r="110" ht="12.75" customHeight="1">
      <c r="A110" s="7"/>
      <c r="B110" s="7"/>
      <c r="C110" s="7"/>
      <c r="J110" s="7"/>
      <c r="L110" s="7"/>
      <c r="M110" s="7"/>
    </row>
    <row r="111" ht="13.5" customHeight="1">
      <c r="A111" s="7"/>
      <c r="B111" s="7"/>
      <c r="C111" s="7"/>
      <c r="J111" s="7"/>
      <c r="L111" s="7"/>
      <c r="M111" s="7"/>
    </row>
    <row r="112" ht="13.5" customHeight="1">
      <c r="A112" s="7"/>
      <c r="B112" s="51" t="s">
        <v>63</v>
      </c>
      <c r="C112" s="51" t="s">
        <v>201</v>
      </c>
      <c r="D112" s="65" t="s">
        <v>65</v>
      </c>
      <c r="J112" s="7"/>
      <c r="L112" s="7"/>
      <c r="M112" s="7"/>
    </row>
    <row r="113" ht="12.75" customHeight="1">
      <c r="A113" s="67" t="s">
        <v>20</v>
      </c>
      <c r="B113" s="14">
        <v>4.0</v>
      </c>
      <c r="C113" s="14">
        <v>720.0</v>
      </c>
      <c r="D113" s="70" t="str">
        <f t="shared" ref="D113:D125" si="8">B113*C113</f>
        <v>2880</v>
      </c>
      <c r="E113" s="16"/>
      <c r="J113" s="7"/>
      <c r="L113" s="7"/>
      <c r="M113" s="7"/>
    </row>
    <row r="114" ht="12.75" customHeight="1">
      <c r="A114" s="13" t="s">
        <v>21</v>
      </c>
      <c r="B114" s="6">
        <v>10.0</v>
      </c>
      <c r="C114" s="6">
        <v>790.0</v>
      </c>
      <c r="D114" s="76" t="str">
        <f t="shared" si="8"/>
        <v>7900</v>
      </c>
      <c r="E114" s="11"/>
      <c r="J114" s="7"/>
      <c r="L114" s="7"/>
      <c r="M114" s="7"/>
    </row>
    <row r="115" ht="12.75" customHeight="1">
      <c r="A115" s="13" t="s">
        <v>23</v>
      </c>
      <c r="B115" s="6">
        <v>10.0</v>
      </c>
      <c r="C115" s="6">
        <v>2288.0</v>
      </c>
      <c r="D115" s="76" t="str">
        <f t="shared" si="8"/>
        <v>22880</v>
      </c>
      <c r="E115" s="11"/>
      <c r="J115" s="7"/>
      <c r="L115" s="7"/>
      <c r="M115" s="7"/>
    </row>
    <row r="116" ht="12.75" customHeight="1">
      <c r="A116" s="13" t="s">
        <v>24</v>
      </c>
      <c r="B116" s="6">
        <v>2.0</v>
      </c>
      <c r="C116" s="6">
        <v>2887.0</v>
      </c>
      <c r="D116" s="76" t="str">
        <f t="shared" si="8"/>
        <v>5774</v>
      </c>
      <c r="E116" s="11"/>
      <c r="J116" s="7"/>
      <c r="L116" s="7"/>
      <c r="M116" s="7"/>
    </row>
    <row r="117" ht="39.0" customHeight="1">
      <c r="A117" s="37" t="s">
        <v>25</v>
      </c>
      <c r="B117" s="6">
        <v>5.0</v>
      </c>
      <c r="C117" s="6">
        <v>870.0</v>
      </c>
      <c r="D117" s="76" t="str">
        <f t="shared" si="8"/>
        <v>4350</v>
      </c>
      <c r="E117" s="11"/>
      <c r="J117" s="7"/>
      <c r="L117" s="7"/>
      <c r="M117" s="7"/>
    </row>
    <row r="118" ht="12.75" customHeight="1">
      <c r="A118" s="13" t="s">
        <v>28</v>
      </c>
      <c r="B118" s="6">
        <v>2.0</v>
      </c>
      <c r="C118" s="6">
        <v>1370.0</v>
      </c>
      <c r="D118" s="76" t="str">
        <f t="shared" si="8"/>
        <v>2740</v>
      </c>
      <c r="E118" s="11"/>
      <c r="J118" s="7"/>
      <c r="L118" s="7"/>
      <c r="M118" s="7"/>
    </row>
    <row r="119" ht="12.75" customHeight="1">
      <c r="A119" s="13" t="s">
        <v>29</v>
      </c>
      <c r="B119" s="6">
        <v>0.0</v>
      </c>
      <c r="C119" s="6">
        <v>0.0</v>
      </c>
      <c r="D119" s="76" t="str">
        <f t="shared" si="8"/>
        <v>0</v>
      </c>
      <c r="E119" s="11"/>
      <c r="G119" s="79" t="s">
        <v>70</v>
      </c>
      <c r="L119" s="7"/>
      <c r="M119" s="7"/>
    </row>
    <row r="120" ht="12.75" customHeight="1">
      <c r="A120" s="13" t="s">
        <v>30</v>
      </c>
      <c r="B120" s="6">
        <v>1.0</v>
      </c>
      <c r="C120" s="6">
        <v>1370.0</v>
      </c>
      <c r="D120" s="76" t="str">
        <f t="shared" si="8"/>
        <v>1370</v>
      </c>
      <c r="E120" s="11"/>
      <c r="J120" s="7"/>
      <c r="L120" s="7"/>
      <c r="M120" s="7"/>
    </row>
    <row r="121" ht="12.75" customHeight="1">
      <c r="A121" s="13" t="s">
        <v>31</v>
      </c>
      <c r="B121" s="6">
        <v>1.0</v>
      </c>
      <c r="C121" s="6">
        <v>6210.0</v>
      </c>
      <c r="D121" s="76" t="str">
        <f t="shared" si="8"/>
        <v>6210</v>
      </c>
      <c r="E121" s="11"/>
      <c r="J121" s="7"/>
      <c r="L121" s="7"/>
      <c r="M121" s="7"/>
    </row>
    <row r="122" ht="12.75" customHeight="1">
      <c r="A122" s="13" t="s">
        <v>33</v>
      </c>
      <c r="B122" s="6">
        <v>0.0</v>
      </c>
      <c r="C122" s="6">
        <v>0.0</v>
      </c>
      <c r="D122" s="76" t="str">
        <f t="shared" si="8"/>
        <v>0</v>
      </c>
      <c r="E122" s="11"/>
      <c r="J122" s="7"/>
      <c r="L122" s="7"/>
      <c r="M122" s="7"/>
    </row>
    <row r="123" ht="12.75" customHeight="1">
      <c r="A123" s="13" t="s">
        <v>35</v>
      </c>
      <c r="B123" s="6">
        <v>2.0</v>
      </c>
      <c r="C123" s="6">
        <v>965.0</v>
      </c>
      <c r="D123" s="76" t="str">
        <f t="shared" si="8"/>
        <v>1930</v>
      </c>
      <c r="E123" s="11"/>
      <c r="J123" s="7"/>
      <c r="L123" s="7"/>
      <c r="M123" s="7"/>
    </row>
    <row r="124" ht="12.75" customHeight="1">
      <c r="A124" s="13" t="s">
        <v>36</v>
      </c>
      <c r="B124" s="6">
        <v>4.0</v>
      </c>
      <c r="C124" s="6">
        <v>1505.0</v>
      </c>
      <c r="D124" s="76" t="str">
        <f t="shared" si="8"/>
        <v>6020</v>
      </c>
      <c r="E124" s="11"/>
      <c r="J124" s="7"/>
      <c r="L124" s="7"/>
      <c r="M124" s="7"/>
    </row>
    <row r="125" ht="13.5" customHeight="1">
      <c r="A125" s="15" t="s">
        <v>37</v>
      </c>
      <c r="B125" s="6">
        <v>1.0</v>
      </c>
      <c r="C125" s="6">
        <v>5850.0</v>
      </c>
      <c r="D125" s="76" t="str">
        <f t="shared" si="8"/>
        <v>5850</v>
      </c>
      <c r="E125" s="11"/>
      <c r="J125" s="7"/>
      <c r="L125" s="7"/>
      <c r="M125" s="7"/>
    </row>
    <row r="126" ht="13.5" customHeight="1">
      <c r="A126" s="51" t="s">
        <v>74</v>
      </c>
      <c r="B126" s="81"/>
      <c r="C126" s="6"/>
      <c r="D126" s="76" t="str">
        <f>SUM(D113:D125)</f>
        <v>67904</v>
      </c>
      <c r="E126" s="11"/>
      <c r="J126" s="7"/>
      <c r="L126" s="7"/>
      <c r="M126" s="7"/>
    </row>
    <row r="127" ht="12.75" customHeight="1">
      <c r="A127" s="83" t="s">
        <v>78</v>
      </c>
      <c r="B127" s="6"/>
      <c r="C127" s="6"/>
      <c r="D127" s="84" t="str">
        <f>D126/1000</f>
        <v>67,9</v>
      </c>
      <c r="E127" s="11" t="s">
        <v>89</v>
      </c>
      <c r="J127" s="7"/>
      <c r="L127" s="7"/>
      <c r="M127" s="7"/>
    </row>
    <row r="128" ht="13.5" customHeight="1">
      <c r="A128" s="15" t="s">
        <v>90</v>
      </c>
      <c r="B128" s="87" t="s">
        <v>110</v>
      </c>
      <c r="C128" s="88"/>
      <c r="D128" s="90" t="str">
        <f>130/D127</f>
        <v>1,9</v>
      </c>
      <c r="E128" s="91" t="s">
        <v>114</v>
      </c>
      <c r="J128" s="7"/>
      <c r="L128" s="7"/>
      <c r="M128" s="7"/>
    </row>
    <row r="129" ht="13.5" customHeight="1">
      <c r="A129" s="7"/>
      <c r="B129" s="93" t="s">
        <v>118</v>
      </c>
      <c r="C129" s="88"/>
      <c r="D129" s="98" t="str">
        <f>L24</f>
        <v>2</v>
      </c>
      <c r="E129" s="91" t="s">
        <v>114</v>
      </c>
      <c r="J129" s="7"/>
      <c r="L129" s="7"/>
      <c r="M129" s="7"/>
    </row>
  </sheetData>
  <mergeCells count="17">
    <mergeCell ref="B103:C103"/>
    <mergeCell ref="G106:J106"/>
    <mergeCell ref="B129:C129"/>
    <mergeCell ref="B102:C102"/>
    <mergeCell ref="B128:C128"/>
    <mergeCell ref="G119:J119"/>
    <mergeCell ref="G93:J93"/>
    <mergeCell ref="B51:C51"/>
    <mergeCell ref="B50:C50"/>
    <mergeCell ref="B77:C77"/>
    <mergeCell ref="B76:C76"/>
    <mergeCell ref="G80:J80"/>
    <mergeCell ref="G67:J67"/>
    <mergeCell ref="G28:J28"/>
    <mergeCell ref="G54:J54"/>
    <mergeCell ref="B1:E1"/>
    <mergeCell ref="G41:J4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ax="1" min="1" width="39.29"/>
    <col customWidth="1" max="2" min="2" width="9.43"/>
    <col customWidth="1" max="3" min="3" width="9.29"/>
    <col customWidth="1" max="9" min="4" width="10.0"/>
    <col customWidth="1" max="10" min="10" width="14.29"/>
    <col customWidth="1" max="11" min="11" width="10.0"/>
    <col customWidth="1" max="12" min="12" width="10.43"/>
    <col customWidth="1" max="13" min="13" width="11.57"/>
  </cols>
  <sheetData>
    <row r="1" ht="12.75" customHeight="1">
      <c r="A1" s="5" t="s">
        <v>1</v>
      </c>
      <c r="B1" s="9" t="s">
        <v>4</v>
      </c>
      <c r="C1" s="12"/>
      <c r="D1" s="12"/>
      <c r="E1" s="12"/>
      <c r="F1" s="14"/>
      <c r="G1" s="14"/>
      <c r="H1" s="14"/>
      <c r="I1" s="14"/>
      <c r="J1" s="14"/>
      <c r="K1" s="14"/>
      <c r="L1" s="16"/>
      <c r="M1" s="7"/>
    </row>
    <row r="2" ht="26.25" customHeight="1">
      <c r="A2" s="18" t="s">
        <v>12</v>
      </c>
      <c r="B2" s="6"/>
      <c r="C2" s="6"/>
      <c r="D2" s="6"/>
      <c r="E2" s="6"/>
      <c r="F2" s="6"/>
      <c r="G2" s="6"/>
      <c r="H2" s="6"/>
      <c r="I2" s="6"/>
      <c r="J2" s="6"/>
      <c r="K2" s="6"/>
      <c r="L2" s="11"/>
      <c r="M2" s="7"/>
    </row>
    <row r="3" ht="15.0" customHeight="1">
      <c r="A3" s="20" t="s">
        <v>27</v>
      </c>
      <c r="B3" s="6"/>
      <c r="C3" s="6"/>
      <c r="D3" s="6"/>
      <c r="E3" s="6"/>
      <c r="F3" s="6"/>
      <c r="G3" s="6"/>
      <c r="H3" s="6"/>
      <c r="I3" s="6"/>
      <c r="J3" s="6"/>
      <c r="K3" s="6"/>
      <c r="L3" s="11"/>
      <c r="M3" s="7"/>
    </row>
    <row r="4" ht="12.75" customHeight="1">
      <c r="A4" s="22" t="s">
        <v>14</v>
      </c>
      <c r="B4" s="25">
        <v>0.5</v>
      </c>
      <c r="C4" s="25">
        <v>0.75</v>
      </c>
      <c r="D4" s="27">
        <v>1.0</v>
      </c>
      <c r="E4" s="27">
        <v>1.25</v>
      </c>
      <c r="F4" s="27">
        <v>1.5</v>
      </c>
      <c r="G4" s="27">
        <v>2.0</v>
      </c>
      <c r="H4" s="27">
        <v>3.0</v>
      </c>
      <c r="I4" s="27">
        <v>4.0</v>
      </c>
      <c r="J4" s="27">
        <v>6.0</v>
      </c>
      <c r="K4" s="27">
        <v>8.0</v>
      </c>
      <c r="L4" s="29">
        <v>10.0</v>
      </c>
      <c r="M4" s="7"/>
    </row>
    <row r="5" ht="12.75" customHeight="1">
      <c r="A5" s="22" t="s">
        <v>16</v>
      </c>
      <c r="B5" s="30">
        <v>21.3</v>
      </c>
      <c r="C5" s="30">
        <v>26.7</v>
      </c>
      <c r="D5" s="30">
        <v>33.4</v>
      </c>
      <c r="E5" s="30">
        <v>42.2</v>
      </c>
      <c r="F5" s="30">
        <v>48.3</v>
      </c>
      <c r="G5" s="30">
        <v>60.3</v>
      </c>
      <c r="H5" s="30">
        <v>88.9</v>
      </c>
      <c r="I5" s="30">
        <v>114.3</v>
      </c>
      <c r="J5" s="30">
        <v>168.3</v>
      </c>
      <c r="K5" s="30">
        <v>219.1</v>
      </c>
      <c r="L5" s="31">
        <v>273.0</v>
      </c>
      <c r="M5" s="7"/>
    </row>
    <row r="6" ht="12.75" customHeight="1">
      <c r="A6" s="22" t="s">
        <v>17</v>
      </c>
      <c r="B6" s="30">
        <v>2.77</v>
      </c>
      <c r="C6" s="30">
        <v>2.87</v>
      </c>
      <c r="D6" s="30">
        <v>3.38</v>
      </c>
      <c r="E6" s="30">
        <v>3.56</v>
      </c>
      <c r="F6" s="30">
        <v>3.68</v>
      </c>
      <c r="G6" s="30">
        <v>3.91</v>
      </c>
      <c r="H6" s="30">
        <v>5.49</v>
      </c>
      <c r="I6" s="30">
        <v>6.02</v>
      </c>
      <c r="J6" s="30">
        <v>7.11</v>
      </c>
      <c r="K6" s="30">
        <v>8.18</v>
      </c>
      <c r="L6" s="31">
        <v>9.27</v>
      </c>
      <c r="M6" s="7"/>
    </row>
    <row r="7" ht="12.75" customHeight="1">
      <c r="A7" s="13" t="s">
        <v>32</v>
      </c>
      <c r="B7" s="6"/>
      <c r="C7" s="6"/>
      <c r="D7" s="6"/>
      <c r="E7" s="6"/>
      <c r="F7" s="6"/>
      <c r="G7" s="6"/>
      <c r="H7" s="6"/>
      <c r="I7" s="6"/>
      <c r="J7" s="6"/>
      <c r="K7" s="6"/>
      <c r="L7" s="11"/>
      <c r="M7" s="7"/>
    </row>
    <row r="8" ht="12.75" customHeight="1">
      <c r="A8" s="33" t="s">
        <v>18</v>
      </c>
      <c r="B8" s="6"/>
      <c r="C8" s="6"/>
      <c r="D8" s="6"/>
      <c r="E8" s="6"/>
      <c r="F8" s="6"/>
      <c r="G8" s="6"/>
      <c r="H8" s="6"/>
      <c r="I8" s="6"/>
      <c r="J8" s="6"/>
      <c r="K8" s="6"/>
      <c r="L8" s="11"/>
      <c r="M8" s="7"/>
    </row>
    <row r="9" ht="12.75" customHeight="1">
      <c r="A9" s="13" t="s">
        <v>20</v>
      </c>
      <c r="B9" s="6">
        <v>114.0</v>
      </c>
      <c r="C9" s="6">
        <v>137.0</v>
      </c>
      <c r="D9" s="6">
        <v>144.0</v>
      </c>
      <c r="E9" s="6">
        <v>168.0</v>
      </c>
      <c r="F9" s="6">
        <v>210.0</v>
      </c>
      <c r="G9" s="6">
        <v>266.0</v>
      </c>
      <c r="H9" s="6">
        <v>360.0</v>
      </c>
      <c r="I9" s="6">
        <v>476.0</v>
      </c>
      <c r="J9" s="6">
        <v>629.0</v>
      </c>
      <c r="K9" s="6">
        <v>856.0</v>
      </c>
      <c r="L9" s="11">
        <v>900.0</v>
      </c>
      <c r="M9" s="7"/>
    </row>
    <row r="10" ht="12.75" customHeight="1">
      <c r="A10" s="13" t="s">
        <v>21</v>
      </c>
      <c r="B10" s="35"/>
      <c r="C10" s="35"/>
      <c r="D10" s="6">
        <v>162.0</v>
      </c>
      <c r="E10" s="6">
        <v>192.0</v>
      </c>
      <c r="F10" s="6">
        <v>230.0</v>
      </c>
      <c r="G10" s="6">
        <v>292.0</v>
      </c>
      <c r="H10" s="6">
        <v>408.0</v>
      </c>
      <c r="I10" s="6">
        <v>527.0</v>
      </c>
      <c r="J10" s="6">
        <v>689.0</v>
      </c>
      <c r="K10" s="6">
        <v>933.0</v>
      </c>
      <c r="L10" s="11">
        <v>1000.0</v>
      </c>
      <c r="M10" s="7"/>
    </row>
    <row r="11" ht="12.75" customHeight="1">
      <c r="A11" s="13" t="s">
        <v>23</v>
      </c>
      <c r="B11" s="6">
        <v>195.0</v>
      </c>
      <c r="C11" s="6">
        <v>221.0</v>
      </c>
      <c r="D11" s="6">
        <v>240.0</v>
      </c>
      <c r="E11" s="6">
        <v>282.0</v>
      </c>
      <c r="F11" s="6">
        <v>360.0</v>
      </c>
      <c r="G11" s="6">
        <v>573.0</v>
      </c>
      <c r="H11" s="6">
        <v>870.0</v>
      </c>
      <c r="I11" s="6">
        <v>1190.0</v>
      </c>
      <c r="J11" s="6">
        <v>1760.0</v>
      </c>
      <c r="K11" s="6">
        <v>2569.0</v>
      </c>
      <c r="L11" s="11">
        <v>2890.0</v>
      </c>
      <c r="M11" s="7"/>
    </row>
    <row r="12" ht="12.75" customHeight="1">
      <c r="A12" s="13" t="s">
        <v>24</v>
      </c>
      <c r="B12" s="6">
        <v>280.0</v>
      </c>
      <c r="C12" s="6">
        <v>312.0</v>
      </c>
      <c r="D12" s="6">
        <v>332.0</v>
      </c>
      <c r="E12" s="6">
        <v>396.0</v>
      </c>
      <c r="F12" s="6">
        <v>485.0</v>
      </c>
      <c r="G12" s="6">
        <v>798.0</v>
      </c>
      <c r="H12" s="6">
        <v>1218.0</v>
      </c>
      <c r="I12" s="6">
        <v>1666.0</v>
      </c>
      <c r="J12" s="6">
        <v>2296.0</v>
      </c>
      <c r="K12" s="6">
        <v>3243.0</v>
      </c>
      <c r="L12" s="11">
        <v>3648.0</v>
      </c>
      <c r="M12" s="7"/>
    </row>
    <row r="13" ht="39.0" customHeight="1">
      <c r="A13" s="37" t="s">
        <v>25</v>
      </c>
      <c r="B13" s="6">
        <v>156.0</v>
      </c>
      <c r="C13" s="6">
        <v>172.0</v>
      </c>
      <c r="D13" s="6">
        <v>182.0</v>
      </c>
      <c r="E13" s="6">
        <v>192.0</v>
      </c>
      <c r="F13" s="6">
        <v>210.0</v>
      </c>
      <c r="G13" s="6">
        <v>240.0</v>
      </c>
      <c r="H13" s="6">
        <v>462.0</v>
      </c>
      <c r="I13" s="6">
        <v>570.0</v>
      </c>
      <c r="J13" s="6">
        <v>729.0</v>
      </c>
      <c r="K13" s="6">
        <v>1010.0</v>
      </c>
      <c r="L13" s="11">
        <v>1100.0</v>
      </c>
      <c r="M13" s="7"/>
    </row>
    <row r="14" ht="12.75" customHeight="1">
      <c r="A14" s="13" t="s">
        <v>28</v>
      </c>
      <c r="B14" s="35"/>
      <c r="C14" s="6">
        <v>364.0</v>
      </c>
      <c r="D14" s="6">
        <v>370.0</v>
      </c>
      <c r="E14" s="6">
        <v>396.0</v>
      </c>
      <c r="F14" s="6">
        <v>440.0</v>
      </c>
      <c r="G14" s="6">
        <v>513.0</v>
      </c>
      <c r="H14" s="6">
        <v>659.0</v>
      </c>
      <c r="I14" s="6">
        <v>823.0</v>
      </c>
      <c r="J14" s="6">
        <v>1113.0</v>
      </c>
      <c r="K14" s="6">
        <v>1551.0</v>
      </c>
      <c r="L14" s="11">
        <v>1730.0</v>
      </c>
      <c r="M14" s="7"/>
    </row>
    <row r="15" ht="12.75" customHeight="1">
      <c r="A15" s="13" t="s">
        <v>29</v>
      </c>
      <c r="B15" s="35"/>
      <c r="C15" s="6">
        <v>323.0</v>
      </c>
      <c r="D15" s="6">
        <v>330.0</v>
      </c>
      <c r="E15" s="6">
        <v>340.0</v>
      </c>
      <c r="F15" s="6">
        <v>350.0</v>
      </c>
      <c r="G15" s="6">
        <v>390.0</v>
      </c>
      <c r="H15" s="6">
        <v>489.0</v>
      </c>
      <c r="I15" s="6">
        <v>613.0</v>
      </c>
      <c r="J15" s="6">
        <v>842.0</v>
      </c>
      <c r="K15" s="6">
        <v>1165.0</v>
      </c>
      <c r="L15" s="11">
        <v>1300.0</v>
      </c>
      <c r="M15" s="7"/>
    </row>
    <row r="16" ht="12.75" customHeight="1">
      <c r="A16" s="13" t="s">
        <v>30</v>
      </c>
      <c r="B16" s="35"/>
      <c r="C16" s="6">
        <v>422.0</v>
      </c>
      <c r="D16" s="6">
        <v>430.0</v>
      </c>
      <c r="E16" s="6">
        <v>468.0</v>
      </c>
      <c r="F16" s="6">
        <v>530.0</v>
      </c>
      <c r="G16" s="6">
        <v>591.0</v>
      </c>
      <c r="H16" s="6">
        <v>754.0</v>
      </c>
      <c r="I16" s="6">
        <v>1062.0</v>
      </c>
      <c r="J16" s="6">
        <v>1279.0</v>
      </c>
      <c r="K16" s="6">
        <v>1579.0</v>
      </c>
      <c r="L16" s="11">
        <v>1730.0</v>
      </c>
      <c r="M16" s="7"/>
    </row>
    <row r="17" ht="12.75" customHeight="1">
      <c r="A17" s="13" t="s">
        <v>31</v>
      </c>
      <c r="B17" s="6">
        <v>936.0</v>
      </c>
      <c r="C17" s="6">
        <v>1040.0</v>
      </c>
      <c r="D17" s="6">
        <v>1152.0</v>
      </c>
      <c r="E17" s="6">
        <v>1344.0</v>
      </c>
      <c r="F17" s="6">
        <v>1680.0</v>
      </c>
      <c r="G17" s="6">
        <v>1956.0</v>
      </c>
      <c r="H17" s="6">
        <v>2774.0</v>
      </c>
      <c r="I17" s="6">
        <v>3713.0</v>
      </c>
      <c r="J17" s="6">
        <v>5032.0</v>
      </c>
      <c r="K17" s="6">
        <v>7104.0</v>
      </c>
      <c r="L17" s="11">
        <v>9578.0</v>
      </c>
      <c r="M17" s="7"/>
    </row>
    <row r="18" ht="12.75" customHeight="1">
      <c r="A18" s="13" t="s">
        <v>33</v>
      </c>
      <c r="B18" s="6">
        <v>420.0</v>
      </c>
      <c r="C18" s="6">
        <v>520.0</v>
      </c>
      <c r="D18" s="35"/>
      <c r="E18" s="35"/>
      <c r="F18" s="35"/>
      <c r="G18" s="35"/>
      <c r="H18" s="35"/>
      <c r="I18" s="35"/>
      <c r="J18" s="35"/>
      <c r="K18" s="35"/>
      <c r="L18" s="39"/>
      <c r="M18" s="7"/>
    </row>
    <row r="19" ht="12.75" customHeight="1">
      <c r="A19" s="13" t="s">
        <v>35</v>
      </c>
      <c r="B19" s="6">
        <v>348.0</v>
      </c>
      <c r="C19" s="6">
        <v>390.0</v>
      </c>
      <c r="D19" s="6">
        <v>400.0</v>
      </c>
      <c r="E19" s="6">
        <v>408.0</v>
      </c>
      <c r="F19" s="6">
        <v>440.0</v>
      </c>
      <c r="G19" s="6">
        <v>500.0</v>
      </c>
      <c r="H19" s="6">
        <v>571.0</v>
      </c>
      <c r="I19" s="6">
        <v>765.0</v>
      </c>
      <c r="J19" s="6">
        <v>895.0</v>
      </c>
      <c r="K19" s="6">
        <v>1151.0</v>
      </c>
      <c r="L19" s="11">
        <v>1219.0</v>
      </c>
      <c r="M19" s="7"/>
    </row>
    <row r="20" ht="12.75" customHeight="1">
      <c r="A20" s="13" t="s">
        <v>36</v>
      </c>
      <c r="B20" s="6">
        <v>360.0</v>
      </c>
      <c r="C20" s="6">
        <v>410.0</v>
      </c>
      <c r="D20" s="6">
        <v>440.0</v>
      </c>
      <c r="E20" s="6">
        <v>468.0</v>
      </c>
      <c r="F20" s="6">
        <v>500.0</v>
      </c>
      <c r="G20" s="6">
        <v>598.0</v>
      </c>
      <c r="H20" s="6">
        <v>789.0</v>
      </c>
      <c r="I20" s="6">
        <v>1040.0</v>
      </c>
      <c r="J20" s="6">
        <v>1279.0</v>
      </c>
      <c r="K20" s="47">
        <v>1691.0</v>
      </c>
      <c r="L20" s="48">
        <v>1900.0</v>
      </c>
      <c r="M20" s="7"/>
    </row>
    <row r="21" ht="13.5" customHeight="1">
      <c r="A21" s="15" t="s">
        <v>37</v>
      </c>
      <c r="B21" s="17">
        <v>1030.0</v>
      </c>
      <c r="C21" s="17">
        <v>1157.0</v>
      </c>
      <c r="D21" s="17">
        <v>1104.0</v>
      </c>
      <c r="E21" s="17">
        <v>1284.0</v>
      </c>
      <c r="F21" s="17">
        <v>1400.0</v>
      </c>
      <c r="G21" s="17">
        <v>1950.0</v>
      </c>
      <c r="H21" s="17">
        <v>2679.0</v>
      </c>
      <c r="I21" s="17">
        <v>3439.0</v>
      </c>
      <c r="J21" s="50">
        <v>4237.0</v>
      </c>
      <c r="K21" s="47">
        <v>6107.0</v>
      </c>
      <c r="L21" s="48">
        <v>7390.0</v>
      </c>
      <c r="M21" s="7"/>
    </row>
    <row r="22" ht="13.5" customHeight="1">
      <c r="A22" s="41" t="s">
        <v>48</v>
      </c>
      <c r="B22" s="45">
        <v>0.7</v>
      </c>
      <c r="C22" s="45">
        <v>0.9</v>
      </c>
      <c r="D22" s="51">
        <v>1.1</v>
      </c>
      <c r="E22" s="51">
        <v>1.2</v>
      </c>
      <c r="F22" s="51">
        <v>1.2</v>
      </c>
      <c r="G22" s="51">
        <v>1.2</v>
      </c>
      <c r="H22" s="51">
        <v>1.3</v>
      </c>
      <c r="I22" s="51">
        <v>1.3</v>
      </c>
      <c r="J22" s="51">
        <v>1.4</v>
      </c>
      <c r="K22" s="51">
        <v>1.4</v>
      </c>
      <c r="L22" s="51">
        <v>1.5</v>
      </c>
      <c r="M22" s="7"/>
    </row>
    <row r="23" ht="13.5" customHeight="1">
      <c r="A23" s="53"/>
      <c r="B23" s="54"/>
      <c r="C23" s="54"/>
      <c r="D23" s="53"/>
      <c r="E23" s="53"/>
      <c r="F23" s="53"/>
      <c r="G23" s="53"/>
      <c r="H23" s="53"/>
      <c r="I23" s="53"/>
      <c r="J23" s="53"/>
      <c r="K23" s="53"/>
      <c r="L23" s="53"/>
      <c r="M23" s="8"/>
    </row>
    <row r="24" ht="13.5" customHeight="1">
      <c r="A24" s="51" t="s">
        <v>51</v>
      </c>
      <c r="B24" s="45" t="str">
        <f t="shared" ref="B24:L24" si="1">B22*1.15</f>
        <v>0,8</v>
      </c>
      <c r="C24" s="45" t="str">
        <f t="shared" si="1"/>
        <v>1,0</v>
      </c>
      <c r="D24" s="45" t="str">
        <f t="shared" si="1"/>
        <v>1,3</v>
      </c>
      <c r="E24" s="45" t="str">
        <f t="shared" si="1"/>
        <v>1,4</v>
      </c>
      <c r="F24" s="45" t="str">
        <f t="shared" si="1"/>
        <v>1,4</v>
      </c>
      <c r="G24" s="45" t="str">
        <f t="shared" si="1"/>
        <v>1,4</v>
      </c>
      <c r="H24" s="45" t="str">
        <f t="shared" si="1"/>
        <v>1,5</v>
      </c>
      <c r="I24" s="45" t="str">
        <f t="shared" si="1"/>
        <v>1,5</v>
      </c>
      <c r="J24" s="45" t="str">
        <f t="shared" si="1"/>
        <v>1,6</v>
      </c>
      <c r="K24" s="45" t="str">
        <f t="shared" si="1"/>
        <v>1,6</v>
      </c>
      <c r="L24" s="45" t="str">
        <f t="shared" si="1"/>
        <v>1,7</v>
      </c>
      <c r="M24" s="7"/>
    </row>
    <row r="25" ht="12.75" customHeight="1">
      <c r="A25" s="58" t="s">
        <v>54</v>
      </c>
      <c r="B25" s="60" t="s">
        <v>56</v>
      </c>
      <c r="C25" s="60" t="s">
        <v>56</v>
      </c>
      <c r="D25" s="60" t="s">
        <v>56</v>
      </c>
      <c r="E25" s="60" t="s">
        <v>56</v>
      </c>
      <c r="F25" s="60" t="s">
        <v>56</v>
      </c>
      <c r="G25" s="60" t="s">
        <v>56</v>
      </c>
      <c r="H25" s="60" t="s">
        <v>56</v>
      </c>
      <c r="I25" s="60" t="s">
        <v>56</v>
      </c>
      <c r="J25" s="60" t="s">
        <v>56</v>
      </c>
      <c r="K25" s="60" t="s">
        <v>56</v>
      </c>
      <c r="L25" s="60" t="s">
        <v>56</v>
      </c>
      <c r="M25" s="7"/>
    </row>
    <row r="26" ht="12.75" customHeight="1">
      <c r="A26" s="7"/>
      <c r="B26" s="8"/>
      <c r="C26" s="7"/>
      <c r="J26" s="7"/>
      <c r="L26" s="7"/>
      <c r="M26" s="7"/>
    </row>
    <row r="27" ht="12.75" customHeight="1">
      <c r="A27" s="7"/>
      <c r="B27" s="7"/>
      <c r="C27" s="7"/>
      <c r="J27" s="7"/>
      <c r="L27" s="7"/>
      <c r="M27" s="7"/>
    </row>
    <row r="28" ht="12.75" customHeight="1">
      <c r="A28" s="62" t="s">
        <v>57</v>
      </c>
      <c r="B28" s="7"/>
      <c r="C28" s="7"/>
      <c r="G28" s="63" t="s">
        <v>60</v>
      </c>
      <c r="L28" s="7"/>
      <c r="M28" s="7"/>
    </row>
    <row r="29" ht="12.75" customHeight="1">
      <c r="A29" s="62" t="s">
        <v>61</v>
      </c>
      <c r="B29" s="7"/>
      <c r="C29" s="7"/>
      <c r="J29" s="7"/>
      <c r="L29" s="7"/>
      <c r="M29" s="21"/>
    </row>
    <row r="30" ht="12.75" customHeight="1">
      <c r="A30" s="7"/>
      <c r="B30" s="7"/>
      <c r="C30" s="7"/>
      <c r="J30" s="7"/>
      <c r="L30" s="7"/>
      <c r="M30" s="21"/>
    </row>
    <row r="31" ht="12.75" customHeight="1">
      <c r="A31" s="7"/>
      <c r="B31" s="7"/>
      <c r="C31" s="7"/>
      <c r="G31" s="7" t="s">
        <v>62</v>
      </c>
      <c r="J31" s="7"/>
      <c r="L31" s="7"/>
      <c r="M31" s="21"/>
    </row>
    <row r="32" ht="12.75" customHeight="1">
      <c r="A32" s="7"/>
      <c r="B32" s="7"/>
      <c r="C32" s="7"/>
      <c r="J32" s="7"/>
      <c r="L32" s="7"/>
      <c r="M32" s="21"/>
    </row>
    <row r="33" ht="13.5" customHeight="1">
      <c r="A33" s="7"/>
      <c r="B33" s="7"/>
      <c r="C33" s="7"/>
      <c r="J33" s="7"/>
      <c r="L33" s="7"/>
      <c r="M33" s="21"/>
    </row>
    <row r="34" ht="13.5" customHeight="1">
      <c r="A34" s="7"/>
      <c r="B34" s="51" t="s">
        <v>63</v>
      </c>
      <c r="C34" s="51" t="s">
        <v>64</v>
      </c>
      <c r="D34" s="65" t="s">
        <v>65</v>
      </c>
      <c r="J34" s="7"/>
      <c r="L34" s="7"/>
      <c r="M34" s="21"/>
    </row>
    <row r="35" ht="12.75" customHeight="1">
      <c r="A35" s="67" t="s">
        <v>20</v>
      </c>
      <c r="B35" s="14">
        <v>4.0</v>
      </c>
      <c r="C35" s="14">
        <v>266.0</v>
      </c>
      <c r="D35" s="70" t="str">
        <f t="shared" ref="D35:D47" si="2">B35*C35</f>
        <v>1064</v>
      </c>
      <c r="E35" s="16"/>
      <c r="J35" s="7"/>
      <c r="L35" s="7"/>
      <c r="M35" s="21"/>
    </row>
    <row r="36" ht="12.75" customHeight="1">
      <c r="A36" s="13" t="s">
        <v>21</v>
      </c>
      <c r="B36" s="6">
        <v>10.0</v>
      </c>
      <c r="C36" s="6">
        <v>292.0</v>
      </c>
      <c r="D36" s="76" t="str">
        <f t="shared" si="2"/>
        <v>2920</v>
      </c>
      <c r="E36" s="11"/>
      <c r="J36" s="7"/>
      <c r="L36" s="7"/>
      <c r="M36" s="21"/>
    </row>
    <row r="37" ht="12.75" customHeight="1">
      <c r="A37" s="13" t="s">
        <v>23</v>
      </c>
      <c r="B37" s="6">
        <v>10.0</v>
      </c>
      <c r="C37" s="6">
        <v>573.0</v>
      </c>
      <c r="D37" s="76" t="str">
        <f t="shared" si="2"/>
        <v>5730</v>
      </c>
      <c r="E37" s="11"/>
      <c r="J37" s="7"/>
      <c r="L37" s="7"/>
      <c r="M37" s="21"/>
    </row>
    <row r="38" ht="12.75" customHeight="1">
      <c r="A38" s="13" t="s">
        <v>24</v>
      </c>
      <c r="B38" s="6">
        <v>2.0</v>
      </c>
      <c r="C38" s="6">
        <v>798.0</v>
      </c>
      <c r="D38" s="76" t="str">
        <f t="shared" si="2"/>
        <v>1596</v>
      </c>
      <c r="E38" s="11"/>
      <c r="J38" s="7"/>
      <c r="L38" s="7"/>
      <c r="M38" s="21"/>
    </row>
    <row r="39" ht="39.0" customHeight="1">
      <c r="A39" s="37" t="s">
        <v>25</v>
      </c>
      <c r="B39" s="6">
        <v>5.0</v>
      </c>
      <c r="C39" s="6">
        <v>240.0</v>
      </c>
      <c r="D39" s="76" t="str">
        <f t="shared" si="2"/>
        <v>1200</v>
      </c>
      <c r="E39" s="11"/>
      <c r="J39" s="7"/>
      <c r="L39" s="7"/>
      <c r="M39" s="21"/>
    </row>
    <row r="40" ht="12.75" customHeight="1">
      <c r="A40" s="13" t="s">
        <v>28</v>
      </c>
      <c r="B40" s="6">
        <v>2.0</v>
      </c>
      <c r="C40" s="6">
        <v>513.0</v>
      </c>
      <c r="D40" s="76" t="str">
        <f t="shared" si="2"/>
        <v>1026</v>
      </c>
      <c r="E40" s="11"/>
      <c r="J40" s="7"/>
      <c r="L40" s="7"/>
      <c r="M40" s="7"/>
    </row>
    <row r="41" ht="12.75" customHeight="1">
      <c r="A41" s="13" t="s">
        <v>29</v>
      </c>
      <c r="B41" s="6">
        <v>0.0</v>
      </c>
      <c r="C41" s="6">
        <v>390.0</v>
      </c>
      <c r="D41" s="76" t="str">
        <f t="shared" si="2"/>
        <v>0</v>
      </c>
      <c r="E41" s="11"/>
      <c r="G41" s="79" t="s">
        <v>70</v>
      </c>
      <c r="L41" s="7"/>
      <c r="M41" s="7"/>
    </row>
    <row r="42" ht="12.75" customHeight="1">
      <c r="A42" s="13" t="s">
        <v>30</v>
      </c>
      <c r="B42" s="6">
        <v>1.0</v>
      </c>
      <c r="C42" s="6">
        <v>591.0</v>
      </c>
      <c r="D42" s="76" t="str">
        <f t="shared" si="2"/>
        <v>591</v>
      </c>
      <c r="E42" s="11"/>
      <c r="J42" s="7"/>
      <c r="L42" s="7"/>
      <c r="M42" s="7"/>
    </row>
    <row r="43" ht="12.75" customHeight="1">
      <c r="A43" s="13" t="s">
        <v>31</v>
      </c>
      <c r="B43" s="6">
        <v>1.0</v>
      </c>
      <c r="C43" s="6">
        <v>1956.0</v>
      </c>
      <c r="D43" s="76" t="str">
        <f t="shared" si="2"/>
        <v>1956</v>
      </c>
      <c r="E43" s="11"/>
      <c r="J43" s="7"/>
      <c r="L43" s="7"/>
      <c r="M43" s="7"/>
    </row>
    <row r="44" ht="12.75" customHeight="1">
      <c r="A44" s="13" t="s">
        <v>33</v>
      </c>
      <c r="B44" s="6">
        <v>0.0</v>
      </c>
      <c r="C44" s="6"/>
      <c r="D44" s="76" t="str">
        <f t="shared" si="2"/>
        <v>0</v>
      </c>
      <c r="E44" s="11"/>
      <c r="J44" s="7"/>
      <c r="L44" s="7"/>
      <c r="M44" s="7"/>
    </row>
    <row r="45" ht="12.75" customHeight="1">
      <c r="A45" s="13" t="s">
        <v>35</v>
      </c>
      <c r="B45" s="6">
        <v>2.0</v>
      </c>
      <c r="C45" s="6">
        <v>500.0</v>
      </c>
      <c r="D45" s="76" t="str">
        <f t="shared" si="2"/>
        <v>1000</v>
      </c>
      <c r="E45" s="11"/>
      <c r="J45" s="7"/>
      <c r="L45" s="7"/>
      <c r="M45" s="7"/>
    </row>
    <row r="46" ht="12.75" customHeight="1">
      <c r="A46" s="13" t="s">
        <v>36</v>
      </c>
      <c r="B46" s="6">
        <v>4.0</v>
      </c>
      <c r="C46" s="6">
        <v>598.0</v>
      </c>
      <c r="D46" s="76" t="str">
        <f t="shared" si="2"/>
        <v>2392</v>
      </c>
      <c r="E46" s="11"/>
      <c r="J46" s="7"/>
      <c r="L46" s="7"/>
      <c r="M46" s="7"/>
    </row>
    <row r="47" ht="13.5" customHeight="1">
      <c r="A47" s="15" t="s">
        <v>37</v>
      </c>
      <c r="B47" s="6">
        <v>1.0</v>
      </c>
      <c r="C47" s="6">
        <v>1950.0</v>
      </c>
      <c r="D47" s="76" t="str">
        <f t="shared" si="2"/>
        <v>1950</v>
      </c>
      <c r="E47" s="11"/>
      <c r="J47" s="7"/>
      <c r="L47" s="7"/>
      <c r="M47" s="7"/>
    </row>
    <row r="48" ht="13.5" customHeight="1">
      <c r="A48" s="51" t="s">
        <v>74</v>
      </c>
      <c r="B48" s="81"/>
      <c r="C48" s="6"/>
      <c r="D48" s="76" t="str">
        <f>SUM(D35:D47)</f>
        <v>21425</v>
      </c>
      <c r="E48" s="11"/>
      <c r="J48" s="7"/>
      <c r="L48" s="7"/>
      <c r="M48" s="7"/>
    </row>
    <row r="49" ht="12.75" customHeight="1">
      <c r="A49" s="83" t="s">
        <v>78</v>
      </c>
      <c r="B49" s="6"/>
      <c r="C49" s="6"/>
      <c r="D49" s="84" t="str">
        <f>D48/1000</f>
        <v>21,4</v>
      </c>
      <c r="E49" s="11" t="s">
        <v>89</v>
      </c>
      <c r="J49" s="7"/>
      <c r="L49" s="7"/>
      <c r="M49" s="7"/>
    </row>
    <row r="50" ht="13.5" customHeight="1">
      <c r="A50" s="15" t="s">
        <v>90</v>
      </c>
      <c r="B50" s="87" t="s">
        <v>92</v>
      </c>
      <c r="C50" s="88"/>
      <c r="D50" s="89" t="str">
        <f>25/D49</f>
        <v>1,2</v>
      </c>
      <c r="E50" s="91" t="s">
        <v>114</v>
      </c>
      <c r="J50" s="7"/>
      <c r="L50" s="7"/>
      <c r="M50" s="7"/>
    </row>
    <row r="51" ht="13.5" customHeight="1">
      <c r="A51" s="7"/>
      <c r="B51" s="87" t="s">
        <v>125</v>
      </c>
      <c r="C51" s="88"/>
      <c r="D51" s="45" t="str">
        <f>G24</f>
        <v>1,4</v>
      </c>
      <c r="E51" s="94" t="s">
        <v>114</v>
      </c>
      <c r="J51" s="7"/>
      <c r="L51" s="7"/>
      <c r="M51" s="7"/>
    </row>
    <row r="52" ht="12.75" customHeight="1">
      <c r="A52" s="7"/>
      <c r="B52" s="7"/>
      <c r="C52" s="7"/>
      <c r="J52" s="7"/>
      <c r="L52" s="7"/>
      <c r="M52" s="7"/>
    </row>
    <row r="53" ht="12.75" customHeight="1">
      <c r="A53" s="7"/>
      <c r="B53" s="7"/>
      <c r="C53" s="7"/>
      <c r="J53" s="7"/>
      <c r="L53" s="7"/>
      <c r="M53" s="7"/>
    </row>
    <row r="54" ht="12.75" customHeight="1">
      <c r="A54" s="62" t="s">
        <v>134</v>
      </c>
      <c r="B54" s="7"/>
      <c r="C54" s="7"/>
      <c r="G54" s="63" t="s">
        <v>60</v>
      </c>
      <c r="L54" s="7"/>
      <c r="M54" s="7"/>
    </row>
    <row r="55" ht="12.75" customHeight="1">
      <c r="A55" s="62" t="s">
        <v>61</v>
      </c>
      <c r="B55" s="7"/>
      <c r="C55" s="7"/>
      <c r="J55" s="7"/>
      <c r="L55" s="7"/>
      <c r="M55" s="7"/>
    </row>
    <row r="56" ht="12.75" customHeight="1">
      <c r="A56" s="7"/>
      <c r="B56" s="7"/>
      <c r="C56" s="7"/>
      <c r="J56" s="7"/>
      <c r="L56" s="7"/>
      <c r="M56" s="7"/>
    </row>
    <row r="57" ht="12.75" customHeight="1">
      <c r="A57" s="7"/>
      <c r="B57" s="7"/>
      <c r="C57" s="7"/>
      <c r="G57" s="7" t="s">
        <v>135</v>
      </c>
      <c r="J57" s="7"/>
      <c r="L57" s="7"/>
      <c r="M57" s="7"/>
    </row>
    <row r="58" ht="12.75" customHeight="1">
      <c r="A58" s="7"/>
      <c r="B58" s="7"/>
      <c r="C58" s="7"/>
      <c r="J58" s="7"/>
      <c r="L58" s="7"/>
      <c r="M58" s="7"/>
    </row>
    <row r="59" ht="13.5" customHeight="1">
      <c r="A59" s="7"/>
      <c r="B59" s="7"/>
      <c r="C59" s="7"/>
      <c r="J59" s="7"/>
      <c r="L59" s="7"/>
      <c r="M59" s="7"/>
    </row>
    <row r="60" ht="13.5" customHeight="1">
      <c r="A60" s="7"/>
      <c r="B60" s="51" t="s">
        <v>63</v>
      </c>
      <c r="C60" s="51" t="s">
        <v>137</v>
      </c>
      <c r="D60" s="65" t="s">
        <v>65</v>
      </c>
      <c r="J60" s="7"/>
      <c r="L60" s="7"/>
      <c r="M60" s="7"/>
    </row>
    <row r="61" ht="12.75" customHeight="1">
      <c r="A61" s="67" t="s">
        <v>20</v>
      </c>
      <c r="B61" s="14">
        <v>4.0</v>
      </c>
      <c r="C61" s="14">
        <v>144.0</v>
      </c>
      <c r="D61" s="70" t="str">
        <f t="shared" ref="D61:D73" si="3">B61*C61</f>
        <v>576</v>
      </c>
      <c r="E61" s="16"/>
      <c r="J61" s="7"/>
      <c r="L61" s="7"/>
      <c r="M61" s="7"/>
    </row>
    <row r="62" ht="12.75" customHeight="1">
      <c r="A62" s="13" t="s">
        <v>21</v>
      </c>
      <c r="B62" s="6">
        <v>10.0</v>
      </c>
      <c r="C62" s="6">
        <v>162.0</v>
      </c>
      <c r="D62" s="76" t="str">
        <f t="shared" si="3"/>
        <v>1620</v>
      </c>
      <c r="E62" s="11"/>
      <c r="J62" s="7"/>
      <c r="L62" s="7"/>
      <c r="M62" s="7"/>
    </row>
    <row r="63" ht="12.75" customHeight="1">
      <c r="A63" s="13" t="s">
        <v>23</v>
      </c>
      <c r="B63" s="6">
        <v>10.0</v>
      </c>
      <c r="C63" s="6">
        <v>240.0</v>
      </c>
      <c r="D63" s="76" t="str">
        <f t="shared" si="3"/>
        <v>2400</v>
      </c>
      <c r="E63" s="11"/>
      <c r="J63" s="7"/>
      <c r="K63" s="97"/>
      <c r="L63" s="7"/>
      <c r="M63" s="7"/>
    </row>
    <row r="64" ht="12.75" customHeight="1">
      <c r="A64" s="13" t="s">
        <v>24</v>
      </c>
      <c r="B64" s="6">
        <v>2.0</v>
      </c>
      <c r="C64" s="6">
        <v>332.0</v>
      </c>
      <c r="D64" s="76" t="str">
        <f t="shared" si="3"/>
        <v>664</v>
      </c>
      <c r="E64" s="11"/>
      <c r="J64" s="7"/>
      <c r="L64" s="7"/>
      <c r="M64" s="7"/>
    </row>
    <row r="65" ht="39.0" customHeight="1">
      <c r="A65" s="37" t="s">
        <v>25</v>
      </c>
      <c r="B65" s="6">
        <v>5.0</v>
      </c>
      <c r="C65" s="6">
        <v>162.0</v>
      </c>
      <c r="D65" s="76" t="str">
        <f t="shared" si="3"/>
        <v>810</v>
      </c>
      <c r="E65" s="11"/>
      <c r="J65" s="7"/>
      <c r="L65" s="7"/>
      <c r="M65" s="7"/>
    </row>
    <row r="66" ht="12.75" customHeight="1">
      <c r="A66" s="13" t="s">
        <v>28</v>
      </c>
      <c r="B66" s="6">
        <v>2.0</v>
      </c>
      <c r="C66" s="6">
        <v>348.0</v>
      </c>
      <c r="D66" s="76" t="str">
        <f t="shared" si="3"/>
        <v>696</v>
      </c>
      <c r="E66" s="11"/>
      <c r="J66" s="7"/>
      <c r="L66" s="7"/>
      <c r="M66" s="7"/>
    </row>
    <row r="67" ht="12.75" customHeight="1">
      <c r="A67" s="13" t="s">
        <v>29</v>
      </c>
      <c r="B67" s="6">
        <v>0.0</v>
      </c>
      <c r="C67" s="6">
        <v>300.0</v>
      </c>
      <c r="D67" s="76" t="str">
        <f t="shared" si="3"/>
        <v>0</v>
      </c>
      <c r="E67" s="11"/>
      <c r="G67" s="79" t="s">
        <v>70</v>
      </c>
      <c r="L67" s="7"/>
      <c r="M67" s="7"/>
    </row>
    <row r="68" ht="12.75" customHeight="1">
      <c r="A68" s="13" t="s">
        <v>30</v>
      </c>
      <c r="B68" s="6">
        <v>1.0</v>
      </c>
      <c r="C68" s="6">
        <v>420.0</v>
      </c>
      <c r="D68" s="76" t="str">
        <f t="shared" si="3"/>
        <v>420</v>
      </c>
      <c r="E68" s="11"/>
      <c r="J68" s="7"/>
      <c r="L68" s="7"/>
      <c r="M68" s="7"/>
    </row>
    <row r="69" ht="12.75" customHeight="1">
      <c r="A69" s="13" t="s">
        <v>31</v>
      </c>
      <c r="B69" s="6">
        <v>1.0</v>
      </c>
      <c r="C69" s="6">
        <v>1152.0</v>
      </c>
      <c r="D69" s="76" t="str">
        <f t="shared" si="3"/>
        <v>1152</v>
      </c>
      <c r="E69" s="11"/>
      <c r="J69" s="7"/>
      <c r="L69" s="7"/>
      <c r="M69" s="7"/>
    </row>
    <row r="70" ht="12.75" customHeight="1">
      <c r="A70" s="13" t="s">
        <v>33</v>
      </c>
      <c r="B70" s="6">
        <v>0.0</v>
      </c>
      <c r="C70" s="6"/>
      <c r="D70" s="76" t="str">
        <f t="shared" si="3"/>
        <v>0</v>
      </c>
      <c r="E70" s="11"/>
      <c r="J70" s="7"/>
      <c r="L70" s="7"/>
      <c r="M70" s="7"/>
    </row>
    <row r="71" ht="12.75" customHeight="1">
      <c r="A71" s="13" t="s">
        <v>35</v>
      </c>
      <c r="B71" s="6">
        <v>2.0</v>
      </c>
      <c r="C71" s="6">
        <v>384.0</v>
      </c>
      <c r="D71" s="76" t="str">
        <f t="shared" si="3"/>
        <v>768</v>
      </c>
      <c r="E71" s="11"/>
      <c r="J71" s="7"/>
      <c r="L71" s="7"/>
      <c r="M71" s="7"/>
    </row>
    <row r="72" ht="12.75" customHeight="1">
      <c r="A72" s="13" t="s">
        <v>36</v>
      </c>
      <c r="B72" s="6">
        <v>4.0</v>
      </c>
      <c r="C72" s="6">
        <v>408.0</v>
      </c>
      <c r="D72" s="76" t="str">
        <f t="shared" si="3"/>
        <v>1632</v>
      </c>
      <c r="E72" s="11"/>
      <c r="J72" s="7"/>
      <c r="L72" s="7"/>
      <c r="M72" s="7"/>
    </row>
    <row r="73" ht="13.5" customHeight="1">
      <c r="A73" s="15" t="s">
        <v>37</v>
      </c>
      <c r="B73" s="6">
        <v>1.0</v>
      </c>
      <c r="C73" s="6">
        <v>1104.0</v>
      </c>
      <c r="D73" s="76" t="str">
        <f t="shared" si="3"/>
        <v>1104</v>
      </c>
      <c r="E73" s="11"/>
      <c r="J73" s="7"/>
      <c r="L73" s="7"/>
      <c r="M73" s="7"/>
    </row>
    <row r="74" ht="13.5" customHeight="1">
      <c r="A74" s="51" t="s">
        <v>74</v>
      </c>
      <c r="B74" s="81"/>
      <c r="C74" s="6"/>
      <c r="D74" s="76" t="str">
        <f>SUM(D61:D73)</f>
        <v>11842</v>
      </c>
      <c r="E74" s="11"/>
      <c r="J74" s="7"/>
      <c r="L74" s="7"/>
      <c r="M74" s="7"/>
    </row>
    <row r="75" ht="12.75" customHeight="1">
      <c r="A75" s="83" t="s">
        <v>78</v>
      </c>
      <c r="B75" s="6"/>
      <c r="C75" s="6"/>
      <c r="D75" s="84" t="str">
        <f>D74/1000</f>
        <v>11,8</v>
      </c>
      <c r="E75" s="11" t="s">
        <v>89</v>
      </c>
      <c r="J75" s="7"/>
      <c r="L75" s="7"/>
      <c r="M75" s="7"/>
    </row>
    <row r="76" ht="13.5" customHeight="1">
      <c r="A76" s="15" t="s">
        <v>90</v>
      </c>
      <c r="B76" s="87" t="s">
        <v>92</v>
      </c>
      <c r="C76" s="88"/>
      <c r="D76" s="89" t="str">
        <f>12.5/D75</f>
        <v>1,1</v>
      </c>
      <c r="E76" s="91" t="s">
        <v>114</v>
      </c>
      <c r="J76" s="7"/>
      <c r="L76" s="7"/>
      <c r="M76" s="7"/>
    </row>
    <row r="77" ht="13.5" customHeight="1">
      <c r="A77" s="7"/>
      <c r="B77" s="87" t="s">
        <v>125</v>
      </c>
      <c r="C77" s="88"/>
      <c r="D77" s="45" t="str">
        <f>D24</f>
        <v>1,3</v>
      </c>
      <c r="E77" s="94" t="s">
        <v>114</v>
      </c>
      <c r="J77" s="7"/>
      <c r="L77" s="7"/>
      <c r="M77" s="7"/>
    </row>
    <row r="78" ht="12.75" customHeight="1">
      <c r="A78" s="7"/>
      <c r="B78" s="7"/>
      <c r="C78" s="7"/>
      <c r="J78" s="7"/>
      <c r="L78" s="7"/>
      <c r="M78" s="7"/>
    </row>
    <row r="79" ht="12.75" customHeight="1">
      <c r="A79" s="7"/>
      <c r="B79" s="7"/>
      <c r="C79" s="7"/>
      <c r="J79" s="7"/>
      <c r="L79" s="7"/>
      <c r="M79" s="7"/>
    </row>
    <row r="80" ht="12.75" customHeight="1">
      <c r="A80" s="62" t="s">
        <v>172</v>
      </c>
      <c r="B80" s="7"/>
      <c r="C80" s="7"/>
      <c r="G80" s="63" t="s">
        <v>60</v>
      </c>
      <c r="L80" s="7"/>
      <c r="M80" s="7"/>
    </row>
    <row r="81" ht="12.75" customHeight="1">
      <c r="A81" s="62" t="s">
        <v>61</v>
      </c>
      <c r="B81" s="7"/>
      <c r="C81" s="7"/>
      <c r="J81" s="7"/>
      <c r="L81" s="7"/>
      <c r="M81" s="7"/>
    </row>
    <row r="82" ht="12.75" customHeight="1">
      <c r="A82" s="7"/>
      <c r="B82" s="7"/>
      <c r="C82" s="7"/>
      <c r="J82" s="7"/>
      <c r="L82" s="7"/>
      <c r="M82" s="7"/>
    </row>
    <row r="83" ht="12.75" customHeight="1">
      <c r="A83" s="7"/>
      <c r="B83" s="7"/>
      <c r="C83" s="7"/>
      <c r="G83" s="7" t="s">
        <v>173</v>
      </c>
      <c r="J83" s="7"/>
      <c r="L83" s="7"/>
      <c r="M83" s="7"/>
    </row>
    <row r="84" ht="12.75" customHeight="1">
      <c r="A84" s="7"/>
      <c r="B84" s="7"/>
      <c r="C84" s="7"/>
      <c r="J84" s="7"/>
      <c r="L84" s="7"/>
      <c r="M84" s="7"/>
    </row>
    <row r="85" ht="13.5" customHeight="1">
      <c r="A85" s="7"/>
      <c r="B85" s="7"/>
      <c r="C85" s="7"/>
      <c r="J85" s="7"/>
      <c r="L85" s="7"/>
      <c r="M85" s="7"/>
    </row>
    <row r="86" ht="13.5" customHeight="1">
      <c r="A86" s="7"/>
      <c r="B86" s="51" t="s">
        <v>63</v>
      </c>
      <c r="C86" s="51" t="s">
        <v>174</v>
      </c>
      <c r="D86" s="65" t="s">
        <v>65</v>
      </c>
      <c r="J86" s="7"/>
      <c r="L86" s="7"/>
      <c r="M86" s="7"/>
    </row>
    <row r="87" ht="12.75" customHeight="1">
      <c r="A87" s="67" t="s">
        <v>20</v>
      </c>
      <c r="B87" s="14">
        <v>4.0</v>
      </c>
      <c r="C87" s="14">
        <v>629.0</v>
      </c>
      <c r="D87" s="70" t="str">
        <f t="shared" ref="D87:D99" si="4">B87*C87</f>
        <v>2516</v>
      </c>
      <c r="E87" s="16"/>
      <c r="J87" s="7"/>
      <c r="L87" s="7"/>
      <c r="M87" s="7"/>
    </row>
    <row r="88" ht="12.75" customHeight="1">
      <c r="A88" s="13" t="s">
        <v>21</v>
      </c>
      <c r="B88" s="6">
        <v>10.0</v>
      </c>
      <c r="C88" s="6">
        <v>689.0</v>
      </c>
      <c r="D88" s="76" t="str">
        <f t="shared" si="4"/>
        <v>6890</v>
      </c>
      <c r="E88" s="11"/>
      <c r="J88" s="7"/>
      <c r="L88" s="7"/>
      <c r="M88" s="7"/>
    </row>
    <row r="89" ht="12.75" customHeight="1">
      <c r="A89" s="13" t="s">
        <v>23</v>
      </c>
      <c r="B89" s="6">
        <v>10.0</v>
      </c>
      <c r="C89" s="6">
        <v>1760.0</v>
      </c>
      <c r="D89" s="76" t="str">
        <f t="shared" si="4"/>
        <v>17600</v>
      </c>
      <c r="E89" s="11"/>
      <c r="J89" s="7"/>
      <c r="L89" s="7"/>
      <c r="M89" s="7"/>
    </row>
    <row r="90" ht="12.75" customHeight="1">
      <c r="A90" s="13" t="s">
        <v>24</v>
      </c>
      <c r="B90" s="6">
        <v>2.0</v>
      </c>
      <c r="C90" s="6">
        <v>2296.0</v>
      </c>
      <c r="D90" s="76" t="str">
        <f t="shared" si="4"/>
        <v>4592</v>
      </c>
      <c r="E90" s="11"/>
      <c r="J90" s="7"/>
      <c r="L90" s="7"/>
      <c r="M90" s="7"/>
    </row>
    <row r="91" ht="39.0" customHeight="1">
      <c r="A91" s="37" t="s">
        <v>25</v>
      </c>
      <c r="B91" s="6">
        <v>5.0</v>
      </c>
      <c r="C91" s="6">
        <v>729.0</v>
      </c>
      <c r="D91" s="76" t="str">
        <f t="shared" si="4"/>
        <v>3645</v>
      </c>
      <c r="E91" s="11"/>
      <c r="J91" s="7"/>
      <c r="L91" s="7"/>
      <c r="M91" s="7"/>
    </row>
    <row r="92" ht="12.75" customHeight="1">
      <c r="A92" s="13" t="s">
        <v>28</v>
      </c>
      <c r="B92" s="6">
        <v>2.0</v>
      </c>
      <c r="C92" s="6">
        <v>1113.0</v>
      </c>
      <c r="D92" s="76" t="str">
        <f t="shared" si="4"/>
        <v>2226</v>
      </c>
      <c r="E92" s="11"/>
      <c r="J92" s="7"/>
      <c r="L92" s="7"/>
      <c r="M92" s="7"/>
    </row>
    <row r="93" ht="12.75" customHeight="1">
      <c r="A93" s="13" t="s">
        <v>29</v>
      </c>
      <c r="B93" s="6">
        <v>0.0</v>
      </c>
      <c r="C93" s="6">
        <v>842.0</v>
      </c>
      <c r="D93" s="76" t="str">
        <f t="shared" si="4"/>
        <v>0</v>
      </c>
      <c r="E93" s="11"/>
      <c r="G93" s="79" t="s">
        <v>70</v>
      </c>
      <c r="L93" s="7"/>
      <c r="M93" s="7"/>
    </row>
    <row r="94" ht="12.75" customHeight="1">
      <c r="A94" s="13" t="s">
        <v>30</v>
      </c>
      <c r="B94" s="6">
        <v>1.0</v>
      </c>
      <c r="C94" s="6">
        <v>1279.0</v>
      </c>
      <c r="D94" s="76" t="str">
        <f t="shared" si="4"/>
        <v>1279</v>
      </c>
      <c r="E94" s="11"/>
      <c r="J94" s="7"/>
      <c r="L94" s="7"/>
      <c r="M94" s="7"/>
    </row>
    <row r="95" ht="12.75" customHeight="1">
      <c r="A95" s="13" t="s">
        <v>31</v>
      </c>
      <c r="B95" s="6">
        <v>1.0</v>
      </c>
      <c r="C95" s="6">
        <v>5032.0</v>
      </c>
      <c r="D95" s="76" t="str">
        <f t="shared" si="4"/>
        <v>5032</v>
      </c>
      <c r="E95" s="11"/>
      <c r="J95" s="7"/>
      <c r="L95" s="7"/>
      <c r="M95" s="7"/>
    </row>
    <row r="96" ht="12.75" customHeight="1">
      <c r="A96" s="13" t="s">
        <v>33</v>
      </c>
      <c r="B96" s="6">
        <v>0.0</v>
      </c>
      <c r="C96" s="6"/>
      <c r="D96" s="76" t="str">
        <f t="shared" si="4"/>
        <v>0</v>
      </c>
      <c r="E96" s="11"/>
      <c r="J96" s="7"/>
      <c r="L96" s="7"/>
      <c r="M96" s="7"/>
    </row>
    <row r="97" ht="12.75" customHeight="1">
      <c r="A97" s="13" t="s">
        <v>35</v>
      </c>
      <c r="B97" s="6">
        <v>2.0</v>
      </c>
      <c r="C97" s="6">
        <v>895.0</v>
      </c>
      <c r="D97" s="76" t="str">
        <f t="shared" si="4"/>
        <v>1790</v>
      </c>
      <c r="E97" s="11"/>
      <c r="J97" s="7"/>
      <c r="L97" s="7"/>
      <c r="M97" s="7"/>
    </row>
    <row r="98" ht="12.75" customHeight="1">
      <c r="A98" s="13" t="s">
        <v>36</v>
      </c>
      <c r="B98" s="6">
        <v>4.0</v>
      </c>
      <c r="C98" s="6">
        <v>1279.0</v>
      </c>
      <c r="D98" s="76" t="str">
        <f t="shared" si="4"/>
        <v>5116</v>
      </c>
      <c r="E98" s="11"/>
      <c r="J98" s="7"/>
      <c r="L98" s="7"/>
      <c r="M98" s="7"/>
    </row>
    <row r="99" ht="13.5" customHeight="1">
      <c r="A99" s="15" t="s">
        <v>37</v>
      </c>
      <c r="B99" s="6">
        <v>1.0</v>
      </c>
      <c r="C99" s="6">
        <v>4237.0</v>
      </c>
      <c r="D99" s="76" t="str">
        <f t="shared" si="4"/>
        <v>4237</v>
      </c>
      <c r="E99" s="11"/>
      <c r="J99" s="7"/>
      <c r="L99" s="7"/>
      <c r="M99" s="7"/>
    </row>
    <row r="100" ht="13.5" customHeight="1">
      <c r="A100" s="51" t="s">
        <v>74</v>
      </c>
      <c r="B100" s="81"/>
      <c r="C100" s="6"/>
      <c r="D100" s="76" t="str">
        <f>SUM(D87:D99)</f>
        <v>54923</v>
      </c>
      <c r="E100" s="11"/>
      <c r="J100" s="7"/>
      <c r="L100" s="7"/>
      <c r="M100" s="7"/>
    </row>
    <row r="101" ht="12.75" customHeight="1">
      <c r="A101" s="83" t="s">
        <v>78</v>
      </c>
      <c r="B101" s="6"/>
      <c r="C101" s="6"/>
      <c r="D101" s="84" t="str">
        <f>D100/1000</f>
        <v>54,9</v>
      </c>
      <c r="E101" s="11" t="s">
        <v>89</v>
      </c>
      <c r="J101" s="7"/>
      <c r="L101" s="7"/>
      <c r="M101" s="7"/>
    </row>
    <row r="102" ht="13.5" customHeight="1">
      <c r="A102" s="15" t="s">
        <v>90</v>
      </c>
      <c r="B102" s="87" t="s">
        <v>92</v>
      </c>
      <c r="C102" s="88"/>
      <c r="D102" s="89" t="str">
        <f>78/D101</f>
        <v>1,4</v>
      </c>
      <c r="E102" s="91" t="s">
        <v>114</v>
      </c>
      <c r="J102" s="7"/>
      <c r="L102" s="7"/>
      <c r="M102" s="7"/>
    </row>
    <row r="103" ht="13.5" customHeight="1">
      <c r="A103" s="7"/>
      <c r="B103" s="87" t="s">
        <v>125</v>
      </c>
      <c r="C103" s="88"/>
      <c r="D103" s="45" t="str">
        <f>J24</f>
        <v>1,6</v>
      </c>
      <c r="E103" s="94" t="s">
        <v>114</v>
      </c>
      <c r="J103" s="7"/>
      <c r="L103" s="7"/>
      <c r="M103" s="7"/>
    </row>
    <row r="104" ht="12.75" customHeight="1">
      <c r="A104" s="7"/>
      <c r="B104" s="7"/>
      <c r="C104" s="7"/>
      <c r="J104" s="7"/>
      <c r="L104" s="7"/>
      <c r="M104" s="7"/>
    </row>
    <row r="105" ht="12.75" customHeight="1">
      <c r="A105" s="7"/>
      <c r="B105" s="7"/>
      <c r="C105" s="7"/>
      <c r="J105" s="7"/>
      <c r="L105" s="7"/>
      <c r="M105" s="7"/>
    </row>
    <row r="106" ht="12.75" customHeight="1">
      <c r="A106" s="62" t="s">
        <v>199</v>
      </c>
      <c r="B106" s="7"/>
      <c r="C106" s="7"/>
      <c r="G106" s="63" t="s">
        <v>60</v>
      </c>
      <c r="L106" s="7"/>
      <c r="M106" s="7"/>
    </row>
    <row r="107" ht="12.75" customHeight="1">
      <c r="A107" s="62" t="s">
        <v>61</v>
      </c>
      <c r="B107" s="7"/>
      <c r="C107" s="7"/>
      <c r="J107" s="7"/>
      <c r="L107" s="7"/>
      <c r="M107" s="7"/>
    </row>
    <row r="108" ht="12.75" customHeight="1">
      <c r="A108" s="7"/>
      <c r="B108" s="7"/>
      <c r="C108" s="7"/>
      <c r="J108" s="7"/>
      <c r="L108" s="7"/>
      <c r="M108" s="7"/>
    </row>
    <row r="109" ht="12.75" customHeight="1">
      <c r="A109" s="7"/>
      <c r="B109" s="7"/>
      <c r="C109" s="7"/>
      <c r="G109" s="7" t="s">
        <v>200</v>
      </c>
      <c r="J109" s="7"/>
      <c r="L109" s="7"/>
      <c r="M109" s="7"/>
    </row>
    <row r="110" ht="12.75" customHeight="1">
      <c r="A110" s="7"/>
      <c r="B110" s="7"/>
      <c r="C110" s="7"/>
      <c r="J110" s="7"/>
      <c r="L110" s="7"/>
      <c r="M110" s="7"/>
    </row>
    <row r="111" ht="13.5" customHeight="1">
      <c r="A111" s="7"/>
      <c r="B111" s="7"/>
      <c r="C111" s="7"/>
      <c r="J111" s="7"/>
      <c r="L111" s="7"/>
      <c r="M111" s="7"/>
    </row>
    <row r="112" ht="13.5" customHeight="1">
      <c r="A112" s="7"/>
      <c r="B112" s="51" t="s">
        <v>63</v>
      </c>
      <c r="C112" s="51" t="s">
        <v>201</v>
      </c>
      <c r="D112" s="65" t="s">
        <v>65</v>
      </c>
      <c r="J112" s="7"/>
      <c r="L112" s="7"/>
      <c r="M112" s="7"/>
    </row>
    <row r="113" ht="12.75" customHeight="1">
      <c r="A113" s="67" t="s">
        <v>20</v>
      </c>
      <c r="B113" s="14">
        <v>4.0</v>
      </c>
      <c r="C113" s="99">
        <v>900.0</v>
      </c>
      <c r="D113" s="70" t="str">
        <f t="shared" ref="D113:D125" si="5">B113*C113</f>
        <v>3600</v>
      </c>
      <c r="E113" s="16"/>
      <c r="J113" s="7"/>
      <c r="L113" s="7"/>
      <c r="M113" s="7"/>
    </row>
    <row r="114" ht="12.75" customHeight="1">
      <c r="A114" s="13" t="s">
        <v>21</v>
      </c>
      <c r="B114" s="6">
        <v>10.0</v>
      </c>
      <c r="C114" s="99">
        <v>1000.0</v>
      </c>
      <c r="D114" s="76" t="str">
        <f t="shared" si="5"/>
        <v>10000</v>
      </c>
      <c r="E114" s="11"/>
      <c r="J114" s="7"/>
      <c r="L114" s="7"/>
      <c r="M114" s="7"/>
    </row>
    <row r="115" ht="12.75" customHeight="1">
      <c r="A115" s="13" t="s">
        <v>23</v>
      </c>
      <c r="B115" s="6">
        <v>10.0</v>
      </c>
      <c r="C115" s="99">
        <v>2890.0</v>
      </c>
      <c r="D115" s="76" t="str">
        <f t="shared" si="5"/>
        <v>28900</v>
      </c>
      <c r="E115" s="11"/>
      <c r="J115" s="7"/>
      <c r="L115" s="7"/>
      <c r="M115" s="7"/>
    </row>
    <row r="116" ht="12.75" customHeight="1">
      <c r="A116" s="13" t="s">
        <v>24</v>
      </c>
      <c r="B116" s="6">
        <v>2.0</v>
      </c>
      <c r="C116" s="99">
        <v>3648.0</v>
      </c>
      <c r="D116" s="76" t="str">
        <f t="shared" si="5"/>
        <v>7296</v>
      </c>
      <c r="E116" s="11"/>
      <c r="J116" s="7"/>
      <c r="L116" s="7"/>
      <c r="M116" s="7"/>
    </row>
    <row r="117" ht="39.0" customHeight="1">
      <c r="A117" s="37" t="s">
        <v>25</v>
      </c>
      <c r="B117" s="6">
        <v>5.0</v>
      </c>
      <c r="C117" s="99">
        <v>1100.0</v>
      </c>
      <c r="D117" s="76" t="str">
        <f t="shared" si="5"/>
        <v>5500</v>
      </c>
      <c r="E117" s="11"/>
      <c r="J117" s="7"/>
      <c r="L117" s="7"/>
      <c r="M117" s="7"/>
    </row>
    <row r="118" ht="12.75" customHeight="1">
      <c r="A118" s="13" t="s">
        <v>28</v>
      </c>
      <c r="B118" s="6">
        <v>2.0</v>
      </c>
      <c r="C118" s="99">
        <v>1730.0</v>
      </c>
      <c r="D118" s="76" t="str">
        <f t="shared" si="5"/>
        <v>3460</v>
      </c>
      <c r="E118" s="11"/>
      <c r="J118" s="7"/>
      <c r="L118" s="7"/>
      <c r="M118" s="7"/>
    </row>
    <row r="119" ht="12.75" customHeight="1">
      <c r="A119" s="13" t="s">
        <v>29</v>
      </c>
      <c r="B119" s="6">
        <v>0.0</v>
      </c>
      <c r="C119" s="99">
        <v>1300.0</v>
      </c>
      <c r="D119" s="76" t="str">
        <f t="shared" si="5"/>
        <v>0</v>
      </c>
      <c r="E119" s="11"/>
      <c r="G119" s="79" t="s">
        <v>70</v>
      </c>
      <c r="L119" s="7"/>
      <c r="M119" s="7"/>
    </row>
    <row r="120" ht="12.75" customHeight="1">
      <c r="A120" s="13" t="s">
        <v>30</v>
      </c>
      <c r="B120" s="6">
        <v>1.0</v>
      </c>
      <c r="C120" s="99">
        <v>1730.0</v>
      </c>
      <c r="D120" s="76" t="str">
        <f t="shared" si="5"/>
        <v>1730</v>
      </c>
      <c r="E120" s="11"/>
      <c r="J120" s="7"/>
      <c r="L120" s="7"/>
      <c r="M120" s="7"/>
    </row>
    <row r="121" ht="12.75" customHeight="1">
      <c r="A121" s="13" t="s">
        <v>31</v>
      </c>
      <c r="B121" s="6">
        <v>1.0</v>
      </c>
      <c r="C121" s="100">
        <v>9578.0</v>
      </c>
      <c r="D121" s="76" t="str">
        <f t="shared" si="5"/>
        <v>9578</v>
      </c>
      <c r="E121" s="11"/>
      <c r="J121" s="7"/>
      <c r="L121" s="7"/>
      <c r="M121" s="7"/>
    </row>
    <row r="122" ht="12.75" customHeight="1">
      <c r="A122" s="13" t="s">
        <v>33</v>
      </c>
      <c r="B122" s="6">
        <v>0.0</v>
      </c>
      <c r="C122" s="99"/>
      <c r="D122" s="76" t="str">
        <f t="shared" si="5"/>
        <v>0</v>
      </c>
      <c r="E122" s="11"/>
      <c r="J122" s="7"/>
      <c r="L122" s="7"/>
      <c r="M122" s="7"/>
    </row>
    <row r="123" ht="12.75" customHeight="1">
      <c r="A123" s="13" t="s">
        <v>35</v>
      </c>
      <c r="B123" s="6">
        <v>2.0</v>
      </c>
      <c r="C123" s="102">
        <v>1219.0</v>
      </c>
      <c r="D123" s="76" t="str">
        <f t="shared" si="5"/>
        <v>2438</v>
      </c>
      <c r="E123" s="11"/>
      <c r="J123" s="7"/>
      <c r="L123" s="7"/>
      <c r="M123" s="7"/>
    </row>
    <row r="124" ht="12.75" customHeight="1">
      <c r="A124" s="13" t="s">
        <v>36</v>
      </c>
      <c r="B124" s="6">
        <v>4.0</v>
      </c>
      <c r="C124" s="100">
        <v>1900.0</v>
      </c>
      <c r="D124" s="76" t="str">
        <f t="shared" si="5"/>
        <v>7600</v>
      </c>
      <c r="E124" s="11"/>
      <c r="J124" s="7"/>
      <c r="L124" s="7"/>
      <c r="M124" s="7"/>
    </row>
    <row r="125" ht="13.5" customHeight="1">
      <c r="A125" s="15" t="s">
        <v>37</v>
      </c>
      <c r="B125" s="6">
        <v>1.0</v>
      </c>
      <c r="C125" s="100">
        <v>7390.0</v>
      </c>
      <c r="D125" s="76" t="str">
        <f t="shared" si="5"/>
        <v>7390</v>
      </c>
      <c r="E125" s="11"/>
      <c r="J125" s="7"/>
      <c r="L125" s="7"/>
      <c r="M125" s="7"/>
    </row>
    <row r="126" ht="13.5" customHeight="1">
      <c r="A126" s="51" t="s">
        <v>74</v>
      </c>
      <c r="B126" s="81"/>
      <c r="C126" s="6"/>
      <c r="D126" s="76" t="str">
        <f>SUM(D113:D125)</f>
        <v>87492</v>
      </c>
      <c r="E126" s="11"/>
      <c r="J126" s="7"/>
      <c r="L126" s="7"/>
      <c r="M126" s="7"/>
    </row>
    <row r="127" ht="12.75" customHeight="1">
      <c r="A127" s="83" t="s">
        <v>78</v>
      </c>
      <c r="B127" s="6"/>
      <c r="C127" s="6"/>
      <c r="D127" s="84" t="str">
        <f>D126/1000</f>
        <v>87,5</v>
      </c>
      <c r="E127" s="11" t="s">
        <v>89</v>
      </c>
      <c r="J127" s="7"/>
      <c r="L127" s="7"/>
      <c r="M127" s="7"/>
    </row>
    <row r="128" ht="13.5" customHeight="1">
      <c r="A128" s="15" t="s">
        <v>90</v>
      </c>
      <c r="B128" s="87" t="s">
        <v>92</v>
      </c>
      <c r="C128" s="88"/>
      <c r="D128" s="89" t="str">
        <f>130/D127</f>
        <v>1,5</v>
      </c>
      <c r="E128" s="91" t="s">
        <v>114</v>
      </c>
      <c r="J128" s="7"/>
      <c r="L128" s="7"/>
      <c r="M128" s="7"/>
    </row>
    <row r="129" ht="13.5" customHeight="1">
      <c r="A129" s="7"/>
      <c r="B129" s="87" t="s">
        <v>125</v>
      </c>
      <c r="C129" s="88"/>
      <c r="D129" s="45" t="str">
        <f>L24</f>
        <v>1,7</v>
      </c>
      <c r="E129" s="94" t="s">
        <v>114</v>
      </c>
      <c r="J129" s="7"/>
      <c r="L129" s="7"/>
      <c r="M129" s="7"/>
    </row>
  </sheetData>
  <mergeCells count="17">
    <mergeCell ref="B128:C128"/>
    <mergeCell ref="B129:C129"/>
    <mergeCell ref="B51:C51"/>
    <mergeCell ref="B77:C77"/>
    <mergeCell ref="B1:E1"/>
    <mergeCell ref="B50:C50"/>
    <mergeCell ref="B102:C102"/>
    <mergeCell ref="B76:C76"/>
    <mergeCell ref="G41:J41"/>
    <mergeCell ref="G54:J54"/>
    <mergeCell ref="B103:C103"/>
    <mergeCell ref="G106:J106"/>
    <mergeCell ref="G119:J119"/>
    <mergeCell ref="G67:J67"/>
    <mergeCell ref="G80:J80"/>
    <mergeCell ref="G93:J93"/>
    <mergeCell ref="G28:J28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ax="1" min="1" width="44.29"/>
    <col customWidth="1" max="2" min="2" width="22.71"/>
    <col customWidth="1" max="3" min="3" width="24.71"/>
    <col customWidth="1" max="4" min="4" width="19.43"/>
    <col customWidth="1" max="5" min="5" width="11.57"/>
    <col customWidth="1" max="6" min="6" width="17.71"/>
    <col customWidth="1" max="7" min="7" width="21.71"/>
    <col customWidth="1" max="8" min="8" width="20.71"/>
    <col customWidth="1" max="9" min="9" width="17.71"/>
    <col customWidth="1" max="10" min="10" width="44.29"/>
    <col customWidth="1" max="11" min="11" width="19.0"/>
    <col customWidth="1" max="12" min="12" width="17.71"/>
    <col customWidth="1" max="14" min="13" width="10.0"/>
    <col customWidth="1" max="15" min="15" width="17.71"/>
    <col customWidth="1" max="17" min="16" width="10.0"/>
    <col customWidth="1" max="19" min="18" width="11.57"/>
    <col customWidth="1" max="24" min="20" width="10.0"/>
  </cols>
  <sheetData>
    <row r="1" ht="12.75" customHeight="1">
      <c r="A1" s="1" t="s">
        <v>0</v>
      </c>
      <c r="B1" s="2" t="s">
        <v>2</v>
      </c>
      <c r="C1" s="3"/>
      <c r="D1" s="3"/>
      <c r="E1" s="3"/>
      <c r="F1" s="3"/>
      <c r="G1" s="4" t="s">
        <v>3</v>
      </c>
      <c r="H1" s="2" t="s">
        <v>2</v>
      </c>
      <c r="I1" s="6"/>
      <c r="J1" s="7"/>
      <c r="K1" s="7"/>
      <c r="L1" s="7"/>
      <c r="O1" s="7"/>
      <c r="R1" s="8"/>
      <c r="S1" s="8"/>
    </row>
    <row r="2" ht="12.75" customHeight="1">
      <c r="A2" s="10" t="s">
        <v>5</v>
      </c>
      <c r="B2" s="6"/>
      <c r="C2" s="6"/>
      <c r="D2" s="6"/>
      <c r="E2" s="6"/>
      <c r="F2" s="6"/>
      <c r="G2" s="11" t="s">
        <v>6</v>
      </c>
      <c r="H2" s="8"/>
      <c r="I2" s="8"/>
      <c r="J2" s="7"/>
      <c r="K2" s="7"/>
      <c r="L2" s="7"/>
      <c r="O2" s="7"/>
      <c r="R2" s="8"/>
      <c r="S2" s="8"/>
    </row>
    <row r="3" ht="12.75" customHeight="1">
      <c r="A3" s="10" t="s">
        <v>7</v>
      </c>
      <c r="B3" s="6"/>
      <c r="C3" s="6"/>
      <c r="D3" s="6"/>
      <c r="E3" s="6"/>
      <c r="F3" s="6"/>
      <c r="G3" s="11"/>
      <c r="H3" s="8"/>
      <c r="I3" s="8"/>
      <c r="J3" s="7"/>
      <c r="K3" s="7"/>
      <c r="L3" s="7"/>
      <c r="O3" s="7"/>
      <c r="R3" s="8"/>
      <c r="S3" s="8"/>
    </row>
    <row r="4" ht="12.75" customHeight="1">
      <c r="A4" s="10" t="s">
        <v>8</v>
      </c>
      <c r="B4" s="6"/>
      <c r="C4" s="6"/>
      <c r="D4" s="6"/>
      <c r="E4" s="6"/>
      <c r="F4" s="6"/>
      <c r="G4" s="11"/>
      <c r="H4" s="8"/>
      <c r="I4" s="8"/>
      <c r="J4" s="7"/>
      <c r="K4" s="7"/>
      <c r="L4" s="7"/>
      <c r="O4" s="7"/>
      <c r="R4" s="8"/>
      <c r="S4" s="8"/>
    </row>
    <row r="5" ht="12.75" customHeight="1">
      <c r="A5" s="10" t="s">
        <v>9</v>
      </c>
      <c r="B5" s="6"/>
      <c r="C5" s="6"/>
      <c r="D5" s="6"/>
      <c r="E5" s="6"/>
      <c r="F5" s="6"/>
      <c r="G5" s="11"/>
      <c r="H5" s="8"/>
      <c r="I5" s="8"/>
      <c r="J5" s="7"/>
      <c r="K5" s="7"/>
      <c r="L5" s="7"/>
      <c r="O5" s="7"/>
      <c r="R5" s="8"/>
      <c r="S5" s="8"/>
    </row>
    <row r="6" ht="12.75" customHeight="1">
      <c r="A6" s="10" t="s">
        <v>10</v>
      </c>
      <c r="B6" s="6"/>
      <c r="C6" s="6"/>
      <c r="D6" s="6"/>
      <c r="E6" s="6"/>
      <c r="F6" s="6"/>
      <c r="G6" s="11"/>
      <c r="H6" s="8"/>
      <c r="I6" s="8"/>
      <c r="J6" s="7"/>
      <c r="K6" s="7"/>
      <c r="L6" s="7"/>
      <c r="O6" s="7"/>
      <c r="R6" s="8"/>
      <c r="S6" s="8"/>
    </row>
    <row r="7" ht="12.75" customHeight="1">
      <c r="A7" s="13"/>
      <c r="B7" s="6"/>
      <c r="C7" s="6"/>
      <c r="D7" s="6"/>
      <c r="E7" s="6"/>
      <c r="F7" s="6"/>
      <c r="G7" s="11"/>
      <c r="H7" s="8"/>
      <c r="I7" s="8" t="s">
        <v>11</v>
      </c>
      <c r="J7" s="7"/>
      <c r="K7" s="7"/>
      <c r="L7" s="7"/>
      <c r="O7" s="7"/>
      <c r="R7" s="8"/>
      <c r="S7" s="8"/>
    </row>
    <row r="8" ht="13.5" customHeight="1">
      <c r="A8" s="15"/>
      <c r="B8" s="17"/>
      <c r="C8" s="17"/>
      <c r="D8" s="17"/>
      <c r="E8" s="17"/>
      <c r="F8" s="17"/>
      <c r="G8" s="19"/>
      <c r="H8" s="8"/>
      <c r="I8" s="8"/>
      <c r="J8" s="7"/>
      <c r="K8" s="7"/>
      <c r="L8" s="7"/>
      <c r="O8" s="7"/>
      <c r="R8" s="8"/>
      <c r="S8" s="8"/>
    </row>
    <row r="9" ht="13.5" customHeight="1">
      <c r="A9" s="7"/>
      <c r="B9" s="7"/>
      <c r="C9" s="7"/>
      <c r="D9" s="7"/>
      <c r="E9" s="6"/>
      <c r="F9" s="8"/>
      <c r="G9" s="7"/>
      <c r="H9" s="6"/>
      <c r="I9" s="8"/>
      <c r="J9" s="7"/>
      <c r="K9" s="7"/>
      <c r="L9" s="21"/>
      <c r="O9" s="7"/>
      <c r="R9" s="8"/>
      <c r="S9" s="8"/>
    </row>
    <row r="10" ht="13.5" customHeight="1">
      <c r="A10" s="23" t="s">
        <v>15</v>
      </c>
      <c r="B10" s="24"/>
      <c r="C10" s="24"/>
      <c r="D10" s="24"/>
      <c r="E10" s="24">
        <v>2.2</v>
      </c>
      <c r="F10" s="24">
        <v>2.5</v>
      </c>
      <c r="G10" s="24"/>
      <c r="H10" s="24"/>
      <c r="I10" s="26"/>
      <c r="J10" s="24"/>
      <c r="K10" s="24"/>
      <c r="L10" s="28"/>
      <c r="M10" s="24"/>
      <c r="N10" s="24"/>
      <c r="O10" s="28" t="str">
        <f>O19/N19</f>
        <v>5</v>
      </c>
      <c r="P10" s="24"/>
      <c r="Q10" s="24"/>
      <c r="R10" s="6"/>
      <c r="S10" s="6"/>
      <c r="T10" s="24"/>
      <c r="U10" s="24"/>
      <c r="V10" s="24"/>
      <c r="W10" s="24"/>
      <c r="X10" s="32"/>
    </row>
    <row r="11" ht="14.25" customHeight="1">
      <c r="A11" s="34" t="s">
        <v>19</v>
      </c>
      <c r="B11" s="36" t="s">
        <v>22</v>
      </c>
      <c r="C11" s="36" t="s">
        <v>22</v>
      </c>
      <c r="D11" s="38" t="s">
        <v>26</v>
      </c>
      <c r="E11" s="40" t="s">
        <v>34</v>
      </c>
      <c r="F11" s="40" t="s">
        <v>39</v>
      </c>
      <c r="G11" s="42" t="s">
        <v>40</v>
      </c>
      <c r="H11" s="40" t="s">
        <v>34</v>
      </c>
      <c r="I11" s="40" t="s">
        <v>39</v>
      </c>
      <c r="J11" s="44" t="s">
        <v>41</v>
      </c>
      <c r="K11" s="40" t="s">
        <v>34</v>
      </c>
      <c r="L11" s="40" t="s">
        <v>39</v>
      </c>
      <c r="M11" s="42" t="s">
        <v>42</v>
      </c>
      <c r="N11" s="40" t="s">
        <v>34</v>
      </c>
      <c r="O11" s="40" t="s">
        <v>39</v>
      </c>
      <c r="P11" s="44" t="s">
        <v>43</v>
      </c>
      <c r="Q11" s="40"/>
      <c r="R11" s="46" t="s">
        <v>44</v>
      </c>
      <c r="S11" s="49"/>
      <c r="T11" s="40" t="s">
        <v>45</v>
      </c>
      <c r="U11" s="40" t="s">
        <v>46</v>
      </c>
      <c r="V11" s="40" t="s">
        <v>47</v>
      </c>
      <c r="W11" s="40" t="s">
        <v>49</v>
      </c>
      <c r="X11" s="52" t="s">
        <v>50</v>
      </c>
    </row>
    <row r="12" ht="48.0" customHeight="1">
      <c r="A12" s="56"/>
      <c r="B12" s="57" t="s">
        <v>53</v>
      </c>
      <c r="C12" s="57" t="s">
        <v>55</v>
      </c>
      <c r="D12" s="59"/>
      <c r="E12" s="61"/>
      <c r="F12" s="61"/>
      <c r="G12" s="59"/>
      <c r="H12" s="61"/>
      <c r="I12" s="61"/>
      <c r="J12" s="59"/>
      <c r="K12" s="61"/>
      <c r="L12" s="61"/>
      <c r="M12" s="59"/>
      <c r="N12" s="61"/>
      <c r="O12" s="61"/>
      <c r="P12" s="59"/>
      <c r="Q12" s="61"/>
      <c r="R12" s="59"/>
      <c r="S12" s="61"/>
      <c r="T12" s="59"/>
      <c r="U12" s="59"/>
      <c r="V12" s="59"/>
      <c r="W12" s="59"/>
      <c r="X12" s="69"/>
    </row>
    <row r="13" ht="12.75" customHeight="1">
      <c r="A13" s="37">
        <v>10.0</v>
      </c>
      <c r="B13" s="71" t="s">
        <v>66</v>
      </c>
      <c r="C13" s="72" t="s">
        <v>67</v>
      </c>
      <c r="D13" s="73"/>
      <c r="E13" s="73"/>
      <c r="F13" s="73"/>
      <c r="G13" s="73"/>
      <c r="H13" s="73"/>
      <c r="I13" s="73"/>
      <c r="J13" s="74" t="s">
        <v>68</v>
      </c>
      <c r="K13" s="73"/>
      <c r="L13" s="73"/>
      <c r="M13" s="75">
        <v>2.31</v>
      </c>
      <c r="N13" s="71">
        <v>0.8</v>
      </c>
      <c r="O13" s="73"/>
      <c r="P13" s="77" t="s">
        <v>69</v>
      </c>
      <c r="Q13" s="71"/>
      <c r="R13" s="75">
        <v>3.2</v>
      </c>
      <c r="S13" s="71"/>
      <c r="T13" s="73"/>
      <c r="U13" s="73"/>
      <c r="V13" s="73"/>
      <c r="W13" s="73"/>
      <c r="X13" s="78"/>
    </row>
    <row r="14" ht="12.75" customHeight="1">
      <c r="A14" s="37">
        <v>15.0</v>
      </c>
      <c r="B14" s="71" t="s">
        <v>71</v>
      </c>
      <c r="C14" s="72" t="s">
        <v>72</v>
      </c>
      <c r="D14" s="73"/>
      <c r="E14" s="73"/>
      <c r="F14" s="73"/>
      <c r="G14" s="75">
        <v>2.11</v>
      </c>
      <c r="H14" s="71">
        <v>1.0</v>
      </c>
      <c r="I14" s="71">
        <v>6.0</v>
      </c>
      <c r="J14" s="74" t="s">
        <v>73</v>
      </c>
      <c r="K14" s="80">
        <v>1.29</v>
      </c>
      <c r="L14" s="80" t="str">
        <f t="shared" ref="L14:L16" si="1">K14*$F$10</f>
        <v>3,2</v>
      </c>
      <c r="M14" s="75">
        <v>2.77</v>
      </c>
      <c r="N14" s="80">
        <v>1.29</v>
      </c>
      <c r="O14" s="71">
        <v>8.0</v>
      </c>
      <c r="P14" s="77" t="s">
        <v>75</v>
      </c>
      <c r="Q14" s="71"/>
      <c r="R14" s="75">
        <v>3.73</v>
      </c>
      <c r="S14" s="71"/>
      <c r="T14" s="73"/>
      <c r="U14" s="73"/>
      <c r="V14" s="73"/>
      <c r="W14" s="71" t="s">
        <v>76</v>
      </c>
      <c r="X14" s="82" t="s">
        <v>77</v>
      </c>
    </row>
    <row r="15" ht="12.75" customHeight="1">
      <c r="A15" s="37">
        <v>20.0</v>
      </c>
      <c r="B15" s="71" t="s">
        <v>79</v>
      </c>
      <c r="C15" s="72" t="s">
        <v>80</v>
      </c>
      <c r="D15" s="74" t="s">
        <v>81</v>
      </c>
      <c r="E15" s="80">
        <v>1.4</v>
      </c>
      <c r="F15" s="80" t="str">
        <f t="shared" ref="F15:F21" si="2">E15*$F$10</f>
        <v>3,5</v>
      </c>
      <c r="G15" s="75">
        <v>2.11</v>
      </c>
      <c r="H15" s="71">
        <v>1.3</v>
      </c>
      <c r="I15" s="71">
        <v>7.0</v>
      </c>
      <c r="J15" s="74" t="s">
        <v>82</v>
      </c>
      <c r="K15" s="80">
        <v>1.7</v>
      </c>
      <c r="L15" s="80" t="str">
        <f t="shared" si="1"/>
        <v>4,3</v>
      </c>
      <c r="M15" s="75">
        <v>2.87</v>
      </c>
      <c r="N15" s="80">
        <v>1.71</v>
      </c>
      <c r="O15" s="71">
        <v>9.0</v>
      </c>
      <c r="P15" s="77" t="s">
        <v>83</v>
      </c>
      <c r="Q15" s="71"/>
      <c r="R15" s="75">
        <v>3.91</v>
      </c>
      <c r="S15" s="71"/>
      <c r="T15" s="73"/>
      <c r="U15" s="73"/>
      <c r="V15" s="73"/>
      <c r="W15" s="71" t="s">
        <v>84</v>
      </c>
      <c r="X15" s="82" t="s">
        <v>85</v>
      </c>
    </row>
    <row r="16" ht="12.75" customHeight="1">
      <c r="A16" s="37">
        <v>25.0</v>
      </c>
      <c r="B16" s="71" t="s">
        <v>86</v>
      </c>
      <c r="C16" s="72" t="s">
        <v>87</v>
      </c>
      <c r="D16" s="74" t="s">
        <v>81</v>
      </c>
      <c r="E16" s="80">
        <v>1.78</v>
      </c>
      <c r="F16" s="80" t="str">
        <f t="shared" si="2"/>
        <v>4,5</v>
      </c>
      <c r="G16" s="75">
        <v>2.77</v>
      </c>
      <c r="H16" s="71">
        <v>2.1</v>
      </c>
      <c r="I16" s="71">
        <v>11.0</v>
      </c>
      <c r="J16" s="74" t="s">
        <v>88</v>
      </c>
      <c r="K16" s="80">
        <v>2.5</v>
      </c>
      <c r="L16" s="80" t="str">
        <f t="shared" si="1"/>
        <v>6,3</v>
      </c>
      <c r="M16" s="75">
        <v>3.38</v>
      </c>
      <c r="N16" s="80">
        <v>2.54</v>
      </c>
      <c r="O16" s="71">
        <v>13.0</v>
      </c>
      <c r="P16" s="77" t="s">
        <v>91</v>
      </c>
      <c r="Q16" s="71"/>
      <c r="R16" s="75">
        <v>4.55</v>
      </c>
      <c r="S16" s="71"/>
      <c r="T16" s="73"/>
      <c r="U16" s="73"/>
      <c r="V16" s="73"/>
      <c r="W16" s="71" t="s">
        <v>93</v>
      </c>
      <c r="X16" s="82" t="s">
        <v>94</v>
      </c>
    </row>
    <row r="17" ht="12.75" customHeight="1">
      <c r="A17" s="37">
        <v>32.0</v>
      </c>
      <c r="B17" s="71" t="s">
        <v>95</v>
      </c>
      <c r="C17" s="72" t="s">
        <v>96</v>
      </c>
      <c r="D17" s="74" t="s">
        <v>97</v>
      </c>
      <c r="E17" s="80">
        <v>2.55</v>
      </c>
      <c r="F17" s="86" t="str">
        <f t="shared" si="2"/>
        <v>6</v>
      </c>
      <c r="G17" s="73"/>
      <c r="H17" s="73"/>
      <c r="I17" s="73"/>
      <c r="J17" s="74" t="s">
        <v>98</v>
      </c>
      <c r="K17" s="73"/>
      <c r="L17" s="73"/>
      <c r="M17" s="75">
        <v>3.56</v>
      </c>
      <c r="N17" s="73"/>
      <c r="O17" s="73"/>
      <c r="P17" s="77" t="s">
        <v>99</v>
      </c>
      <c r="Q17" s="71"/>
      <c r="R17" s="75">
        <v>4.58</v>
      </c>
      <c r="S17" s="71"/>
      <c r="T17" s="73"/>
      <c r="U17" s="73"/>
      <c r="V17" s="73"/>
      <c r="W17" s="71" t="s">
        <v>93</v>
      </c>
      <c r="X17" s="82" t="s">
        <v>100</v>
      </c>
    </row>
    <row r="18" ht="12.75" customHeight="1">
      <c r="A18" s="37">
        <v>40.0</v>
      </c>
      <c r="B18" s="71" t="s">
        <v>101</v>
      </c>
      <c r="C18" s="72" t="s">
        <v>102</v>
      </c>
      <c r="D18" s="74" t="s">
        <v>97</v>
      </c>
      <c r="E18" s="80">
        <v>2.93</v>
      </c>
      <c r="F18" s="86" t="str">
        <f t="shared" si="2"/>
        <v>7</v>
      </c>
      <c r="G18" s="75">
        <v>2.77</v>
      </c>
      <c r="H18" s="71">
        <v>3.2</v>
      </c>
      <c r="I18" s="71">
        <v>15.0</v>
      </c>
      <c r="J18" s="74" t="s">
        <v>103</v>
      </c>
      <c r="K18" s="71">
        <v>4.1</v>
      </c>
      <c r="L18" s="86" t="str">
        <f t="shared" ref="L18:L19" si="3">K18*$F$10</f>
        <v>10</v>
      </c>
      <c r="M18" s="75">
        <v>3.68</v>
      </c>
      <c r="N18" s="80">
        <v>4.11</v>
      </c>
      <c r="O18" s="71">
        <v>20.0</v>
      </c>
      <c r="P18" s="77" t="s">
        <v>104</v>
      </c>
      <c r="Q18" s="71"/>
      <c r="R18" s="75">
        <v>5.08</v>
      </c>
      <c r="S18" s="71"/>
      <c r="T18" s="73"/>
      <c r="U18" s="73"/>
      <c r="V18" s="73"/>
      <c r="W18" s="71" t="s">
        <v>105</v>
      </c>
      <c r="X18" s="82" t="s">
        <v>106</v>
      </c>
    </row>
    <row r="19" ht="12.75" customHeight="1">
      <c r="A19" s="37">
        <v>50.0</v>
      </c>
      <c r="B19" s="71" t="s">
        <v>107</v>
      </c>
      <c r="C19" s="72" t="s">
        <v>108</v>
      </c>
      <c r="D19" s="74" t="s">
        <v>109</v>
      </c>
      <c r="E19" s="80">
        <v>4.11</v>
      </c>
      <c r="F19" s="86" t="str">
        <f t="shared" si="2"/>
        <v>10</v>
      </c>
      <c r="G19" s="75">
        <v>2.77</v>
      </c>
      <c r="H19" s="86">
        <v>4.0</v>
      </c>
      <c r="I19" s="86">
        <v>19.0</v>
      </c>
      <c r="J19" s="74" t="s">
        <v>83</v>
      </c>
      <c r="K19" s="71">
        <v>5.5</v>
      </c>
      <c r="L19" s="86" t="str">
        <f t="shared" si="3"/>
        <v>14</v>
      </c>
      <c r="M19" s="75">
        <v>3.91</v>
      </c>
      <c r="N19" s="80">
        <v>5.52</v>
      </c>
      <c r="O19" s="86">
        <v>26.0</v>
      </c>
      <c r="P19" s="77" t="s">
        <v>111</v>
      </c>
      <c r="Q19" s="71"/>
      <c r="R19" s="75">
        <v>5.54</v>
      </c>
      <c r="S19" s="71"/>
      <c r="T19" s="73"/>
      <c r="U19" s="73"/>
      <c r="V19" s="73"/>
      <c r="W19" s="71" t="s">
        <v>112</v>
      </c>
      <c r="X19" s="82" t="s">
        <v>113</v>
      </c>
    </row>
    <row r="20" ht="12.75" customHeight="1">
      <c r="A20" s="37">
        <v>65.0</v>
      </c>
      <c r="B20" s="71" t="s">
        <v>115</v>
      </c>
      <c r="C20" s="72" t="s">
        <v>116</v>
      </c>
      <c r="D20" s="74" t="s">
        <v>109</v>
      </c>
      <c r="E20" s="80">
        <v>5.24</v>
      </c>
      <c r="F20" s="86" t="str">
        <f t="shared" si="2"/>
        <v>13</v>
      </c>
      <c r="G20" s="75">
        <v>3.05</v>
      </c>
      <c r="H20" s="86">
        <v>5.3</v>
      </c>
      <c r="I20" s="86">
        <v>25.0</v>
      </c>
      <c r="J20" s="74" t="s">
        <v>117</v>
      </c>
      <c r="K20" s="73"/>
      <c r="L20" s="92"/>
      <c r="M20" s="75">
        <v>5.16</v>
      </c>
      <c r="N20" s="73"/>
      <c r="O20" s="73"/>
      <c r="P20" s="77" t="s">
        <v>119</v>
      </c>
      <c r="Q20" s="71"/>
      <c r="R20" s="75">
        <v>7.01</v>
      </c>
      <c r="S20" s="71"/>
      <c r="T20" s="73"/>
      <c r="U20" s="73"/>
      <c r="V20" s="73"/>
      <c r="W20" s="71" t="s">
        <v>120</v>
      </c>
      <c r="X20" s="82" t="s">
        <v>121</v>
      </c>
    </row>
    <row r="21" ht="12.75" customHeight="1">
      <c r="A21" s="37">
        <v>80.0</v>
      </c>
      <c r="B21" s="71" t="s">
        <v>122</v>
      </c>
      <c r="C21" s="72" t="s">
        <v>123</v>
      </c>
      <c r="D21" s="74" t="s">
        <v>124</v>
      </c>
      <c r="E21" s="80">
        <v>6.76</v>
      </c>
      <c r="F21" s="86" t="str">
        <f t="shared" si="2"/>
        <v>17</v>
      </c>
      <c r="G21" s="75">
        <v>3.05</v>
      </c>
      <c r="H21" s="86">
        <v>6.6</v>
      </c>
      <c r="I21" s="86">
        <v>30.0</v>
      </c>
      <c r="J21" s="74" t="s">
        <v>126</v>
      </c>
      <c r="K21" s="71">
        <v>12.0</v>
      </c>
      <c r="L21" s="86" t="str">
        <f>K21*$F$10</f>
        <v>30</v>
      </c>
      <c r="M21" s="75">
        <v>5.49</v>
      </c>
      <c r="N21" s="86">
        <v>11.5</v>
      </c>
      <c r="O21" s="86">
        <v>54.0</v>
      </c>
      <c r="P21" s="77" t="s">
        <v>127</v>
      </c>
      <c r="Q21" s="71"/>
      <c r="R21" s="75">
        <v>7.62</v>
      </c>
      <c r="S21" s="71"/>
      <c r="T21" s="73"/>
      <c r="U21" s="73"/>
      <c r="V21" s="73"/>
      <c r="W21" s="71" t="s">
        <v>128</v>
      </c>
      <c r="X21" s="82" t="s">
        <v>129</v>
      </c>
    </row>
    <row r="22" ht="12.75" customHeight="1">
      <c r="A22" s="37">
        <v>100.0</v>
      </c>
      <c r="B22" s="71" t="s">
        <v>130</v>
      </c>
      <c r="C22" s="72" t="s">
        <v>131</v>
      </c>
      <c r="D22" s="74" t="s">
        <v>132</v>
      </c>
      <c r="E22" s="86">
        <v>9.83</v>
      </c>
      <c r="F22" s="86" t="str">
        <f t="shared" ref="F22:F39" si="4">E22*$E$10</f>
        <v>22</v>
      </c>
      <c r="G22" s="75">
        <v>3.05</v>
      </c>
      <c r="H22" s="86">
        <v>8.5</v>
      </c>
      <c r="I22" s="86">
        <v>39.0</v>
      </c>
      <c r="J22" s="74" t="s">
        <v>133</v>
      </c>
      <c r="K22" s="71">
        <v>16.0</v>
      </c>
      <c r="L22" s="86" t="str">
        <f>K22*$E$10</f>
        <v>35</v>
      </c>
      <c r="M22" s="75">
        <v>6.02</v>
      </c>
      <c r="N22" s="86">
        <v>16.3</v>
      </c>
      <c r="O22" s="86">
        <v>76.0</v>
      </c>
      <c r="P22" s="77" t="s">
        <v>136</v>
      </c>
      <c r="Q22" s="71"/>
      <c r="R22" s="75">
        <v>8.56</v>
      </c>
      <c r="S22" s="71"/>
      <c r="T22" s="73"/>
      <c r="U22" s="71" t="s">
        <v>128</v>
      </c>
      <c r="V22" s="73"/>
      <c r="W22" s="71" t="s">
        <v>138</v>
      </c>
      <c r="X22" s="82" t="s">
        <v>139</v>
      </c>
    </row>
    <row r="23" ht="12.75" customHeight="1">
      <c r="A23" s="96">
        <v>125.0</v>
      </c>
      <c r="B23" s="71" t="s">
        <v>140</v>
      </c>
      <c r="C23" s="72" t="s">
        <v>141</v>
      </c>
      <c r="D23" s="74" t="s">
        <v>142</v>
      </c>
      <c r="E23" s="86">
        <v>13.39</v>
      </c>
      <c r="F23" s="86" t="str">
        <f t="shared" si="4"/>
        <v>29</v>
      </c>
      <c r="G23" s="75">
        <v>3.4</v>
      </c>
      <c r="H23" s="86">
        <v>11.7</v>
      </c>
      <c r="I23" s="86">
        <v>92.0</v>
      </c>
      <c r="J23" s="74" t="s">
        <v>143</v>
      </c>
      <c r="K23" s="73"/>
      <c r="L23" s="73"/>
      <c r="M23" s="75">
        <v>6.55</v>
      </c>
      <c r="N23" s="73"/>
      <c r="O23" s="73"/>
      <c r="P23" s="77" t="s">
        <v>120</v>
      </c>
      <c r="Q23" s="71"/>
      <c r="R23" s="75">
        <v>9.53</v>
      </c>
      <c r="S23" s="71"/>
      <c r="T23" s="73"/>
      <c r="U23" s="71" t="s">
        <v>144</v>
      </c>
      <c r="V23" s="73"/>
      <c r="W23" s="71" t="s">
        <v>145</v>
      </c>
      <c r="X23" s="82" t="s">
        <v>146</v>
      </c>
    </row>
    <row r="24" ht="12.75" customHeight="1">
      <c r="A24" s="37">
        <v>150.0</v>
      </c>
      <c r="B24" s="71" t="s">
        <v>147</v>
      </c>
      <c r="C24" s="72" t="s">
        <v>148</v>
      </c>
      <c r="D24" s="74" t="s">
        <v>149</v>
      </c>
      <c r="E24" s="86">
        <v>18.2</v>
      </c>
      <c r="F24" s="86" t="str">
        <f t="shared" si="4"/>
        <v>40</v>
      </c>
      <c r="G24" s="75">
        <v>3.4</v>
      </c>
      <c r="H24" s="86">
        <v>14.0</v>
      </c>
      <c r="I24" s="86">
        <v>66.0</v>
      </c>
      <c r="J24" s="74" t="s">
        <v>150</v>
      </c>
      <c r="K24" s="71">
        <v>29.0</v>
      </c>
      <c r="L24" s="86" t="str">
        <f t="shared" ref="L24:L30" si="5">K24*$E$10</f>
        <v>64</v>
      </c>
      <c r="M24" s="75">
        <v>7.11</v>
      </c>
      <c r="N24" s="86">
        <v>28.7</v>
      </c>
      <c r="O24" s="86">
        <v>134.0</v>
      </c>
      <c r="P24" s="77" t="s">
        <v>151</v>
      </c>
      <c r="Q24" s="71"/>
      <c r="R24" s="75">
        <v>10.94</v>
      </c>
      <c r="S24" s="71"/>
      <c r="T24" s="73"/>
      <c r="U24" s="71" t="s">
        <v>152</v>
      </c>
      <c r="V24" s="73"/>
      <c r="W24" s="71" t="s">
        <v>153</v>
      </c>
      <c r="X24" s="82" t="s">
        <v>154</v>
      </c>
    </row>
    <row r="25" ht="12.75" customHeight="1">
      <c r="A25" s="37">
        <v>200.0</v>
      </c>
      <c r="B25" s="71" t="s">
        <v>155</v>
      </c>
      <c r="C25" s="72" t="s">
        <v>156</v>
      </c>
      <c r="D25" s="74" t="s">
        <v>157</v>
      </c>
      <c r="E25" s="86">
        <v>33.1</v>
      </c>
      <c r="F25" s="86" t="str">
        <f t="shared" si="4"/>
        <v>73</v>
      </c>
      <c r="G25" s="75">
        <v>3.76</v>
      </c>
      <c r="H25" s="86">
        <v>20.3</v>
      </c>
      <c r="I25" s="86">
        <v>96.0</v>
      </c>
      <c r="J25" s="74" t="s">
        <v>158</v>
      </c>
      <c r="K25" s="71">
        <v>43.0</v>
      </c>
      <c r="L25" s="86" t="str">
        <f t="shared" si="5"/>
        <v>95</v>
      </c>
      <c r="M25" s="75">
        <v>8.18</v>
      </c>
      <c r="N25" s="86">
        <v>43.2</v>
      </c>
      <c r="O25" s="86">
        <v>195.0</v>
      </c>
      <c r="P25" s="77" t="s">
        <v>144</v>
      </c>
      <c r="Q25" s="71"/>
      <c r="R25" s="75">
        <v>12.7</v>
      </c>
      <c r="S25" s="71"/>
      <c r="T25" s="71" t="s">
        <v>159</v>
      </c>
      <c r="U25" s="71" t="s">
        <v>153</v>
      </c>
      <c r="V25" s="71" t="s">
        <v>160</v>
      </c>
      <c r="W25" s="71" t="s">
        <v>161</v>
      </c>
      <c r="X25" s="82" t="s">
        <v>162</v>
      </c>
    </row>
    <row r="26" ht="12.75" customHeight="1">
      <c r="A26" s="37">
        <v>250.0</v>
      </c>
      <c r="B26" s="71" t="s">
        <v>163</v>
      </c>
      <c r="C26" s="72" t="s">
        <v>164</v>
      </c>
      <c r="D26" s="74" t="s">
        <v>157</v>
      </c>
      <c r="E26" s="86">
        <v>41.44</v>
      </c>
      <c r="F26" s="86" t="str">
        <f t="shared" si="4"/>
        <v>91</v>
      </c>
      <c r="G26" s="75">
        <v>4.19</v>
      </c>
      <c r="H26" s="86">
        <v>28.2</v>
      </c>
      <c r="I26" s="86">
        <v>130.0</v>
      </c>
      <c r="J26" s="74" t="s">
        <v>165</v>
      </c>
      <c r="K26" s="71">
        <v>60.0</v>
      </c>
      <c r="L26" s="86" t="str">
        <f t="shared" si="5"/>
        <v>132</v>
      </c>
      <c r="M26" s="75">
        <v>9.27</v>
      </c>
      <c r="N26" s="71">
        <v>60.0</v>
      </c>
      <c r="O26" s="86" t="str">
        <f t="shared" ref="O26:O27" si="6">N26*4.5</f>
        <v>270</v>
      </c>
      <c r="P26" s="77" t="s">
        <v>159</v>
      </c>
      <c r="Q26" s="71"/>
      <c r="R26" s="75">
        <v>12.7</v>
      </c>
      <c r="S26" s="71"/>
      <c r="T26" s="71" t="s">
        <v>153</v>
      </c>
      <c r="U26" s="71" t="s">
        <v>166</v>
      </c>
      <c r="V26" s="71" t="s">
        <v>167</v>
      </c>
      <c r="W26" s="71" t="s">
        <v>168</v>
      </c>
      <c r="X26" s="82" t="s">
        <v>167</v>
      </c>
    </row>
    <row r="27" ht="12.75" customHeight="1">
      <c r="A27" s="37">
        <v>300.0</v>
      </c>
      <c r="B27" s="71" t="s">
        <v>169</v>
      </c>
      <c r="C27" s="72" t="s">
        <v>170</v>
      </c>
      <c r="D27" s="74" t="s">
        <v>171</v>
      </c>
      <c r="E27" s="86">
        <v>55.47</v>
      </c>
      <c r="F27" s="86" t="str">
        <f t="shared" si="4"/>
        <v>122</v>
      </c>
      <c r="G27" s="75">
        <v>4.57</v>
      </c>
      <c r="H27" s="86">
        <v>36.5</v>
      </c>
      <c r="I27" s="86">
        <v>174.0</v>
      </c>
      <c r="J27" s="74" t="s">
        <v>175</v>
      </c>
      <c r="K27" s="71">
        <v>80.0</v>
      </c>
      <c r="L27" s="86" t="str">
        <f t="shared" si="5"/>
        <v>176</v>
      </c>
      <c r="M27" s="75">
        <v>9.53</v>
      </c>
      <c r="N27" s="71">
        <v>75.0</v>
      </c>
      <c r="O27" s="86" t="str">
        <f t="shared" si="6"/>
        <v>338</v>
      </c>
      <c r="P27" s="77" t="s">
        <v>176</v>
      </c>
      <c r="Q27" s="71"/>
      <c r="R27" s="75">
        <v>12.7</v>
      </c>
      <c r="S27" s="71"/>
      <c r="T27" s="71" t="s">
        <v>166</v>
      </c>
      <c r="U27" s="71" t="s">
        <v>167</v>
      </c>
      <c r="V27" s="71" t="s">
        <v>168</v>
      </c>
      <c r="W27" s="71" t="s">
        <v>177</v>
      </c>
      <c r="X27" s="82" t="s">
        <v>167</v>
      </c>
    </row>
    <row r="28" ht="12.75" customHeight="1">
      <c r="A28" s="37">
        <v>350.0</v>
      </c>
      <c r="B28" s="71" t="s">
        <v>178</v>
      </c>
      <c r="C28" s="72" t="s">
        <v>179</v>
      </c>
      <c r="D28" s="74" t="s">
        <v>180</v>
      </c>
      <c r="E28" s="86">
        <v>56.7</v>
      </c>
      <c r="F28" s="86" t="str">
        <f t="shared" si="4"/>
        <v>125</v>
      </c>
      <c r="G28" s="75">
        <v>4.77</v>
      </c>
      <c r="H28" s="86">
        <v>37.8</v>
      </c>
      <c r="I28" s="86" t="str">
        <f t="shared" ref="I28:I33" si="7">H28*5</f>
        <v>189</v>
      </c>
      <c r="J28" s="74" t="s">
        <v>128</v>
      </c>
      <c r="K28" s="71">
        <v>95.0</v>
      </c>
      <c r="L28" s="86" t="str">
        <f t="shared" si="5"/>
        <v>209</v>
      </c>
      <c r="M28" s="73"/>
      <c r="N28" s="73"/>
      <c r="O28" s="73"/>
      <c r="P28" s="77" t="s">
        <v>146</v>
      </c>
      <c r="Q28" s="71"/>
      <c r="R28" s="73"/>
      <c r="S28" s="71"/>
      <c r="T28" s="71" t="s">
        <v>181</v>
      </c>
      <c r="U28" s="71" t="s">
        <v>182</v>
      </c>
      <c r="V28" s="71" t="s">
        <v>183</v>
      </c>
      <c r="W28" s="71" t="s">
        <v>184</v>
      </c>
      <c r="X28" s="78"/>
    </row>
    <row r="29" ht="12.75" customHeight="1">
      <c r="A29" s="37">
        <v>400.0</v>
      </c>
      <c r="B29" s="71" t="s">
        <v>185</v>
      </c>
      <c r="C29" s="72" t="s">
        <v>186</v>
      </c>
      <c r="D29" s="74" t="s">
        <v>180</v>
      </c>
      <c r="E29" s="86">
        <v>63.0</v>
      </c>
      <c r="F29" s="86" t="str">
        <f t="shared" si="4"/>
        <v>139</v>
      </c>
      <c r="G29" s="75">
        <v>4.77</v>
      </c>
      <c r="H29" s="86">
        <v>46.0</v>
      </c>
      <c r="I29" s="86" t="str">
        <f t="shared" si="7"/>
        <v>230</v>
      </c>
      <c r="J29" s="74" t="s">
        <v>144</v>
      </c>
      <c r="K29" s="71">
        <v>123.0</v>
      </c>
      <c r="L29" s="86" t="str">
        <f t="shared" si="5"/>
        <v>271</v>
      </c>
      <c r="M29" s="73"/>
      <c r="N29" s="73"/>
      <c r="O29" s="73"/>
      <c r="P29" s="77" t="s">
        <v>166</v>
      </c>
      <c r="Q29" s="71"/>
      <c r="R29" s="73"/>
      <c r="S29" s="71"/>
      <c r="T29" s="71" t="s">
        <v>187</v>
      </c>
      <c r="U29" s="71" t="s">
        <v>188</v>
      </c>
      <c r="V29" s="71" t="s">
        <v>189</v>
      </c>
      <c r="W29" s="71" t="s">
        <v>190</v>
      </c>
      <c r="X29" s="78"/>
    </row>
    <row r="30" ht="12.75" customHeight="1">
      <c r="A30" s="37">
        <v>450.0</v>
      </c>
      <c r="B30" s="71" t="s">
        <v>191</v>
      </c>
      <c r="C30" s="72" t="s">
        <v>192</v>
      </c>
      <c r="D30" s="74" t="s">
        <v>180</v>
      </c>
      <c r="E30" s="86">
        <v>71.0</v>
      </c>
      <c r="F30" s="86" t="str">
        <f t="shared" si="4"/>
        <v>156</v>
      </c>
      <c r="G30" s="75">
        <v>4.77</v>
      </c>
      <c r="H30" s="86">
        <v>54.0</v>
      </c>
      <c r="I30" s="86" t="str">
        <f t="shared" si="7"/>
        <v>270</v>
      </c>
      <c r="J30" s="74" t="s">
        <v>152</v>
      </c>
      <c r="K30" s="71">
        <v>156.0</v>
      </c>
      <c r="L30" s="86" t="str">
        <f t="shared" si="5"/>
        <v>343</v>
      </c>
      <c r="M30" s="73"/>
      <c r="N30" s="73"/>
      <c r="O30" s="73"/>
      <c r="P30" s="77" t="s">
        <v>181</v>
      </c>
      <c r="Q30" s="71"/>
      <c r="R30" s="73"/>
      <c r="S30" s="71"/>
      <c r="T30" s="71" t="s">
        <v>193</v>
      </c>
      <c r="U30" s="71" t="s">
        <v>194</v>
      </c>
      <c r="V30" s="71" t="s">
        <v>195</v>
      </c>
      <c r="W30" s="71" t="s">
        <v>196</v>
      </c>
      <c r="X30" s="78"/>
    </row>
    <row r="31" ht="12.75" customHeight="1">
      <c r="A31" s="37">
        <v>500.0</v>
      </c>
      <c r="B31" s="71" t="s">
        <v>197</v>
      </c>
      <c r="C31" s="72" t="s">
        <v>198</v>
      </c>
      <c r="D31" s="74" t="s">
        <v>180</v>
      </c>
      <c r="E31" s="86">
        <v>79.0</v>
      </c>
      <c r="F31" s="86" t="str">
        <f t="shared" si="4"/>
        <v>174</v>
      </c>
      <c r="G31" s="75">
        <v>5.54</v>
      </c>
      <c r="H31" s="86">
        <v>70.0</v>
      </c>
      <c r="I31" s="86" t="str">
        <f t="shared" si="7"/>
        <v>350</v>
      </c>
      <c r="J31" s="74" t="s">
        <v>159</v>
      </c>
      <c r="K31" s="71">
        <v>184.0</v>
      </c>
      <c r="L31" s="86" t="str">
        <f t="shared" ref="L31:L33" si="8">K31*2</f>
        <v>368</v>
      </c>
      <c r="M31" s="73"/>
      <c r="N31" s="73"/>
      <c r="O31" s="73"/>
      <c r="P31" s="77" t="s">
        <v>187</v>
      </c>
      <c r="Q31" s="71"/>
      <c r="R31" s="73"/>
      <c r="S31" s="71"/>
      <c r="T31" s="71" t="s">
        <v>202</v>
      </c>
      <c r="U31" s="71" t="s">
        <v>203</v>
      </c>
      <c r="V31" s="71" t="s">
        <v>204</v>
      </c>
      <c r="W31" s="71" t="s">
        <v>205</v>
      </c>
      <c r="X31" s="78"/>
    </row>
    <row r="32" ht="12.75" customHeight="1">
      <c r="A32" s="37">
        <v>550.0</v>
      </c>
      <c r="B32" s="71" t="s">
        <v>206</v>
      </c>
      <c r="C32" s="72" t="s">
        <v>207</v>
      </c>
      <c r="D32" s="74" t="s">
        <v>180</v>
      </c>
      <c r="E32" s="86">
        <v>87.0</v>
      </c>
      <c r="F32" s="86" t="str">
        <f t="shared" si="4"/>
        <v>191</v>
      </c>
      <c r="G32" s="75">
        <v>5.54</v>
      </c>
      <c r="H32" s="86">
        <v>77.0</v>
      </c>
      <c r="I32" s="86" t="str">
        <f t="shared" si="7"/>
        <v>385</v>
      </c>
      <c r="J32" s="74" t="s">
        <v>145</v>
      </c>
      <c r="K32" s="71">
        <v>217.0</v>
      </c>
      <c r="L32" s="86" t="str">
        <f t="shared" si="8"/>
        <v>434</v>
      </c>
      <c r="M32" s="73"/>
      <c r="N32" s="73"/>
      <c r="O32" s="73"/>
      <c r="P32" s="77" t="s">
        <v>168</v>
      </c>
      <c r="Q32" s="71"/>
      <c r="R32" s="73"/>
      <c r="S32" s="71"/>
      <c r="T32" s="71" t="s">
        <v>194</v>
      </c>
      <c r="U32" s="71" t="s">
        <v>208</v>
      </c>
      <c r="V32" s="71" t="s">
        <v>209</v>
      </c>
      <c r="W32" s="71" t="s">
        <v>210</v>
      </c>
      <c r="X32" s="78"/>
    </row>
    <row r="33" ht="12.75" customHeight="1">
      <c r="A33" s="37">
        <v>600.0</v>
      </c>
      <c r="B33" s="71" t="s">
        <v>211</v>
      </c>
      <c r="C33" s="72" t="s">
        <v>212</v>
      </c>
      <c r="D33" s="74" t="s">
        <v>180</v>
      </c>
      <c r="E33" s="86">
        <v>95.0</v>
      </c>
      <c r="F33" s="86" t="str">
        <f t="shared" si="4"/>
        <v>209</v>
      </c>
      <c r="G33" s="75">
        <v>6.35</v>
      </c>
      <c r="H33" s="86">
        <v>95.0</v>
      </c>
      <c r="I33" s="86" t="str">
        <f t="shared" si="7"/>
        <v>475</v>
      </c>
      <c r="J33" s="74" t="s">
        <v>176</v>
      </c>
      <c r="K33" s="71">
        <v>255.0</v>
      </c>
      <c r="L33" s="86" t="str">
        <f t="shared" si="8"/>
        <v>510</v>
      </c>
      <c r="M33" s="73"/>
      <c r="N33" s="73"/>
      <c r="O33" s="73"/>
      <c r="P33" s="77" t="s">
        <v>188</v>
      </c>
      <c r="Q33" s="71"/>
      <c r="R33" s="73"/>
      <c r="S33" s="71"/>
      <c r="T33" s="71" t="s">
        <v>213</v>
      </c>
      <c r="U33" s="71" t="s">
        <v>214</v>
      </c>
      <c r="V33" s="71" t="s">
        <v>215</v>
      </c>
      <c r="W33" s="71" t="s">
        <v>216</v>
      </c>
      <c r="X33" s="78"/>
    </row>
    <row r="34" ht="12.75" customHeight="1">
      <c r="A34" s="37">
        <v>650.0</v>
      </c>
      <c r="B34" s="71" t="s">
        <v>217</v>
      </c>
      <c r="C34" s="72" t="s">
        <v>218</v>
      </c>
      <c r="D34" s="74" t="s">
        <v>219</v>
      </c>
      <c r="E34" s="86">
        <v>127.0</v>
      </c>
      <c r="F34" s="86" t="str">
        <f t="shared" si="4"/>
        <v>279</v>
      </c>
      <c r="G34" s="73"/>
      <c r="H34" s="92"/>
      <c r="I34" s="92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78"/>
    </row>
    <row r="35" ht="12.75" customHeight="1">
      <c r="A35" s="37">
        <v>700.0</v>
      </c>
      <c r="B35" s="71" t="s">
        <v>220</v>
      </c>
      <c r="C35" s="72" t="s">
        <v>221</v>
      </c>
      <c r="D35" s="74" t="s">
        <v>219</v>
      </c>
      <c r="E35" s="86">
        <v>137.0</v>
      </c>
      <c r="F35" s="86" t="str">
        <f t="shared" si="4"/>
        <v>301</v>
      </c>
      <c r="G35" s="73"/>
      <c r="H35" s="92"/>
      <c r="I35" s="92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78"/>
    </row>
    <row r="36" ht="12.75" customHeight="1">
      <c r="A36" s="37">
        <v>750.0</v>
      </c>
      <c r="B36" s="71" t="s">
        <v>222</v>
      </c>
      <c r="C36" s="72" t="s">
        <v>223</v>
      </c>
      <c r="D36" s="74" t="s">
        <v>219</v>
      </c>
      <c r="E36" s="86">
        <v>147.0</v>
      </c>
      <c r="F36" s="86" t="str">
        <f t="shared" si="4"/>
        <v>323</v>
      </c>
      <c r="G36" s="75">
        <v>7.92</v>
      </c>
      <c r="H36" s="86">
        <v>147.0</v>
      </c>
      <c r="I36" s="86" t="str">
        <f>H36*4.8</f>
        <v>706</v>
      </c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78"/>
    </row>
    <row r="37" ht="12.75" customHeight="1">
      <c r="A37" s="37">
        <v>800.0</v>
      </c>
      <c r="B37" s="71" t="s">
        <v>224</v>
      </c>
      <c r="C37" s="72" t="s">
        <v>225</v>
      </c>
      <c r="D37" s="74" t="s">
        <v>219</v>
      </c>
      <c r="E37" s="86">
        <v>157.0</v>
      </c>
      <c r="F37" s="86" t="str">
        <f t="shared" si="4"/>
        <v>345</v>
      </c>
      <c r="G37" s="73"/>
      <c r="H37" s="92"/>
      <c r="I37" s="92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78"/>
    </row>
    <row r="38" ht="12.75" customHeight="1">
      <c r="A38" s="37">
        <v>850.0</v>
      </c>
      <c r="B38" s="71" t="s">
        <v>226</v>
      </c>
      <c r="C38" s="72" t="s">
        <v>227</v>
      </c>
      <c r="D38" s="74" t="s">
        <v>219</v>
      </c>
      <c r="E38" s="86">
        <v>168.0</v>
      </c>
      <c r="F38" s="86" t="str">
        <f t="shared" si="4"/>
        <v>370</v>
      </c>
      <c r="G38" s="73"/>
      <c r="H38" s="92"/>
      <c r="I38" s="92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78"/>
    </row>
    <row r="39" ht="13.5" customHeight="1">
      <c r="A39" s="103">
        <v>900.0</v>
      </c>
      <c r="B39" s="104" t="s">
        <v>228</v>
      </c>
      <c r="C39" s="105" t="s">
        <v>229</v>
      </c>
      <c r="D39" s="106" t="s">
        <v>219</v>
      </c>
      <c r="E39" s="104">
        <v>178.0</v>
      </c>
      <c r="F39" s="107" t="str">
        <f t="shared" si="4"/>
        <v>392</v>
      </c>
      <c r="G39" s="108"/>
      <c r="H39" s="109"/>
      <c r="I39" s="109"/>
      <c r="J39" s="110"/>
      <c r="K39" s="110"/>
      <c r="L39" s="110"/>
      <c r="M39" s="110"/>
      <c r="N39" s="110"/>
      <c r="O39" s="110"/>
      <c r="P39" s="110"/>
      <c r="Q39" s="110"/>
      <c r="R39" s="111"/>
      <c r="S39" s="111"/>
      <c r="T39" s="110"/>
      <c r="U39" s="110"/>
      <c r="V39" s="110"/>
      <c r="W39" s="110"/>
      <c r="X39" s="112"/>
    </row>
    <row r="40" ht="12.75" customHeight="1">
      <c r="A40" s="113"/>
      <c r="B40" s="71" t="s">
        <v>230</v>
      </c>
      <c r="C40" s="114"/>
      <c r="D40" s="6"/>
      <c r="E40" s="115" t="str">
        <f t="shared" ref="E40:F40" si="9">SUM(E15:E39)</f>
        <v>1562</v>
      </c>
      <c r="F40" s="115" t="str">
        <f t="shared" si="9"/>
        <v>3444</v>
      </c>
      <c r="G40" s="6"/>
      <c r="H40" s="115" t="str">
        <f t="shared" ref="H40:I40" si="10">SUM(H13:H39)</f>
        <v>670</v>
      </c>
      <c r="I40" s="115" t="str">
        <f t="shared" si="10"/>
        <v>3315</v>
      </c>
      <c r="J40" s="6"/>
      <c r="K40" s="115" t="str">
        <f t="shared" ref="K40:L40" si="11">SUM(K13:K39)</f>
        <v>1285</v>
      </c>
      <c r="L40" s="115" t="str">
        <f t="shared" si="11"/>
        <v>2704</v>
      </c>
      <c r="M40" s="6"/>
      <c r="N40" s="115" t="str">
        <f t="shared" ref="N40:O40" si="12">SUM(N13:N39)</f>
        <v>251</v>
      </c>
      <c r="O40" s="115" t="str">
        <f t="shared" si="12"/>
        <v>1143</v>
      </c>
      <c r="P40" s="6"/>
      <c r="Q40" s="6"/>
      <c r="R40" s="6"/>
      <c r="S40" s="6"/>
      <c r="T40" s="6"/>
      <c r="U40" s="6"/>
      <c r="V40" s="6"/>
      <c r="W40" s="6"/>
      <c r="X40" s="6"/>
    </row>
    <row r="41" ht="14.25" customHeight="1">
      <c r="A41" s="116" t="s">
        <v>231</v>
      </c>
      <c r="B41" s="7"/>
      <c r="C41" s="97"/>
      <c r="D41" s="7"/>
      <c r="E41" s="6"/>
      <c r="F41" s="8" t="s">
        <v>232</v>
      </c>
      <c r="G41" s="7"/>
      <c r="H41" s="6"/>
      <c r="I41" s="8" t="s">
        <v>232</v>
      </c>
      <c r="J41" s="8"/>
      <c r="K41" s="8"/>
      <c r="L41" s="8" t="s">
        <v>232</v>
      </c>
      <c r="M41" s="8"/>
      <c r="N41" s="8"/>
      <c r="O41" s="8" t="s">
        <v>232</v>
      </c>
      <c r="R41" s="8"/>
      <c r="S41" s="8"/>
    </row>
    <row r="42" ht="13.5" customHeight="1">
      <c r="A42" s="7"/>
      <c r="B42" s="7"/>
      <c r="C42" s="97"/>
      <c r="D42" s="7"/>
      <c r="E42" s="6"/>
      <c r="F42" s="21" t="str">
        <f>F40/E40</f>
        <v>2,2</v>
      </c>
      <c r="G42" s="7"/>
      <c r="H42" s="6"/>
      <c r="I42" s="117" t="str">
        <f>I40/H40</f>
        <v>5</v>
      </c>
      <c r="J42" s="7"/>
      <c r="K42" s="7"/>
      <c r="L42" s="21" t="str">
        <f>L40/K40</f>
        <v>2,1</v>
      </c>
      <c r="O42" s="21" t="str">
        <f>O40/N40</f>
        <v>4,6</v>
      </c>
      <c r="R42" s="8"/>
      <c r="S42" s="8"/>
    </row>
    <row r="43" ht="26.25" customHeight="1">
      <c r="A43" s="67"/>
      <c r="B43" s="118" t="s">
        <v>233</v>
      </c>
      <c r="C43" s="118" t="s">
        <v>234</v>
      </c>
      <c r="D43" s="14"/>
      <c r="E43" s="14"/>
      <c r="F43" s="14"/>
      <c r="G43" s="14"/>
      <c r="H43" s="16"/>
      <c r="I43" s="6"/>
      <c r="J43" s="7"/>
      <c r="K43" s="119" t="s">
        <v>235</v>
      </c>
      <c r="L43" s="120" t="s">
        <v>236</v>
      </c>
      <c r="O43" s="7"/>
      <c r="R43" s="8"/>
      <c r="S43" s="8"/>
    </row>
    <row r="44" ht="12.75" customHeight="1">
      <c r="A44" s="13" t="s">
        <v>237</v>
      </c>
      <c r="B44" s="121" t="s">
        <v>238</v>
      </c>
      <c r="C44" s="71" t="s">
        <v>238</v>
      </c>
      <c r="D44" s="6"/>
      <c r="E44" s="6"/>
      <c r="F44" s="6"/>
      <c r="G44" s="6"/>
      <c r="H44" s="11"/>
      <c r="I44" s="6"/>
      <c r="J44" s="7" t="s">
        <v>237</v>
      </c>
      <c r="K44" s="119" t="s">
        <v>238</v>
      </c>
      <c r="L44" s="120" t="s">
        <v>238</v>
      </c>
      <c r="O44" s="7"/>
      <c r="R44" s="8"/>
      <c r="S44" s="8"/>
    </row>
    <row r="45" ht="12.75" customHeight="1">
      <c r="A45" s="13"/>
      <c r="B45" s="122">
        <v>4.0</v>
      </c>
      <c r="C45" s="123">
        <v>10.0</v>
      </c>
      <c r="D45" s="6"/>
      <c r="E45" s="6"/>
      <c r="F45" s="6"/>
      <c r="G45" s="6"/>
      <c r="H45" s="11"/>
      <c r="I45" s="6"/>
      <c r="J45" s="7"/>
      <c r="K45" s="124">
        <v>3.5</v>
      </c>
      <c r="L45" s="125">
        <v>9.5</v>
      </c>
      <c r="O45" s="7"/>
      <c r="R45" s="8"/>
      <c r="S45" s="8"/>
    </row>
    <row r="46" ht="12.75" customHeight="1">
      <c r="A46" s="13"/>
      <c r="B46" s="122"/>
      <c r="C46" s="114"/>
      <c r="D46" s="6"/>
      <c r="E46" s="6"/>
      <c r="F46" s="6"/>
      <c r="G46" s="6"/>
      <c r="H46" s="11"/>
      <c r="I46" s="6"/>
      <c r="J46" s="7"/>
      <c r="K46" s="7"/>
      <c r="L46" s="7"/>
      <c r="O46" s="7"/>
      <c r="R46" s="8"/>
      <c r="S46" s="8"/>
    </row>
    <row r="47" ht="12.75" customHeight="1">
      <c r="A47" s="126" t="s">
        <v>239</v>
      </c>
      <c r="B47" s="127" t="s">
        <v>240</v>
      </c>
      <c r="C47" s="114"/>
      <c r="D47" s="6"/>
      <c r="E47" s="6"/>
      <c r="F47" s="6"/>
      <c r="G47" s="6"/>
      <c r="H47" s="11"/>
      <c r="I47" s="6"/>
      <c r="J47" s="62" t="s">
        <v>239</v>
      </c>
      <c r="K47" s="85" t="s">
        <v>240</v>
      </c>
      <c r="L47" s="7"/>
      <c r="O47" s="7"/>
      <c r="R47" s="8"/>
      <c r="S47" s="8"/>
    </row>
    <row r="48" ht="12.75" customHeight="1">
      <c r="A48" s="126" t="s">
        <v>241</v>
      </c>
      <c r="B48" s="128" t="str">
        <f>(F42*0.7)+(B45*0.3)</f>
        <v>2,7</v>
      </c>
      <c r="C48" s="114"/>
      <c r="D48" s="6"/>
      <c r="E48" s="6"/>
      <c r="F48" s="6"/>
      <c r="G48" s="6"/>
      <c r="H48" s="11"/>
      <c r="I48" s="6"/>
      <c r="J48" s="62" t="s">
        <v>242</v>
      </c>
      <c r="K48" s="129" t="str">
        <f>(L42*0.7)+(K45*0.3)</f>
        <v>2,5</v>
      </c>
      <c r="L48" s="7"/>
      <c r="O48" s="7"/>
      <c r="R48" s="8"/>
      <c r="S48" s="8"/>
    </row>
    <row r="49" ht="12.75" customHeight="1">
      <c r="A49" s="126" t="s">
        <v>243</v>
      </c>
      <c r="B49" s="128" t="str">
        <f>(I42*0.7)+(C45*0.3)</f>
        <v>6,5</v>
      </c>
      <c r="C49" s="6"/>
      <c r="D49" s="6"/>
      <c r="E49" s="6"/>
      <c r="F49" s="6"/>
      <c r="G49" s="6"/>
      <c r="H49" s="11"/>
      <c r="I49" s="6"/>
      <c r="J49" s="62" t="s">
        <v>244</v>
      </c>
      <c r="K49" s="129" t="str">
        <f>(O42*0.7)+(L45*0.3)</f>
        <v>6,0</v>
      </c>
      <c r="L49" s="7"/>
      <c r="O49" s="7"/>
      <c r="R49" s="8"/>
      <c r="S49" s="8"/>
    </row>
    <row r="50" ht="12.75" customHeight="1">
      <c r="A50" s="13"/>
      <c r="B50" s="130" t="s">
        <v>245</v>
      </c>
      <c r="C50" s="6" t="s">
        <v>246</v>
      </c>
      <c r="D50" s="6" t="s">
        <v>247</v>
      </c>
      <c r="E50" s="6"/>
      <c r="F50" s="6"/>
      <c r="G50" s="6"/>
      <c r="H50" s="11"/>
      <c r="I50" s="6"/>
      <c r="J50" s="7"/>
      <c r="K50" s="7"/>
      <c r="L50" s="7"/>
      <c r="O50" s="7"/>
      <c r="R50" s="8"/>
      <c r="S50" s="8"/>
    </row>
    <row r="51" ht="12.75" customHeight="1">
      <c r="A51" s="126" t="s">
        <v>248</v>
      </c>
      <c r="B51" s="115" t="str">
        <f>(3*E22)+(2*4.1)</f>
        <v>38</v>
      </c>
      <c r="C51" s="115" t="str">
        <f t="shared" ref="C51:C52" si="13">B51*B48</f>
        <v>103</v>
      </c>
      <c r="D51" s="6">
        <v>65.0</v>
      </c>
      <c r="E51" s="6"/>
      <c r="F51" s="6"/>
      <c r="G51" s="6"/>
      <c r="H51" s="11"/>
      <c r="I51" s="6"/>
      <c r="J51" s="7"/>
      <c r="K51" s="7"/>
      <c r="L51" s="7"/>
      <c r="O51" s="7"/>
      <c r="R51" s="8"/>
      <c r="S51" s="8"/>
    </row>
    <row r="52" ht="12.75" customHeight="1">
      <c r="A52" s="126" t="s">
        <v>249</v>
      </c>
      <c r="B52" s="115" t="str">
        <f>(3*H22)+(2*3.7)</f>
        <v>33</v>
      </c>
      <c r="C52" s="115" t="str">
        <f t="shared" si="13"/>
        <v>213</v>
      </c>
      <c r="D52" s="6"/>
      <c r="E52" s="6"/>
      <c r="F52" s="6"/>
      <c r="G52" s="6"/>
      <c r="H52" s="11"/>
      <c r="I52" s="6"/>
      <c r="J52" s="7"/>
      <c r="K52" s="7"/>
      <c r="L52" s="7"/>
      <c r="O52" s="7"/>
      <c r="R52" s="8"/>
      <c r="S52" s="8"/>
    </row>
    <row r="53" ht="12.75" customHeight="1">
      <c r="A53" s="126"/>
      <c r="B53" s="6" t="s">
        <v>250</v>
      </c>
      <c r="C53" s="115"/>
      <c r="D53" s="131" t="s">
        <v>251</v>
      </c>
      <c r="E53" s="6"/>
      <c r="F53" s="6"/>
      <c r="G53" s="6"/>
      <c r="H53" s="11"/>
      <c r="I53" s="6"/>
      <c r="J53" s="7"/>
      <c r="K53" s="7"/>
      <c r="L53" s="7"/>
      <c r="O53" s="7"/>
      <c r="R53" s="8"/>
      <c r="S53" s="8"/>
    </row>
    <row r="54" ht="12.75" customHeight="1">
      <c r="A54" s="126" t="s">
        <v>252</v>
      </c>
      <c r="B54" s="84" t="str">
        <f>D54/'TEMPS TUYAUTERIES Sch 10s inox '!I24</f>
        <v>8,5</v>
      </c>
      <c r="C54" s="115" t="str">
        <f>B54*D51</f>
        <v>550</v>
      </c>
      <c r="D54" s="76" t="str">
        <f t="shared" ref="D54:D55" si="14">4*4</f>
        <v>16</v>
      </c>
      <c r="E54" s="6"/>
      <c r="F54" s="6"/>
      <c r="G54" s="6"/>
      <c r="H54" s="11"/>
      <c r="I54" s="6"/>
      <c r="J54" s="7"/>
      <c r="K54" s="7"/>
      <c r="L54" s="7"/>
      <c r="O54" s="7"/>
      <c r="R54" s="8"/>
      <c r="S54" s="8"/>
    </row>
    <row r="55" ht="12.75" customHeight="1">
      <c r="A55" s="126" t="s">
        <v>253</v>
      </c>
      <c r="B55" s="84" t="str">
        <f>D55/'TEMPS TUYAUTERIES Sch 10s inox '!I22</f>
        <v>8,9</v>
      </c>
      <c r="C55" s="115" t="str">
        <f>B55*D51</f>
        <v>578</v>
      </c>
      <c r="D55" s="76" t="str">
        <f t="shared" si="14"/>
        <v>16</v>
      </c>
      <c r="E55" s="6"/>
      <c r="F55" s="6"/>
      <c r="G55" s="6"/>
      <c r="H55" s="11"/>
      <c r="I55" s="6"/>
      <c r="J55" s="7"/>
      <c r="K55" s="7"/>
      <c r="L55" s="7"/>
      <c r="O55" s="7"/>
      <c r="R55" s="8"/>
      <c r="S55" s="8"/>
    </row>
    <row r="56" ht="12.75" customHeight="1">
      <c r="A56" s="13"/>
      <c r="B56" s="6"/>
      <c r="C56" s="6"/>
      <c r="D56" s="6"/>
      <c r="E56" s="6" t="s">
        <v>254</v>
      </c>
      <c r="F56" s="6" t="s">
        <v>255</v>
      </c>
      <c r="G56" s="6"/>
      <c r="H56" s="11"/>
      <c r="I56" s="6"/>
      <c r="J56" s="7"/>
      <c r="K56" s="7"/>
      <c r="L56" s="7"/>
      <c r="O56" s="7"/>
      <c r="R56" s="8"/>
      <c r="S56" s="8"/>
    </row>
    <row r="57" ht="12.75" customHeight="1">
      <c r="A57" s="13"/>
      <c r="B57" s="131" t="s">
        <v>256</v>
      </c>
      <c r="C57" s="115" t="str">
        <f t="shared" ref="C57:C58" si="15">C51+C54</f>
        <v>654</v>
      </c>
      <c r="D57" s="6"/>
      <c r="E57" s="130" t="str">
        <f t="shared" ref="E57:E58" si="16">C51/C57</f>
        <v>16%</v>
      </c>
      <c r="F57" s="130" t="str">
        <f t="shared" ref="F57:F58" si="17">C54/C57</f>
        <v>84%</v>
      </c>
      <c r="G57" s="6"/>
      <c r="H57" s="11"/>
      <c r="I57" s="6"/>
      <c r="J57" s="7"/>
      <c r="K57" s="7"/>
      <c r="L57" s="7"/>
      <c r="O57" s="7"/>
      <c r="R57" s="8"/>
      <c r="S57" s="8"/>
    </row>
    <row r="58" ht="12.75" customHeight="1">
      <c r="A58" s="13"/>
      <c r="B58" s="131" t="s">
        <v>257</v>
      </c>
      <c r="C58" s="115" t="str">
        <f t="shared" si="15"/>
        <v>790</v>
      </c>
      <c r="D58" s="6"/>
      <c r="E58" s="130" t="str">
        <f t="shared" si="16"/>
        <v>27%</v>
      </c>
      <c r="F58" s="130" t="str">
        <f t="shared" si="17"/>
        <v>73%</v>
      </c>
      <c r="G58" s="6"/>
      <c r="H58" s="11"/>
      <c r="I58" s="6"/>
      <c r="J58" s="7"/>
      <c r="K58" s="7"/>
      <c r="L58" s="7"/>
      <c r="O58" s="7"/>
      <c r="R58" s="8"/>
      <c r="S58" s="8"/>
    </row>
    <row r="59" ht="12.75" customHeight="1">
      <c r="A59" s="13"/>
      <c r="B59" s="132" t="s">
        <v>258</v>
      </c>
      <c r="C59" s="133" t="str">
        <f>1-(C57/C58)</f>
        <v>17%</v>
      </c>
      <c r="D59" s="134" t="s">
        <v>259</v>
      </c>
      <c r="E59" s="6"/>
      <c r="F59" s="6"/>
      <c r="G59" s="6"/>
      <c r="H59" s="11"/>
      <c r="I59" s="6"/>
      <c r="J59" s="7"/>
      <c r="K59" s="7"/>
      <c r="L59" s="7"/>
      <c r="O59" s="7"/>
      <c r="R59" s="8"/>
      <c r="S59" s="8"/>
    </row>
    <row r="60" ht="12.75" customHeight="1">
      <c r="A60" s="13"/>
      <c r="B60" s="6"/>
      <c r="C60" s="6"/>
      <c r="D60" s="6"/>
      <c r="E60" s="6"/>
      <c r="F60" s="6"/>
      <c r="G60" s="6"/>
      <c r="H60" s="11"/>
      <c r="I60" s="6"/>
      <c r="J60" s="7"/>
      <c r="K60" s="7"/>
      <c r="L60" s="7"/>
      <c r="O60" s="7"/>
      <c r="R60" s="8"/>
      <c r="S60" s="8"/>
    </row>
    <row r="61" ht="12.75" customHeight="1">
      <c r="A61" s="13"/>
      <c r="B61" s="130" t="s">
        <v>245</v>
      </c>
      <c r="C61" s="6" t="s">
        <v>246</v>
      </c>
      <c r="D61" s="6" t="s">
        <v>247</v>
      </c>
      <c r="E61" s="6"/>
      <c r="F61" s="6"/>
      <c r="G61" s="6"/>
      <c r="H61" s="11"/>
      <c r="I61" s="6"/>
      <c r="J61" s="7"/>
      <c r="K61" s="7"/>
      <c r="L61" s="7"/>
      <c r="O61" s="7"/>
      <c r="R61" s="8"/>
      <c r="S61" s="8"/>
    </row>
    <row r="62" ht="12.75" customHeight="1">
      <c r="A62" s="126" t="s">
        <v>260</v>
      </c>
      <c r="B62" s="115" t="str">
        <f>(3*E26)+(2*24.4)</f>
        <v>173</v>
      </c>
      <c r="C62" s="115" t="str">
        <f t="shared" ref="C62:C63" si="18">B62*B48</f>
        <v>475</v>
      </c>
      <c r="D62" s="6">
        <v>65.0</v>
      </c>
      <c r="E62" s="6"/>
      <c r="F62" s="6"/>
      <c r="G62" s="6"/>
      <c r="H62" s="11"/>
      <c r="I62" s="6"/>
      <c r="J62" s="7"/>
      <c r="K62" s="7"/>
      <c r="L62" s="7"/>
      <c r="O62" s="7"/>
      <c r="R62" s="8"/>
      <c r="S62" s="8"/>
    </row>
    <row r="63" ht="12.75" customHeight="1">
      <c r="A63" s="126" t="s">
        <v>261</v>
      </c>
      <c r="B63" s="76" t="str">
        <f>(3*H26)+(2*16.7)</f>
        <v>118</v>
      </c>
      <c r="C63" s="115" t="str">
        <f t="shared" si="18"/>
        <v>763</v>
      </c>
      <c r="D63" s="6"/>
      <c r="E63" s="6"/>
      <c r="F63" s="6"/>
      <c r="G63" s="6"/>
      <c r="H63" s="11"/>
      <c r="I63" s="6"/>
      <c r="J63" s="7"/>
      <c r="K63" s="7"/>
      <c r="L63" s="7"/>
      <c r="O63" s="7"/>
      <c r="R63" s="8"/>
      <c r="S63" s="8"/>
    </row>
    <row r="64" ht="12.75" customHeight="1">
      <c r="A64" s="126"/>
      <c r="B64" s="6" t="s">
        <v>250</v>
      </c>
      <c r="C64" s="115"/>
      <c r="D64" s="131" t="s">
        <v>251</v>
      </c>
      <c r="E64" s="6" t="s">
        <v>254</v>
      </c>
      <c r="F64" s="6" t="s">
        <v>255</v>
      </c>
      <c r="G64" s="6"/>
      <c r="H64" s="11"/>
      <c r="I64" s="6"/>
      <c r="J64" s="7"/>
      <c r="K64" s="7"/>
      <c r="L64" s="7"/>
      <c r="O64" s="7"/>
      <c r="R64" s="8"/>
      <c r="S64" s="8"/>
    </row>
    <row r="65" ht="12.75" customHeight="1">
      <c r="A65" s="126" t="s">
        <v>262</v>
      </c>
      <c r="B65" s="115" t="str">
        <f>D65/'TEMPS TUYAUTERIES Sch 10s inox '!L24</f>
        <v>20</v>
      </c>
      <c r="C65" s="115" t="str">
        <f>B65*D51</f>
        <v>1293</v>
      </c>
      <c r="D65" s="135" t="str">
        <f t="shared" ref="D65:D66" si="19">4*10</f>
        <v>40</v>
      </c>
      <c r="E65" s="130" t="str">
        <f t="shared" ref="E65:E66" si="20">C62/C68</f>
        <v>27%</v>
      </c>
      <c r="F65" s="130" t="str">
        <f t="shared" ref="F65:F66" si="21">C65/C68</f>
        <v>73%</v>
      </c>
      <c r="G65" s="6"/>
      <c r="H65" s="11"/>
      <c r="I65" s="6"/>
      <c r="J65" s="7"/>
      <c r="K65" s="7"/>
      <c r="L65" s="7"/>
      <c r="O65" s="7"/>
      <c r="R65" s="8"/>
      <c r="S65" s="8"/>
    </row>
    <row r="66" ht="12.75" customHeight="1">
      <c r="A66" s="126" t="s">
        <v>263</v>
      </c>
      <c r="B66" s="115" t="str">
        <f>D66/'TEMPS TUYAUTERIES Sch 10s inox '!L22</f>
        <v>21</v>
      </c>
      <c r="C66" s="115" t="str">
        <f>B66*D62</f>
        <v>1358</v>
      </c>
      <c r="D66" s="115" t="str">
        <f t="shared" si="19"/>
        <v>40</v>
      </c>
      <c r="E66" s="130" t="str">
        <f t="shared" si="20"/>
        <v>36%</v>
      </c>
      <c r="F66" s="130" t="str">
        <f t="shared" si="21"/>
        <v>64%</v>
      </c>
      <c r="G66" s="6"/>
      <c r="H66" s="11"/>
      <c r="I66" s="6"/>
      <c r="J66" s="7"/>
      <c r="K66" s="7"/>
      <c r="L66" s="7"/>
      <c r="O66" s="7"/>
      <c r="R66" s="8"/>
      <c r="S66" s="8"/>
    </row>
    <row r="67" ht="12.75" customHeight="1">
      <c r="A67" s="13"/>
      <c r="B67" s="6"/>
      <c r="C67" s="6"/>
      <c r="D67" s="6"/>
      <c r="E67" s="6"/>
      <c r="F67" s="6"/>
      <c r="G67" s="6"/>
      <c r="H67" s="11"/>
      <c r="I67" s="6"/>
      <c r="J67" s="7"/>
      <c r="K67" s="7"/>
      <c r="L67" s="7"/>
      <c r="O67" s="7"/>
      <c r="R67" s="8"/>
      <c r="S67" s="8"/>
    </row>
    <row r="68" ht="12.75" customHeight="1">
      <c r="A68" s="13"/>
      <c r="B68" s="131" t="s">
        <v>256</v>
      </c>
      <c r="C68" s="115" t="str">
        <f t="shared" ref="C68:C69" si="22">C62+C65</f>
        <v>1768</v>
      </c>
      <c r="D68" s="6"/>
      <c r="E68" s="6"/>
      <c r="F68" s="6"/>
      <c r="G68" s="6"/>
      <c r="H68" s="11"/>
      <c r="I68" s="6"/>
      <c r="J68" s="7"/>
      <c r="K68" s="7"/>
      <c r="L68" s="7"/>
      <c r="O68" s="7"/>
      <c r="R68" s="8"/>
      <c r="S68" s="8"/>
    </row>
    <row r="69" ht="12.75" customHeight="1">
      <c r="A69" s="13"/>
      <c r="B69" s="131" t="s">
        <v>257</v>
      </c>
      <c r="C69" s="115" t="str">
        <f t="shared" si="22"/>
        <v>2121</v>
      </c>
      <c r="D69" s="6"/>
      <c r="E69" s="6"/>
      <c r="F69" s="6"/>
      <c r="G69" s="6"/>
      <c r="H69" s="11"/>
      <c r="I69" s="6"/>
      <c r="J69" s="7"/>
      <c r="K69" s="7"/>
      <c r="L69" s="7"/>
      <c r="O69" s="7"/>
      <c r="R69" s="8"/>
      <c r="S69" s="8"/>
    </row>
    <row r="70" ht="12.75" customHeight="1">
      <c r="A70" s="13"/>
      <c r="B70" s="132" t="s">
        <v>258</v>
      </c>
      <c r="C70" s="133" t="str">
        <f>1-(C68/C69)</f>
        <v>17%</v>
      </c>
      <c r="D70" s="134" t="s">
        <v>259</v>
      </c>
      <c r="E70" s="6"/>
      <c r="F70" s="6"/>
      <c r="G70" s="6"/>
      <c r="H70" s="11"/>
      <c r="I70" s="6"/>
      <c r="J70" s="7"/>
      <c r="K70" s="7"/>
      <c r="L70" s="7"/>
      <c r="O70" s="7"/>
      <c r="R70" s="8"/>
      <c r="S70" s="8"/>
    </row>
    <row r="71" ht="12.75" customHeight="1">
      <c r="A71" s="13"/>
      <c r="B71" s="6"/>
      <c r="C71" s="6"/>
      <c r="D71" s="6"/>
      <c r="E71" s="6"/>
      <c r="F71" s="131" t="s">
        <v>264</v>
      </c>
      <c r="G71" s="6"/>
      <c r="H71" s="11"/>
      <c r="I71" s="6"/>
      <c r="J71" s="7"/>
      <c r="K71" s="7"/>
      <c r="L71" s="7"/>
      <c r="O71" s="7"/>
      <c r="R71" s="8"/>
      <c r="S71" s="8"/>
    </row>
    <row r="72" ht="12.75" customHeight="1">
      <c r="A72" s="13" t="s">
        <v>265</v>
      </c>
      <c r="B72" s="136" t="str">
        <f t="shared" ref="B72:B73" si="23">F72*B48</f>
        <v>55 865 €</v>
      </c>
      <c r="C72" s="130" t="str">
        <f t="shared" ref="C72:C73" si="24">B72/B78</f>
        <v>60%</v>
      </c>
      <c r="D72" s="6" t="s">
        <v>266</v>
      </c>
      <c r="E72" s="6"/>
      <c r="F72" s="76" t="str">
        <f t="shared" ref="F72:F73" si="25">(180*95)+(24*136)</f>
        <v>20364</v>
      </c>
      <c r="G72" s="6" t="s">
        <v>267</v>
      </c>
      <c r="H72" s="11" t="s">
        <v>268</v>
      </c>
      <c r="I72" s="6"/>
      <c r="J72" s="7"/>
      <c r="K72" s="7"/>
      <c r="L72" s="7"/>
      <c r="O72" s="7"/>
      <c r="R72" s="8"/>
      <c r="S72" s="8"/>
    </row>
    <row r="73" ht="12.75" customHeight="1">
      <c r="A73" s="13" t="s">
        <v>269</v>
      </c>
      <c r="B73" s="136" t="str">
        <f t="shared" si="23"/>
        <v>131 666 €</v>
      </c>
      <c r="C73" s="130" t="str">
        <f t="shared" si="24"/>
        <v>77%</v>
      </c>
      <c r="D73" s="6" t="s">
        <v>266</v>
      </c>
      <c r="E73" s="6"/>
      <c r="F73" s="76" t="str">
        <f t="shared" si="25"/>
        <v>20364</v>
      </c>
      <c r="G73" s="6" t="s">
        <v>267</v>
      </c>
      <c r="H73" s="11" t="s">
        <v>268</v>
      </c>
      <c r="I73" s="6"/>
      <c r="J73" s="7"/>
      <c r="K73" s="7"/>
      <c r="L73" s="7"/>
      <c r="O73" s="7"/>
      <c r="R73" s="8"/>
      <c r="S73" s="8"/>
    </row>
    <row r="74" ht="12.75" customHeight="1">
      <c r="A74" s="13"/>
      <c r="B74" s="6"/>
      <c r="C74" s="131" t="s">
        <v>89</v>
      </c>
      <c r="D74" s="131" t="s">
        <v>251</v>
      </c>
      <c r="E74" s="6"/>
      <c r="F74" s="6"/>
      <c r="G74" s="6"/>
      <c r="H74" s="11"/>
      <c r="I74" s="6"/>
      <c r="J74" s="7"/>
      <c r="K74" s="7"/>
      <c r="L74" s="7"/>
      <c r="O74" s="7"/>
      <c r="R74" s="8"/>
      <c r="S74" s="8"/>
    </row>
    <row r="75" ht="12.75" customHeight="1">
      <c r="A75" s="13" t="s">
        <v>270</v>
      </c>
      <c r="B75" s="137" t="str">
        <f>C75*D51</f>
        <v>37 440 €</v>
      </c>
      <c r="C75" s="138" t="str">
        <f>D75/2</f>
        <v>576</v>
      </c>
      <c r="D75" s="115" t="str">
        <f t="shared" ref="D75:D76" si="26">48*24</f>
        <v>1152</v>
      </c>
      <c r="E75" s="6"/>
      <c r="F75" s="6"/>
      <c r="G75" s="6"/>
      <c r="H75" s="11"/>
      <c r="I75" s="6"/>
      <c r="J75" s="7"/>
      <c r="K75" s="7"/>
      <c r="L75" s="7"/>
      <c r="O75" s="7"/>
      <c r="R75" s="8"/>
      <c r="S75" s="8"/>
    </row>
    <row r="76" ht="12.75" customHeight="1">
      <c r="A76" s="13" t="s">
        <v>271</v>
      </c>
      <c r="B76" s="137" t="str">
        <f>C76*D51</f>
        <v>39 411 €</v>
      </c>
      <c r="C76" s="138" t="str">
        <f>D76/1.9</f>
        <v>606</v>
      </c>
      <c r="D76" s="115" t="str">
        <f t="shared" si="26"/>
        <v>1152</v>
      </c>
      <c r="E76" s="139"/>
      <c r="F76" s="6"/>
      <c r="G76" s="6"/>
      <c r="H76" s="11"/>
      <c r="I76" s="6"/>
      <c r="J76" s="7"/>
      <c r="K76" s="7"/>
      <c r="L76" s="7"/>
      <c r="O76" s="7"/>
      <c r="R76" s="8"/>
      <c r="S76" s="8"/>
    </row>
    <row r="77" ht="12.75" customHeight="1">
      <c r="A77" s="13"/>
      <c r="B77" s="138"/>
      <c r="C77" s="6"/>
      <c r="D77" s="6"/>
      <c r="E77" s="6"/>
      <c r="F77" s="6"/>
      <c r="G77" s="6"/>
      <c r="H77" s="11"/>
      <c r="I77" s="6"/>
      <c r="J77" s="7"/>
      <c r="K77" s="7"/>
      <c r="L77" s="7"/>
      <c r="O77" s="7"/>
      <c r="R77" s="8"/>
      <c r="S77" s="8"/>
    </row>
    <row r="78" ht="12.75" customHeight="1">
      <c r="A78" s="13" t="s">
        <v>272</v>
      </c>
      <c r="B78" s="136" t="str">
        <f t="shared" ref="B78:B79" si="27">B72+B75</f>
        <v>93 305 €</v>
      </c>
      <c r="C78" s="6"/>
      <c r="D78" s="6"/>
      <c r="E78" s="6"/>
      <c r="F78" s="6"/>
      <c r="G78" s="6"/>
      <c r="H78" s="11"/>
      <c r="I78" s="6"/>
      <c r="J78" s="7"/>
      <c r="K78" s="7"/>
      <c r="L78" s="7"/>
      <c r="O78" s="7"/>
      <c r="R78" s="8"/>
      <c r="S78" s="8"/>
    </row>
    <row r="79" ht="12.75" customHeight="1">
      <c r="A79" s="13" t="s">
        <v>273</v>
      </c>
      <c r="B79" s="136" t="str">
        <f t="shared" si="27"/>
        <v>171 076 €</v>
      </c>
      <c r="C79" s="6"/>
      <c r="D79" s="6"/>
      <c r="E79" s="6"/>
      <c r="F79" s="6"/>
      <c r="G79" s="6"/>
      <c r="H79" s="11"/>
      <c r="I79" s="6"/>
      <c r="J79" s="7"/>
      <c r="K79" s="7"/>
      <c r="L79" s="7"/>
      <c r="O79" s="7"/>
      <c r="R79" s="8"/>
      <c r="S79" s="8"/>
    </row>
    <row r="80" ht="13.5" customHeight="1">
      <c r="A80" s="15"/>
      <c r="B80" s="140" t="s">
        <v>258</v>
      </c>
      <c r="C80" s="141" t="str">
        <f>1-B78/B79</f>
        <v>45%</v>
      </c>
      <c r="D80" s="142" t="s">
        <v>259</v>
      </c>
      <c r="E80" s="17"/>
      <c r="F80" s="17"/>
      <c r="G80" s="17"/>
      <c r="H80" s="19"/>
      <c r="I80" s="6"/>
      <c r="J80" s="7"/>
      <c r="K80" s="7"/>
      <c r="L80" s="7"/>
      <c r="O80" s="7"/>
      <c r="R80" s="8"/>
      <c r="S80" s="8"/>
    </row>
    <row r="81" ht="12.75" customHeight="1">
      <c r="A81" s="7"/>
      <c r="B81" s="7"/>
      <c r="C81" s="7"/>
      <c r="D81" s="7"/>
      <c r="E81" s="6"/>
      <c r="F81" s="6"/>
      <c r="G81" s="7"/>
      <c r="H81" s="6"/>
      <c r="I81" s="6"/>
      <c r="J81" s="7"/>
      <c r="K81" s="7"/>
      <c r="L81" s="7"/>
      <c r="O81" s="7"/>
      <c r="R81" s="8"/>
      <c r="S81" s="8"/>
    </row>
    <row r="82" ht="12.75" customHeight="1">
      <c r="A82" s="13"/>
      <c r="B82" s="6"/>
      <c r="C82" s="6"/>
      <c r="D82" s="6"/>
      <c r="E82" s="6"/>
      <c r="F82" s="131" t="s">
        <v>264</v>
      </c>
      <c r="G82" s="6"/>
      <c r="H82" s="11"/>
      <c r="I82" s="6"/>
      <c r="J82" s="7"/>
      <c r="K82" s="7"/>
      <c r="L82" s="7"/>
      <c r="O82" s="7"/>
      <c r="R82" s="8"/>
      <c r="S82" s="8"/>
    </row>
    <row r="83" ht="12.75" customHeight="1">
      <c r="A83" s="13" t="s">
        <v>274</v>
      </c>
      <c r="B83" s="136" t="str">
        <f t="shared" ref="B83:B84" si="28">F83*B48</f>
        <v>12 894 €</v>
      </c>
      <c r="C83" s="130" t="str">
        <f t="shared" ref="C83:C84" si="29">B83/B89</f>
        <v>45%</v>
      </c>
      <c r="D83" s="6" t="s">
        <v>266</v>
      </c>
      <c r="E83" s="6"/>
      <c r="F83" s="76" t="str">
        <f>(100*41)+(24*25)</f>
        <v>4700</v>
      </c>
      <c r="G83" s="6" t="s">
        <v>275</v>
      </c>
      <c r="H83" s="11" t="s">
        <v>276</v>
      </c>
      <c r="I83" s="6"/>
      <c r="J83" s="7"/>
      <c r="K83" s="7"/>
      <c r="L83" s="7"/>
      <c r="O83" s="7"/>
      <c r="R83" s="8"/>
      <c r="S83" s="8"/>
    </row>
    <row r="84" ht="12.75" customHeight="1">
      <c r="A84" s="13" t="s">
        <v>277</v>
      </c>
      <c r="B84" s="136" t="str">
        <f t="shared" si="28"/>
        <v>20 742 €</v>
      </c>
      <c r="C84" s="130" t="str">
        <f t="shared" si="29"/>
        <v>56%</v>
      </c>
      <c r="D84" s="6" t="s">
        <v>266</v>
      </c>
      <c r="E84" s="6"/>
      <c r="F84" s="76" t="str">
        <f>(100*28)+(24*17)</f>
        <v>3208</v>
      </c>
      <c r="G84" s="6" t="s">
        <v>275</v>
      </c>
      <c r="H84" s="11" t="s">
        <v>276</v>
      </c>
      <c r="I84" s="6"/>
      <c r="J84" s="7"/>
      <c r="K84" s="7"/>
      <c r="L84" s="7"/>
      <c r="O84" s="7"/>
      <c r="R84" s="8"/>
      <c r="S84" s="8"/>
    </row>
    <row r="85" ht="12.75" customHeight="1">
      <c r="A85" s="13"/>
      <c r="B85" s="6"/>
      <c r="C85" s="131" t="s">
        <v>89</v>
      </c>
      <c r="D85" s="131" t="s">
        <v>251</v>
      </c>
      <c r="E85" s="6"/>
      <c r="F85" s="6"/>
      <c r="G85" s="6"/>
      <c r="H85" s="11"/>
      <c r="I85" s="6"/>
      <c r="J85" s="7"/>
      <c r="K85" s="7"/>
      <c r="L85" s="7"/>
      <c r="O85" s="7"/>
      <c r="R85" s="8"/>
      <c r="S85" s="8"/>
    </row>
    <row r="86" ht="12.75" customHeight="1">
      <c r="A86" s="13" t="s">
        <v>270</v>
      </c>
      <c r="B86" s="136" t="str">
        <f>C86*D51</f>
        <v>15 521 €</v>
      </c>
      <c r="C86" s="115" t="str">
        <f>D86/'TEMPS TUYAUTERIES Sch 10s inox '!L24</f>
        <v>239</v>
      </c>
      <c r="D86" s="115" t="str">
        <f t="shared" ref="D86:D87" si="30">48*10</f>
        <v>480</v>
      </c>
      <c r="E86" s="6"/>
      <c r="F86" s="6"/>
      <c r="G86" s="6"/>
      <c r="H86" s="11"/>
      <c r="I86" s="6"/>
      <c r="J86" s="7"/>
      <c r="K86" s="7"/>
      <c r="L86" s="7"/>
      <c r="O86" s="7"/>
      <c r="R86" s="8"/>
      <c r="S86" s="8"/>
    </row>
    <row r="87" ht="12.75" customHeight="1">
      <c r="A87" s="13" t="s">
        <v>271</v>
      </c>
      <c r="B87" s="136" t="str">
        <f>C87*D62</f>
        <v>16 297 €</v>
      </c>
      <c r="C87" s="115" t="str">
        <f>D87/'TEMPS TUYAUTERIES Sch 10s inox '!L22</f>
        <v>251</v>
      </c>
      <c r="D87" s="115" t="str">
        <f t="shared" si="30"/>
        <v>480</v>
      </c>
      <c r="E87" s="6"/>
      <c r="F87" s="6"/>
      <c r="G87" s="6"/>
      <c r="H87" s="11"/>
      <c r="I87" s="6"/>
      <c r="J87" s="7"/>
      <c r="K87" s="7"/>
      <c r="L87" s="7"/>
      <c r="O87" s="7"/>
      <c r="R87" s="8"/>
      <c r="S87" s="8"/>
    </row>
    <row r="88" ht="12.75" customHeight="1">
      <c r="A88" s="13"/>
      <c r="B88" s="6"/>
      <c r="C88" s="6"/>
      <c r="D88" s="6"/>
      <c r="E88" s="6"/>
      <c r="F88" s="6"/>
      <c r="G88" s="6"/>
      <c r="H88" s="11"/>
      <c r="I88" s="6"/>
      <c r="J88" s="7"/>
      <c r="K88" s="7"/>
      <c r="L88" s="7"/>
      <c r="O88" s="7"/>
      <c r="R88" s="8"/>
      <c r="S88" s="8"/>
    </row>
    <row r="89" ht="12.75" customHeight="1">
      <c r="A89" s="13" t="s">
        <v>272</v>
      </c>
      <c r="B89" s="136" t="str">
        <f t="shared" ref="B89:B90" si="31">B83+B86</f>
        <v>28 415 €</v>
      </c>
      <c r="C89" s="6"/>
      <c r="D89" s="6"/>
      <c r="E89" s="6"/>
      <c r="F89" s="6"/>
      <c r="G89" s="6"/>
      <c r="H89" s="11"/>
      <c r="I89" s="6"/>
      <c r="J89" s="7"/>
      <c r="K89" s="7"/>
      <c r="L89" s="7"/>
      <c r="O89" s="7"/>
      <c r="R89" s="8"/>
      <c r="S89" s="8"/>
    </row>
    <row r="90" ht="12.75" customHeight="1">
      <c r="A90" s="13" t="s">
        <v>273</v>
      </c>
      <c r="B90" s="136" t="str">
        <f t="shared" si="31"/>
        <v>37 039 €</v>
      </c>
      <c r="C90" s="6"/>
      <c r="D90" s="6"/>
      <c r="E90" s="6"/>
      <c r="F90" s="6"/>
      <c r="G90" s="6"/>
      <c r="H90" s="11"/>
      <c r="I90" s="6"/>
      <c r="J90" s="7"/>
      <c r="K90" s="7"/>
      <c r="L90" s="7"/>
      <c r="O90" s="7"/>
      <c r="R90" s="8"/>
      <c r="S90" s="8"/>
    </row>
    <row r="91" ht="13.5" customHeight="1">
      <c r="A91" s="15"/>
      <c r="B91" s="140" t="s">
        <v>258</v>
      </c>
      <c r="C91" s="141" t="str">
        <f>1-B89/B90</f>
        <v>23%</v>
      </c>
      <c r="D91" s="142" t="s">
        <v>259</v>
      </c>
      <c r="E91" s="17"/>
      <c r="F91" s="17"/>
      <c r="G91" s="17"/>
      <c r="H91" s="19"/>
      <c r="I91" s="6"/>
      <c r="J91" s="7"/>
      <c r="K91" s="7"/>
      <c r="L91" s="7"/>
      <c r="O91" s="7"/>
      <c r="R91" s="8"/>
      <c r="S91" s="8"/>
    </row>
  </sheetData>
  <mergeCells count="22">
    <mergeCell ref="P11:P12"/>
    <mergeCell ref="Q11:Q12"/>
    <mergeCell ref="O11:O12"/>
    <mergeCell ref="U11:U12"/>
    <mergeCell ref="T11:T12"/>
    <mergeCell ref="R11:R12"/>
    <mergeCell ref="S11:S12"/>
    <mergeCell ref="V11:V12"/>
    <mergeCell ref="W11:W12"/>
    <mergeCell ref="X11:X12"/>
    <mergeCell ref="J11:J12"/>
    <mergeCell ref="K11:K12"/>
    <mergeCell ref="L11:L12"/>
    <mergeCell ref="M11:M12"/>
    <mergeCell ref="N11:N12"/>
    <mergeCell ref="A11:A12"/>
    <mergeCell ref="D11:D12"/>
    <mergeCell ref="E11:E12"/>
    <mergeCell ref="F11:F12"/>
    <mergeCell ref="G11:G12"/>
    <mergeCell ref="I11:I12"/>
    <mergeCell ref="H11:H12"/>
  </mergeCells>
  <drawing r:id="rId1"/>
</worksheet>
</file>