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15" windowWidth="18780" windowHeight="9090"/>
  </bookViews>
  <sheets>
    <sheet name="Oil" sheetId="1" r:id="rId1"/>
    <sheet name="Moisture" sheetId="3" r:id="rId2"/>
    <sheet name="Dew Point" sheetId="2" r:id="rId3"/>
  </sheets>
  <externalReferences>
    <externalReference r:id="rId4"/>
    <externalReference r:id="rId5"/>
  </externalReferences>
  <definedNames>
    <definedName name="Fluids_table">[1]Gaspak_v3.3!$K$10:$L$47</definedName>
    <definedName name="Liste_fluides">[1]Gaspak_v3.3!$K$10:$K$47</definedName>
  </definedNames>
  <calcPr calcId="125725"/>
</workbook>
</file>

<file path=xl/calcChain.xml><?xml version="1.0" encoding="utf-8"?>
<calcChain xmlns="http://schemas.openxmlformats.org/spreadsheetml/2006/main">
  <c r="E5" i="2"/>
  <c r="F41"/>
  <c r="F42"/>
  <c r="F43"/>
  <c r="F44"/>
  <c r="F45"/>
  <c r="F46"/>
  <c r="F47"/>
  <c r="F48"/>
  <c r="F49"/>
  <c r="F50"/>
  <c r="C18" i="1"/>
  <c r="C8" i="3"/>
  <c r="D14"/>
  <c r="D13"/>
  <c r="C7"/>
  <c r="C11"/>
  <c r="C9" l="1"/>
  <c r="C10" s="1"/>
  <c r="C12" s="1"/>
  <c r="D7" i="2"/>
  <c r="D8"/>
  <c r="D9"/>
  <c r="D10"/>
  <c r="D11"/>
  <c r="D12"/>
  <c r="E12" s="1"/>
  <c r="D13"/>
  <c r="D14"/>
  <c r="E14" s="1"/>
  <c r="D15"/>
  <c r="D16"/>
  <c r="E16" s="1"/>
  <c r="D17"/>
  <c r="D18"/>
  <c r="E18" s="1"/>
  <c r="D19"/>
  <c r="D20"/>
  <c r="E20" s="1"/>
  <c r="D21"/>
  <c r="D22"/>
  <c r="E22" s="1"/>
  <c r="D23"/>
  <c r="D24"/>
  <c r="E24" s="1"/>
  <c r="D25"/>
  <c r="D26"/>
  <c r="E26" s="1"/>
  <c r="D27"/>
  <c r="D28"/>
  <c r="E28" s="1"/>
  <c r="D29"/>
  <c r="D30"/>
  <c r="E30" s="1"/>
  <c r="D31"/>
  <c r="D32"/>
  <c r="E32" s="1"/>
  <c r="D33"/>
  <c r="D34"/>
  <c r="E34" s="1"/>
  <c r="D35"/>
  <c r="D36"/>
  <c r="E36" s="1"/>
  <c r="D37"/>
  <c r="D38"/>
  <c r="E38" s="1"/>
  <c r="D39"/>
  <c r="D40"/>
  <c r="E40" s="1"/>
  <c r="D41"/>
  <c r="E41" s="1"/>
  <c r="D42"/>
  <c r="E42" s="1"/>
  <c r="D43"/>
  <c r="E43" s="1"/>
  <c r="D44"/>
  <c r="E44" s="1"/>
  <c r="D45"/>
  <c r="E45" s="1"/>
  <c r="D46"/>
  <c r="E46" s="1"/>
  <c r="D47"/>
  <c r="E47" s="1"/>
  <c r="D48"/>
  <c r="E48" s="1"/>
  <c r="D49"/>
  <c r="E49" s="1"/>
  <c r="D50"/>
  <c r="E50" s="1"/>
  <c r="D6"/>
  <c r="F12"/>
  <c r="G12" s="1"/>
  <c r="F16"/>
  <c r="G16" s="1"/>
  <c r="F20"/>
  <c r="G20" s="1"/>
  <c r="F28"/>
  <c r="G28" s="1"/>
  <c r="F32"/>
  <c r="G32" s="1"/>
  <c r="F38"/>
  <c r="G38" s="1"/>
  <c r="F40"/>
  <c r="G40" s="1"/>
  <c r="F5"/>
  <c r="G5" s="1"/>
  <c r="D13" i="1"/>
  <c r="G7"/>
  <c r="G6"/>
  <c r="D14"/>
  <c r="C11"/>
  <c r="C8"/>
  <c r="F30" i="2" l="1"/>
  <c r="G30" s="1"/>
  <c r="F22"/>
  <c r="G22" s="1"/>
  <c r="F36"/>
  <c r="G36" s="1"/>
  <c r="F24"/>
  <c r="G24" s="1"/>
  <c r="F14"/>
  <c r="G14" s="1"/>
  <c r="F6"/>
  <c r="G6" s="1"/>
  <c r="E6"/>
  <c r="F39"/>
  <c r="G39" s="1"/>
  <c r="E39"/>
  <c r="F35"/>
  <c r="G35" s="1"/>
  <c r="E35"/>
  <c r="F31"/>
  <c r="G31" s="1"/>
  <c r="E31"/>
  <c r="F27"/>
  <c r="G27" s="1"/>
  <c r="E27"/>
  <c r="F23"/>
  <c r="G23" s="1"/>
  <c r="E23"/>
  <c r="F19"/>
  <c r="G19" s="1"/>
  <c r="E19"/>
  <c r="F15"/>
  <c r="G15" s="1"/>
  <c r="E15"/>
  <c r="F7"/>
  <c r="G7" s="1"/>
  <c r="E7"/>
  <c r="F8"/>
  <c r="G8" s="1"/>
  <c r="E8"/>
  <c r="F34"/>
  <c r="G34" s="1"/>
  <c r="F26"/>
  <c r="G26" s="1"/>
  <c r="F18"/>
  <c r="G18" s="1"/>
  <c r="F37"/>
  <c r="G37" s="1"/>
  <c r="E37"/>
  <c r="F33"/>
  <c r="G33" s="1"/>
  <c r="E33"/>
  <c r="F29"/>
  <c r="G29" s="1"/>
  <c r="E29"/>
  <c r="F25"/>
  <c r="G25" s="1"/>
  <c r="E25"/>
  <c r="F21"/>
  <c r="G21" s="1"/>
  <c r="E21"/>
  <c r="F17"/>
  <c r="G17" s="1"/>
  <c r="E17"/>
  <c r="F13"/>
  <c r="G13" s="1"/>
  <c r="E13"/>
  <c r="F9"/>
  <c r="G9" s="1"/>
  <c r="E9"/>
  <c r="C16" i="1"/>
  <c r="C4" s="1"/>
  <c r="C19"/>
  <c r="F11" i="2"/>
  <c r="G11" s="1"/>
  <c r="E11"/>
  <c r="F10"/>
  <c r="G10" s="1"/>
  <c r="E10"/>
  <c r="C9" i="1"/>
  <c r="C10" s="1"/>
  <c r="C14" i="3" l="1"/>
  <c r="C13"/>
  <c r="C12" i="1"/>
  <c r="C17"/>
  <c r="C14" l="1"/>
  <c r="C13"/>
</calcChain>
</file>

<file path=xl/sharedStrings.xml><?xml version="1.0" encoding="utf-8"?>
<sst xmlns="http://schemas.openxmlformats.org/spreadsheetml/2006/main" count="69" uniqueCount="40">
  <si>
    <t>g/s</t>
  </si>
  <si>
    <t>kg/m3</t>
  </si>
  <si>
    <t>m3/s</t>
  </si>
  <si>
    <t>mg/m3</t>
  </si>
  <si>
    <t>ppmw</t>
  </si>
  <si>
    <t>bar a</t>
  </si>
  <si>
    <t>Oil quantity</t>
  </si>
  <si>
    <t>Helium flowrate</t>
  </si>
  <si>
    <t>Pressure</t>
  </si>
  <si>
    <t>Temperature</t>
  </si>
  <si>
    <t>Helium vol. flowrate</t>
  </si>
  <si>
    <t>Density</t>
  </si>
  <si>
    <t>Oil leftover</t>
  </si>
  <si>
    <t>°C</t>
  </si>
  <si>
    <t>m3/hr</t>
  </si>
  <si>
    <t>Nm3/hr</t>
  </si>
  <si>
    <t>Oil density</t>
  </si>
  <si>
    <t>mL/hr</t>
  </si>
  <si>
    <t>8000 hr</t>
  </si>
  <si>
    <t>1 ppmw =</t>
  </si>
  <si>
    <t>1 mg/m3 =</t>
  </si>
  <si>
    <t>1 ppmv =</t>
  </si>
  <si>
    <t>Domnick Hunter grade AA</t>
  </si>
  <si>
    <t>Kaeser</t>
  </si>
  <si>
    <t>For information :</t>
  </si>
  <si>
    <t>Domnick Hunter grade AX</t>
  </si>
  <si>
    <t>24 hr</t>
  </si>
  <si>
    <t>ppmv</t>
  </si>
  <si>
    <t>Accuracy 2°C
[ppmv]</t>
  </si>
  <si>
    <t>Dew Point
[°C]</t>
  </si>
  <si>
    <t>Accuracy
2°C &lt; -60°C
1°C &gt; -60°C
[ppmv]</t>
  </si>
  <si>
    <t>L/mol</t>
  </si>
  <si>
    <t>Water quantity</t>
  </si>
  <si>
    <t>Water molar mass</t>
  </si>
  <si>
    <t>g/mol</t>
  </si>
  <si>
    <t>Gaz Molar volume</t>
  </si>
  <si>
    <t>He Density</t>
  </si>
  <si>
    <t>Water leftover</t>
  </si>
  <si>
    <t>Accuracy 2°C
[%]</t>
  </si>
  <si>
    <t>Accuracy
2°C &lt; -60°C
1°C &gt; -60°C
[%]</t>
  </si>
</sst>
</file>

<file path=xl/styles.xml><?xml version="1.0" encoding="utf-8"?>
<styleSheet xmlns="http://schemas.openxmlformats.org/spreadsheetml/2006/main">
  <numFmts count="6">
    <numFmt numFmtId="43" formatCode="_-* #,##0.00\ _€_-;\-* #,##0.00\ _€_-;_-* &quot;-&quot;??\ _€_-;_-@_-"/>
    <numFmt numFmtId="164" formatCode="_-* #,##0.0\ _€_-;\-* #,##0.0\ _€_-;_-* &quot;-&quot;??\ _€_-;_-@_-"/>
    <numFmt numFmtId="165" formatCode="0.000"/>
    <numFmt numFmtId="166" formatCode="0.0"/>
    <numFmt numFmtId="167" formatCode="#,##0.00_ ;\-#,##0.00\ "/>
    <numFmt numFmtId="168" formatCode="_-* #,##0\ _€_-;\-* #,##0\ _€_-;_-* &quot;-&quot;??\ _€_-;_-@_-"/>
  </numFmts>
  <fonts count="6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164" fontId="0" fillId="0" borderId="0" xfId="1" applyNumberFormat="1" applyFont="1"/>
    <xf numFmtId="165" fontId="0" fillId="0" borderId="0" xfId="0" applyNumberFormat="1"/>
    <xf numFmtId="0" fontId="3" fillId="0" borderId="0" xfId="0" applyFont="1" applyFill="1" applyBorder="1" applyAlignment="1"/>
    <xf numFmtId="165" fontId="0" fillId="0" borderId="1" xfId="0" applyNumberFormat="1" applyBorder="1"/>
    <xf numFmtId="2" fontId="0" fillId="0" borderId="1" xfId="0" applyNumberFormat="1" applyBorder="1"/>
    <xf numFmtId="166" fontId="0" fillId="0" borderId="1" xfId="0" applyNumberFormat="1" applyBorder="1"/>
    <xf numFmtId="0" fontId="0" fillId="0" borderId="0" xfId="0" applyAlignment="1">
      <alignment horizontal="right"/>
    </xf>
    <xf numFmtId="0" fontId="0" fillId="0" borderId="0" xfId="0" applyFill="1" applyBorder="1"/>
    <xf numFmtId="165" fontId="0" fillId="0" borderId="0" xfId="0" applyNumberFormat="1" applyFill="1" applyBorder="1"/>
    <xf numFmtId="2" fontId="0" fillId="0" borderId="0" xfId="0" applyNumberFormat="1" applyFill="1" applyBorder="1"/>
    <xf numFmtId="166" fontId="0" fillId="0" borderId="0" xfId="0" applyNumberFormat="1" applyFill="1" applyBorder="1"/>
    <xf numFmtId="167" fontId="0" fillId="0" borderId="0" xfId="1" applyNumberFormat="1" applyFont="1" applyFill="1" applyBorder="1" applyAlignment="1">
      <alignment horizontal="right"/>
    </xf>
    <xf numFmtId="0" fontId="4" fillId="0" borderId="0" xfId="0" applyFont="1"/>
    <xf numFmtId="0" fontId="0" fillId="0" borderId="2" xfId="0" applyBorder="1"/>
    <xf numFmtId="0" fontId="0" fillId="2" borderId="3" xfId="0" applyFill="1" applyBorder="1"/>
    <xf numFmtId="0" fontId="0" fillId="0" borderId="3" xfId="0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3" borderId="1" xfId="0" applyFill="1" applyBorder="1"/>
    <xf numFmtId="0" fontId="0" fillId="0" borderId="10" xfId="0" applyBorder="1"/>
    <xf numFmtId="43" fontId="0" fillId="0" borderId="0" xfId="1" applyFont="1" applyFill="1" applyBorder="1"/>
    <xf numFmtId="0" fontId="1" fillId="0" borderId="0" xfId="0" applyFont="1"/>
    <xf numFmtId="166" fontId="0" fillId="0" borderId="0" xfId="0" applyNumberFormat="1"/>
    <xf numFmtId="164" fontId="0" fillId="0" borderId="1" xfId="1" applyNumberFormat="1" applyFont="1" applyBorder="1"/>
    <xf numFmtId="168" fontId="0" fillId="0" borderId="11" xfId="1" applyNumberFormat="1" applyFont="1" applyBorder="1"/>
    <xf numFmtId="168" fontId="0" fillId="0" borderId="6" xfId="1" applyNumberFormat="1" applyFont="1" applyBorder="1" applyAlignment="1">
      <alignment horizontal="right"/>
    </xf>
    <xf numFmtId="166" fontId="0" fillId="0" borderId="1" xfId="0" applyNumberFormat="1" applyFill="1" applyBorder="1"/>
    <xf numFmtId="0" fontId="1" fillId="0" borderId="0" xfId="3"/>
    <xf numFmtId="2" fontId="1" fillId="0" borderId="0" xfId="3" applyNumberFormat="1"/>
    <xf numFmtId="0" fontId="1" fillId="4" borderId="0" xfId="3" applyFill="1" applyAlignment="1"/>
    <xf numFmtId="0" fontId="1" fillId="0" borderId="0" xfId="3" applyAlignment="1">
      <alignment horizontal="center" vertical="center"/>
    </xf>
    <xf numFmtId="2" fontId="1" fillId="4" borderId="0" xfId="3" applyNumberFormat="1" applyFill="1" applyAlignment="1">
      <alignment horizontal="center" vertical="center"/>
    </xf>
    <xf numFmtId="2" fontId="1" fillId="0" borderId="13" xfId="3" applyNumberFormat="1" applyFill="1" applyBorder="1" applyAlignment="1">
      <alignment horizontal="center" vertical="center"/>
    </xf>
    <xf numFmtId="2" fontId="1" fillId="0" borderId="12" xfId="3" applyNumberFormat="1" applyFill="1" applyBorder="1" applyAlignment="1">
      <alignment horizontal="center" vertical="center"/>
    </xf>
    <xf numFmtId="166" fontId="1" fillId="0" borderId="12" xfId="3" applyNumberFormat="1" applyFill="1" applyBorder="1" applyAlignment="1">
      <alignment horizontal="center" vertical="center"/>
    </xf>
    <xf numFmtId="1" fontId="1" fillId="0" borderId="12" xfId="3" applyNumberFormat="1" applyFill="1" applyBorder="1" applyAlignment="1">
      <alignment horizontal="center" vertical="center"/>
    </xf>
    <xf numFmtId="2" fontId="1" fillId="0" borderId="14" xfId="3" applyNumberFormat="1" applyFill="1" applyBorder="1" applyAlignment="1">
      <alignment horizontal="center" vertical="center"/>
    </xf>
    <xf numFmtId="1" fontId="1" fillId="0" borderId="15" xfId="3" applyNumberFormat="1" applyFill="1" applyBorder="1" applyAlignment="1">
      <alignment horizontal="center" vertical="center"/>
    </xf>
    <xf numFmtId="1" fontId="1" fillId="4" borderId="0" xfId="3" applyNumberFormat="1" applyFill="1" applyAlignment="1">
      <alignment horizontal="center" vertical="center"/>
    </xf>
    <xf numFmtId="0" fontId="1" fillId="4" borderId="16" xfId="3" applyFont="1" applyFill="1" applyBorder="1" applyAlignment="1">
      <alignment horizontal="center" vertical="center"/>
    </xf>
    <xf numFmtId="2" fontId="1" fillId="0" borderId="12" xfId="3" applyNumberFormat="1" applyBorder="1" applyAlignment="1">
      <alignment horizontal="center" vertical="center"/>
    </xf>
    <xf numFmtId="2" fontId="1" fillId="0" borderId="15" xfId="3" applyNumberFormat="1" applyBorder="1" applyAlignment="1">
      <alignment horizontal="center" vertical="center"/>
    </xf>
    <xf numFmtId="2" fontId="1" fillId="0" borderId="17" xfId="3" applyNumberFormat="1" applyBorder="1" applyAlignment="1">
      <alignment horizontal="center" vertical="center"/>
    </xf>
    <xf numFmtId="0" fontId="1" fillId="0" borderId="19" xfId="3" applyBorder="1" applyAlignment="1">
      <alignment horizontal="center" vertical="center" wrapText="1"/>
    </xf>
    <xf numFmtId="0" fontId="1" fillId="0" borderId="16" xfId="3" applyBorder="1" applyAlignment="1">
      <alignment horizontal="center" vertical="center" wrapText="1"/>
    </xf>
    <xf numFmtId="0" fontId="1" fillId="4" borderId="18" xfId="3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" fillId="0" borderId="8" xfId="0" applyFont="1" applyBorder="1"/>
    <xf numFmtId="0" fontId="1" fillId="0" borderId="7" xfId="0" applyFont="1" applyBorder="1"/>
    <xf numFmtId="0" fontId="1" fillId="0" borderId="2" xfId="0" applyFont="1" applyBorder="1"/>
    <xf numFmtId="0" fontId="1" fillId="0" borderId="3" xfId="0" applyFont="1" applyBorder="1"/>
    <xf numFmtId="168" fontId="0" fillId="0" borderId="1" xfId="1" applyNumberFormat="1" applyFont="1" applyBorder="1"/>
    <xf numFmtId="1" fontId="0" fillId="0" borderId="0" xfId="0" applyNumberFormat="1"/>
    <xf numFmtId="166" fontId="0" fillId="0" borderId="0" xfId="0" applyNumberFormat="1" applyFill="1"/>
    <xf numFmtId="0" fontId="1" fillId="0" borderId="20" xfId="3" applyBorder="1" applyAlignment="1">
      <alignment horizontal="center" vertical="center" wrapText="1"/>
    </xf>
    <xf numFmtId="9" fontId="1" fillId="0" borderId="21" xfId="2" applyFont="1" applyBorder="1" applyAlignment="1">
      <alignment horizontal="center" vertical="center"/>
    </xf>
    <xf numFmtId="9" fontId="1" fillId="0" borderId="0" xfId="2" applyFont="1"/>
    <xf numFmtId="9" fontId="1" fillId="0" borderId="23" xfId="2" applyFont="1" applyBorder="1" applyAlignment="1">
      <alignment horizontal="center" vertical="center"/>
    </xf>
    <xf numFmtId="9" fontId="1" fillId="0" borderId="22" xfId="2" applyFont="1" applyBorder="1" applyAlignment="1">
      <alignment horizontal="center" vertical="center"/>
    </xf>
    <xf numFmtId="2" fontId="1" fillId="0" borderId="13" xfId="3" applyNumberFormat="1" applyBorder="1"/>
    <xf numFmtId="9" fontId="1" fillId="0" borderId="3" xfId="2" applyFont="1" applyBorder="1"/>
    <xf numFmtId="2" fontId="1" fillId="0" borderId="14" xfId="3" applyNumberFormat="1" applyBorder="1"/>
    <xf numFmtId="9" fontId="1" fillId="0" borderId="4" xfId="2" applyFont="1" applyBorder="1"/>
    <xf numFmtId="0" fontId="1" fillId="0" borderId="18" xfId="3" applyBorder="1" applyAlignment="1">
      <alignment horizontal="center" vertical="center" wrapText="1"/>
    </xf>
  </cellXfs>
  <cellStyles count="4">
    <cellStyle name="Milliers" xfId="1" builtinId="3"/>
    <cellStyle name="Normal" xfId="0" builtinId="0"/>
    <cellStyle name="Normal 2" xfId="3"/>
    <cellStyle name="Pourcentage" xfId="2" builtinId="5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4.4788650245010456E-2"/>
          <c:y val="3.8350672487182623E-2"/>
          <c:w val="0.86954452289707918"/>
          <c:h val="0.85713570777746051"/>
        </c:manualLayout>
      </c:layout>
      <c:scatterChart>
        <c:scatterStyle val="lineMarker"/>
        <c:ser>
          <c:idx val="0"/>
          <c:order val="0"/>
          <c:marker>
            <c:symbol val="none"/>
          </c:marker>
          <c:xVal>
            <c:numRef>
              <c:f>'Dew Point'!$B$5:$B$40</c:f>
              <c:numCache>
                <c:formatCode>0.00</c:formatCode>
                <c:ptCount val="36"/>
                <c:pt idx="0">
                  <c:v>-90</c:v>
                </c:pt>
                <c:pt idx="1">
                  <c:v>-88</c:v>
                </c:pt>
                <c:pt idx="2">
                  <c:v>-86</c:v>
                </c:pt>
                <c:pt idx="3">
                  <c:v>-84</c:v>
                </c:pt>
                <c:pt idx="4">
                  <c:v>-82</c:v>
                </c:pt>
                <c:pt idx="5">
                  <c:v>-80</c:v>
                </c:pt>
                <c:pt idx="6">
                  <c:v>-78</c:v>
                </c:pt>
                <c:pt idx="7">
                  <c:v>-76</c:v>
                </c:pt>
                <c:pt idx="8">
                  <c:v>-74</c:v>
                </c:pt>
                <c:pt idx="9">
                  <c:v>-72</c:v>
                </c:pt>
                <c:pt idx="10">
                  <c:v>-70</c:v>
                </c:pt>
                <c:pt idx="11">
                  <c:v>-68</c:v>
                </c:pt>
                <c:pt idx="12">
                  <c:v>-66</c:v>
                </c:pt>
                <c:pt idx="13">
                  <c:v>-64</c:v>
                </c:pt>
                <c:pt idx="14">
                  <c:v>-62</c:v>
                </c:pt>
                <c:pt idx="15">
                  <c:v>-60</c:v>
                </c:pt>
                <c:pt idx="16">
                  <c:v>-58</c:v>
                </c:pt>
                <c:pt idx="17">
                  <c:v>-56</c:v>
                </c:pt>
                <c:pt idx="18">
                  <c:v>-54</c:v>
                </c:pt>
                <c:pt idx="19">
                  <c:v>-52</c:v>
                </c:pt>
                <c:pt idx="20">
                  <c:v>-50</c:v>
                </c:pt>
                <c:pt idx="21">
                  <c:v>-48</c:v>
                </c:pt>
                <c:pt idx="22">
                  <c:v>-46</c:v>
                </c:pt>
                <c:pt idx="23">
                  <c:v>-44</c:v>
                </c:pt>
                <c:pt idx="24">
                  <c:v>-42</c:v>
                </c:pt>
                <c:pt idx="25">
                  <c:v>-40</c:v>
                </c:pt>
                <c:pt idx="26">
                  <c:v>-38</c:v>
                </c:pt>
                <c:pt idx="27">
                  <c:v>-36</c:v>
                </c:pt>
                <c:pt idx="28">
                  <c:v>-34</c:v>
                </c:pt>
                <c:pt idx="29">
                  <c:v>-32</c:v>
                </c:pt>
                <c:pt idx="30">
                  <c:v>-30</c:v>
                </c:pt>
                <c:pt idx="31">
                  <c:v>-28</c:v>
                </c:pt>
                <c:pt idx="32">
                  <c:v>-26</c:v>
                </c:pt>
                <c:pt idx="33">
                  <c:v>-24</c:v>
                </c:pt>
                <c:pt idx="34">
                  <c:v>-22</c:v>
                </c:pt>
                <c:pt idx="35">
                  <c:v>-20</c:v>
                </c:pt>
              </c:numCache>
            </c:numRef>
          </c:xVal>
          <c:yVal>
            <c:numRef>
              <c:f>'Dew Point'!$C$5:$C$40</c:f>
              <c:numCache>
                <c:formatCode>0.00</c:formatCode>
                <c:ptCount val="36"/>
                <c:pt idx="0">
                  <c:v>9.2100000000000001E-2</c:v>
                </c:pt>
                <c:pt idx="1">
                  <c:v>0.13200000000000001</c:v>
                </c:pt>
                <c:pt idx="2">
                  <c:v>0.184</c:v>
                </c:pt>
                <c:pt idx="3">
                  <c:v>0.26300000000000001</c:v>
                </c:pt>
                <c:pt idx="4">
                  <c:v>0.38200000000000001</c:v>
                </c:pt>
                <c:pt idx="5">
                  <c:v>0.54</c:v>
                </c:pt>
                <c:pt idx="6">
                  <c:v>0.73699999999999999</c:v>
                </c:pt>
                <c:pt idx="7" formatCode="0.0">
                  <c:v>1.01</c:v>
                </c:pt>
                <c:pt idx="8" formatCode="0.0">
                  <c:v>1.38</c:v>
                </c:pt>
                <c:pt idx="9" formatCode="0.0">
                  <c:v>1.88</c:v>
                </c:pt>
                <c:pt idx="10" formatCode="0.0">
                  <c:v>2.5499999999999998</c:v>
                </c:pt>
                <c:pt idx="11" formatCode="0.0">
                  <c:v>3.43</c:v>
                </c:pt>
                <c:pt idx="12" formatCode="0.0">
                  <c:v>4.59</c:v>
                </c:pt>
                <c:pt idx="13" formatCode="0.0">
                  <c:v>6.11</c:v>
                </c:pt>
                <c:pt idx="14" formatCode="0.0">
                  <c:v>8.08</c:v>
                </c:pt>
                <c:pt idx="15" formatCode="0.0">
                  <c:v>10.6</c:v>
                </c:pt>
                <c:pt idx="16" formatCode="0.0">
                  <c:v>13.9</c:v>
                </c:pt>
                <c:pt idx="17" formatCode="0.0">
                  <c:v>18.2</c:v>
                </c:pt>
                <c:pt idx="18" formatCode="0.0">
                  <c:v>23.4</c:v>
                </c:pt>
                <c:pt idx="19" formatCode="0.0">
                  <c:v>30.3</c:v>
                </c:pt>
                <c:pt idx="20" formatCode="0.0">
                  <c:v>38.799999999999997</c:v>
                </c:pt>
                <c:pt idx="21" formatCode="0.0">
                  <c:v>49.7</c:v>
                </c:pt>
                <c:pt idx="22" formatCode="0.0">
                  <c:v>63.3</c:v>
                </c:pt>
                <c:pt idx="23" formatCode="0.0">
                  <c:v>80</c:v>
                </c:pt>
                <c:pt idx="24" formatCode="0">
                  <c:v>101</c:v>
                </c:pt>
                <c:pt idx="25" formatCode="0">
                  <c:v>127</c:v>
                </c:pt>
                <c:pt idx="26" formatCode="0">
                  <c:v>159</c:v>
                </c:pt>
                <c:pt idx="27" formatCode="0">
                  <c:v>198</c:v>
                </c:pt>
                <c:pt idx="28" formatCode="0">
                  <c:v>246</c:v>
                </c:pt>
                <c:pt idx="29" formatCode="0">
                  <c:v>305</c:v>
                </c:pt>
                <c:pt idx="30" formatCode="0">
                  <c:v>376</c:v>
                </c:pt>
                <c:pt idx="31" formatCode="0">
                  <c:v>462</c:v>
                </c:pt>
                <c:pt idx="32" formatCode="0">
                  <c:v>566</c:v>
                </c:pt>
                <c:pt idx="33" formatCode="0">
                  <c:v>692</c:v>
                </c:pt>
                <c:pt idx="34" formatCode="0">
                  <c:v>842</c:v>
                </c:pt>
                <c:pt idx="35" formatCode="0">
                  <c:v>1020</c:v>
                </c:pt>
              </c:numCache>
            </c:numRef>
          </c:yVal>
        </c:ser>
        <c:axId val="169670528"/>
        <c:axId val="44382848"/>
      </c:scatterChart>
      <c:valAx>
        <c:axId val="169670528"/>
        <c:scaling>
          <c:orientation val="minMax"/>
          <c:max val="-10"/>
          <c:min val="-100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Dew Point [°C]</a:t>
                </a:r>
              </a:p>
            </c:rich>
          </c:tx>
          <c:layout/>
        </c:title>
        <c:numFmt formatCode="0.00" sourceLinked="1"/>
        <c:tickLblPos val="nextTo"/>
        <c:crossAx val="44382848"/>
        <c:crossesAt val="0.1"/>
        <c:crossBetween val="midCat"/>
      </c:valAx>
      <c:valAx>
        <c:axId val="44382848"/>
        <c:scaling>
          <c:logBase val="10"/>
          <c:orientation val="minMax"/>
          <c:max val="1000"/>
          <c:min val="0.1"/>
        </c:scaling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Moisture</a:t>
                </a:r>
                <a:r>
                  <a:rPr lang="fr-FR" baseline="0"/>
                  <a:t> at 1 bar [ppmv]</a:t>
                </a:r>
                <a:endParaRPr lang="fr-FR"/>
              </a:p>
            </c:rich>
          </c:tx>
          <c:layout>
            <c:manualLayout>
              <c:xMode val="edge"/>
              <c:yMode val="edge"/>
              <c:x val="0.95828882891985923"/>
              <c:y val="0.30900820039982047"/>
            </c:manualLayout>
          </c:layout>
        </c:title>
        <c:numFmt formatCode="General" sourceLinked="0"/>
        <c:majorTickMark val="in"/>
        <c:tickLblPos val="high"/>
        <c:crossAx val="169670528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504825</xdr:colOff>
      <xdr:row>0</xdr:row>
      <xdr:rowOff>123825</xdr:rowOff>
    </xdr:from>
    <xdr:ext cx="1788823" cy="264560"/>
    <xdr:sp macro="" textlink="">
      <xdr:nvSpPr>
        <xdr:cNvPr id="3" name="ZoneTexte 2"/>
        <xdr:cNvSpPr txBox="1"/>
      </xdr:nvSpPr>
      <xdr:spPr>
        <a:xfrm>
          <a:off x="2009775" y="123825"/>
          <a:ext cx="1788823" cy="264560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fr-FR" sz="1100" b="1">
              <a:solidFill>
                <a:srgbClr val="FF0000"/>
              </a:solidFill>
            </a:rPr>
            <a:t>Values valid only at 1 bar !</a:t>
          </a:r>
        </a:p>
      </xdr:txBody>
    </xdr:sp>
    <xdr:clientData/>
  </xdr:oneCellAnchor>
  <xdr:twoCellAnchor>
    <xdr:from>
      <xdr:col>7</xdr:col>
      <xdr:colOff>219074</xdr:colOff>
      <xdr:row>12</xdr:row>
      <xdr:rowOff>9525</xdr:rowOff>
    </xdr:from>
    <xdr:to>
      <xdr:col>15</xdr:col>
      <xdr:colOff>209549</xdr:colOff>
      <xdr:row>34</xdr:row>
      <xdr:rowOff>123825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aspak_Hepa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Startup" Target="HePak.xla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epak_v3.4"/>
      <sheetName val="Gaspak_v3.3"/>
      <sheetName val="Helium_critique"/>
      <sheetName val="Saturation"/>
      <sheetName val="Vapour_fraction"/>
      <sheetName val="Density"/>
      <sheetName val="Cp"/>
      <sheetName val="Process_operations"/>
    </sheetNames>
    <sheetDataSet>
      <sheetData sheetId="0"/>
      <sheetData sheetId="1">
        <row r="10">
          <cell r="K10" t="str">
            <v>Ammonia</v>
          </cell>
          <cell r="L10">
            <v>1</v>
          </cell>
        </row>
        <row r="11">
          <cell r="K11" t="str">
            <v>Argon</v>
          </cell>
          <cell r="L11">
            <v>2</v>
          </cell>
        </row>
        <row r="12">
          <cell r="K12" t="str">
            <v>Butane, Iso</v>
          </cell>
          <cell r="L12">
            <v>3</v>
          </cell>
        </row>
        <row r="13">
          <cell r="K13" t="str">
            <v>Butane, Normal</v>
          </cell>
          <cell r="L13">
            <v>4</v>
          </cell>
        </row>
        <row r="14">
          <cell r="K14" t="str">
            <v>Carbon Dioxide</v>
          </cell>
          <cell r="L14">
            <v>5</v>
          </cell>
        </row>
        <row r="15">
          <cell r="K15" t="str">
            <v>Carbon Monoxide</v>
          </cell>
          <cell r="L15">
            <v>6</v>
          </cell>
        </row>
        <row r="16">
          <cell r="K16" t="str">
            <v>Deuterium</v>
          </cell>
          <cell r="L16">
            <v>7</v>
          </cell>
        </row>
        <row r="17">
          <cell r="K17" t="str">
            <v>Ethane</v>
          </cell>
          <cell r="L17">
            <v>8</v>
          </cell>
        </row>
        <row r="18">
          <cell r="K18" t="str">
            <v>Ethylene 81</v>
          </cell>
          <cell r="L18">
            <v>9</v>
          </cell>
        </row>
        <row r="19">
          <cell r="K19" t="str">
            <v>Ethylene 86</v>
          </cell>
          <cell r="L19">
            <v>10</v>
          </cell>
        </row>
        <row r="20">
          <cell r="K20" t="str">
            <v>Helium</v>
          </cell>
          <cell r="L20">
            <v>11</v>
          </cell>
        </row>
        <row r="21">
          <cell r="K21" t="str">
            <v>Hydrogen, Equilibrium</v>
          </cell>
          <cell r="L21">
            <v>12</v>
          </cell>
        </row>
        <row r="22">
          <cell r="K22" t="str">
            <v>Hydrogen, Normal</v>
          </cell>
          <cell r="L22">
            <v>13</v>
          </cell>
        </row>
        <row r="23">
          <cell r="K23" t="str">
            <v>Hydrogen, Ortho</v>
          </cell>
          <cell r="L23">
            <v>14</v>
          </cell>
        </row>
        <row r="24">
          <cell r="K24" t="str">
            <v>Hydrogen, Para</v>
          </cell>
          <cell r="L24">
            <v>15</v>
          </cell>
        </row>
        <row r="25">
          <cell r="K25" t="str">
            <v>Hydrogen Sulfide</v>
          </cell>
          <cell r="L25">
            <v>16</v>
          </cell>
        </row>
        <row r="26">
          <cell r="K26" t="str">
            <v>Krypton</v>
          </cell>
          <cell r="L26">
            <v>17</v>
          </cell>
        </row>
        <row r="27">
          <cell r="K27" t="str">
            <v>Methane 86</v>
          </cell>
          <cell r="L27">
            <v>18</v>
          </cell>
        </row>
        <row r="28">
          <cell r="K28" t="str">
            <v>Methane 89</v>
          </cell>
          <cell r="L28">
            <v>19</v>
          </cell>
        </row>
        <row r="29">
          <cell r="K29" t="str">
            <v>Neon 91</v>
          </cell>
          <cell r="L29">
            <v>20</v>
          </cell>
        </row>
        <row r="30">
          <cell r="K30" t="str">
            <v>Nitrogen 73</v>
          </cell>
          <cell r="L30">
            <v>21</v>
          </cell>
        </row>
        <row r="31">
          <cell r="K31" t="str">
            <v>Nitrogen 86</v>
          </cell>
          <cell r="L31">
            <v>22</v>
          </cell>
        </row>
        <row r="32">
          <cell r="K32" t="str">
            <v>Nitrogen Trifluoride</v>
          </cell>
          <cell r="L32">
            <v>23</v>
          </cell>
        </row>
        <row r="33">
          <cell r="K33" t="str">
            <v>Oxygen 78</v>
          </cell>
          <cell r="L33">
            <v>24</v>
          </cell>
        </row>
        <row r="34">
          <cell r="K34" t="str">
            <v>Oxygen 85</v>
          </cell>
          <cell r="L34">
            <v>25</v>
          </cell>
        </row>
        <row r="35">
          <cell r="K35" t="str">
            <v>Propane</v>
          </cell>
          <cell r="L35">
            <v>26</v>
          </cell>
        </row>
        <row r="36">
          <cell r="K36" t="str">
            <v>Water</v>
          </cell>
          <cell r="L36">
            <v>27</v>
          </cell>
        </row>
        <row r="37">
          <cell r="K37" t="str">
            <v>Xenon</v>
          </cell>
          <cell r="L37">
            <v>28</v>
          </cell>
        </row>
        <row r="38">
          <cell r="K38" t="str">
            <v>R-11</v>
          </cell>
          <cell r="L38">
            <v>29</v>
          </cell>
        </row>
        <row r="39">
          <cell r="K39" t="str">
            <v>R-12</v>
          </cell>
          <cell r="L39">
            <v>30</v>
          </cell>
        </row>
        <row r="40">
          <cell r="K40" t="str">
            <v>R-22</v>
          </cell>
          <cell r="L40">
            <v>31</v>
          </cell>
        </row>
        <row r="41">
          <cell r="K41" t="str">
            <v>R-32</v>
          </cell>
          <cell r="L41">
            <v>32</v>
          </cell>
        </row>
        <row r="42">
          <cell r="K42" t="str">
            <v>R-123</v>
          </cell>
          <cell r="L42">
            <v>33</v>
          </cell>
        </row>
        <row r="43">
          <cell r="K43" t="str">
            <v>R-124</v>
          </cell>
          <cell r="L43">
            <v>34</v>
          </cell>
        </row>
        <row r="44">
          <cell r="K44" t="str">
            <v>R-125</v>
          </cell>
          <cell r="L44">
            <v>35</v>
          </cell>
        </row>
        <row r="45">
          <cell r="K45" t="str">
            <v>R-134a 92</v>
          </cell>
          <cell r="L45">
            <v>36</v>
          </cell>
        </row>
        <row r="46">
          <cell r="K46" t="str">
            <v>R-134a 93</v>
          </cell>
          <cell r="L46">
            <v>37</v>
          </cell>
        </row>
        <row r="47">
          <cell r="K47" t="str">
            <v>R-152a</v>
          </cell>
          <cell r="L47">
            <v>38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definedNames>
      <definedName name="HeCalc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B1:J29"/>
  <sheetViews>
    <sheetView showGridLines="0" tabSelected="1" workbookViewId="0">
      <selection activeCell="C38" sqref="C38"/>
    </sheetView>
  </sheetViews>
  <sheetFormatPr baseColWidth="10" defaultColWidth="11.42578125" defaultRowHeight="12.75" outlineLevelRow="1"/>
  <cols>
    <col min="1" max="1" width="3.5703125" customWidth="1"/>
    <col min="2" max="2" width="16.85546875" customWidth="1"/>
    <col min="3" max="3" width="12.85546875" bestFit="1" customWidth="1"/>
    <col min="4" max="4" width="7" bestFit="1" customWidth="1"/>
    <col min="5" max="5" width="11.42578125" customWidth="1"/>
    <col min="6" max="6" width="23" bestFit="1" customWidth="1"/>
    <col min="7" max="7" width="6.7109375" customWidth="1"/>
    <col min="8" max="8" width="11.85546875" bestFit="1" customWidth="1"/>
    <col min="9" max="11" width="11.42578125" customWidth="1"/>
    <col min="12" max="12" width="2.42578125" customWidth="1"/>
  </cols>
  <sheetData>
    <row r="1" spans="2:8" ht="13.5" thickBot="1"/>
    <row r="2" spans="2:8">
      <c r="B2" s="20" t="s">
        <v>16</v>
      </c>
      <c r="C2" s="19">
        <v>980</v>
      </c>
      <c r="D2" s="14" t="s">
        <v>1</v>
      </c>
    </row>
    <row r="3" spans="2:8">
      <c r="B3" s="21" t="s">
        <v>6</v>
      </c>
      <c r="C3" s="23">
        <v>1</v>
      </c>
      <c r="D3" s="15" t="s">
        <v>4</v>
      </c>
      <c r="F3" s="13" t="s">
        <v>24</v>
      </c>
    </row>
    <row r="4" spans="2:8" hidden="1" outlineLevel="1">
      <c r="B4" s="21" t="s">
        <v>6</v>
      </c>
      <c r="C4" s="31">
        <f>IF(D3="mg/m3",C3,IF(D3="ppmw",C16*C3,IF(D3="ppmv",C18*C3,"bad unit")))</f>
        <v>3.0480791306305868</v>
      </c>
      <c r="D4" s="16" t="s">
        <v>3</v>
      </c>
    </row>
    <row r="5" spans="2:8" collapsed="1">
      <c r="B5" s="21" t="s">
        <v>7</v>
      </c>
      <c r="C5" s="23">
        <v>2000</v>
      </c>
      <c r="D5" s="17" t="s">
        <v>0</v>
      </c>
      <c r="F5" t="s">
        <v>23</v>
      </c>
      <c r="G5">
        <v>10</v>
      </c>
      <c r="H5" t="s">
        <v>3</v>
      </c>
    </row>
    <row r="6" spans="2:8">
      <c r="B6" s="21" t="s">
        <v>8</v>
      </c>
      <c r="C6" s="23">
        <v>20</v>
      </c>
      <c r="D6" s="17" t="s">
        <v>5</v>
      </c>
      <c r="F6" t="s">
        <v>22</v>
      </c>
      <c r="G6">
        <f>0.01</f>
        <v>0.01</v>
      </c>
      <c r="H6" t="s">
        <v>3</v>
      </c>
    </row>
    <row r="7" spans="2:8">
      <c r="B7" s="21" t="s">
        <v>9</v>
      </c>
      <c r="C7" s="23">
        <v>40</v>
      </c>
      <c r="D7" s="17" t="s">
        <v>13</v>
      </c>
      <c r="F7" t="s">
        <v>25</v>
      </c>
      <c r="G7">
        <f>0.001</f>
        <v>1E-3</v>
      </c>
      <c r="H7" t="s">
        <v>3</v>
      </c>
    </row>
    <row r="8" spans="2:8">
      <c r="B8" s="21" t="s">
        <v>11</v>
      </c>
      <c r="C8" s="4">
        <f>[2]!HeCalc(3,0,1,C6*10^5,2,C7+273.15,1)</f>
        <v>3.0480791306305868</v>
      </c>
      <c r="D8" s="17" t="s">
        <v>1</v>
      </c>
      <c r="H8" s="1"/>
    </row>
    <row r="9" spans="2:8" hidden="1" outlineLevel="1">
      <c r="B9" s="21" t="s">
        <v>10</v>
      </c>
      <c r="C9" s="5">
        <f>C5/(C8*10^3)</f>
        <v>0.65615094434449273</v>
      </c>
      <c r="D9" s="17" t="s">
        <v>2</v>
      </c>
    </row>
    <row r="10" spans="2:8" hidden="1" outlineLevel="1">
      <c r="B10" s="21" t="s">
        <v>10</v>
      </c>
      <c r="C10" s="6">
        <f>C9*3600</f>
        <v>2362.1433996401738</v>
      </c>
      <c r="D10" s="17" t="s">
        <v>14</v>
      </c>
    </row>
    <row r="11" spans="2:8" hidden="1" outlineLevel="1">
      <c r="B11" s="21" t="s">
        <v>10</v>
      </c>
      <c r="C11" s="6">
        <f>3.6*C5/[2]!HeCalc(3,0,1,10^5,2,273.15,1)</f>
        <v>40873.106196198394</v>
      </c>
      <c r="D11" s="17" t="s">
        <v>15</v>
      </c>
    </row>
    <row r="12" spans="2:8" collapsed="1">
      <c r="B12" s="21" t="s">
        <v>12</v>
      </c>
      <c r="C12" s="28">
        <f>IF(D12="g/hr",3.6*C4*C9,IF(D12="mL/hr",3600*C4*C9/C2,"bad unit"))</f>
        <v>7.3469387755102042</v>
      </c>
      <c r="D12" s="15" t="s">
        <v>17</v>
      </c>
    </row>
    <row r="13" spans="2:8" ht="13.5" thickBot="1">
      <c r="B13" s="24" t="s">
        <v>26</v>
      </c>
      <c r="C13" s="29">
        <f>C12*24</f>
        <v>176.32653061224491</v>
      </c>
      <c r="D13" s="18" t="str">
        <f>IF(D12="g/hr","g",IF(D12="mL/hr","mL","bad unit"))</f>
        <v>mL</v>
      </c>
    </row>
    <row r="14" spans="2:8" ht="13.5" thickBot="1">
      <c r="B14" s="22" t="s">
        <v>18</v>
      </c>
      <c r="C14" s="30">
        <f>C12*8000</f>
        <v>58775.510204081635</v>
      </c>
      <c r="D14" s="18" t="str">
        <f>IF(D12="g/hr","g",IF(D12="mL/hr","mL","bad unit"))</f>
        <v>mL</v>
      </c>
    </row>
    <row r="15" spans="2:8">
      <c r="E15" s="8"/>
      <c r="F15" s="25"/>
      <c r="G15" s="8"/>
      <c r="H15" s="8"/>
    </row>
    <row r="16" spans="2:8">
      <c r="B16" s="7" t="s">
        <v>19</v>
      </c>
      <c r="C16" s="2">
        <f>C8</f>
        <v>3.0480791306305868</v>
      </c>
      <c r="D16" t="s">
        <v>3</v>
      </c>
      <c r="E16" s="8"/>
      <c r="F16" s="8"/>
      <c r="G16" s="8"/>
      <c r="H16" s="8"/>
    </row>
    <row r="17" spans="2:10">
      <c r="B17" s="7" t="s">
        <v>20</v>
      </c>
      <c r="C17" s="2">
        <f>1/C16</f>
        <v>0.32807547217224636</v>
      </c>
      <c r="D17" t="s">
        <v>4</v>
      </c>
      <c r="E17" s="8"/>
      <c r="F17" s="8"/>
      <c r="G17" s="8"/>
      <c r="H17" s="8"/>
    </row>
    <row r="18" spans="2:10">
      <c r="B18" s="7" t="s">
        <v>21</v>
      </c>
      <c r="C18" s="57">
        <f>C2</f>
        <v>980</v>
      </c>
      <c r="D18" t="s">
        <v>3</v>
      </c>
      <c r="E18" s="8"/>
      <c r="F18" s="8"/>
      <c r="G18" s="8"/>
      <c r="H18" s="51"/>
    </row>
    <row r="19" spans="2:10">
      <c r="B19" s="7" t="s">
        <v>21</v>
      </c>
      <c r="C19" s="58">
        <f>C2/C8</f>
        <v>321.51396272880146</v>
      </c>
      <c r="D19" s="26" t="s">
        <v>4</v>
      </c>
      <c r="E19" s="8"/>
      <c r="F19" s="8"/>
      <c r="G19" s="8"/>
      <c r="H19" s="51"/>
    </row>
    <row r="20" spans="2:10">
      <c r="E20" s="8"/>
      <c r="F20" s="8"/>
      <c r="G20" s="8"/>
      <c r="H20" s="51"/>
    </row>
    <row r="21" spans="2:10">
      <c r="E21" s="8"/>
      <c r="F21" s="8"/>
      <c r="G21" s="8"/>
      <c r="H21" s="51"/>
    </row>
    <row r="22" spans="2:10">
      <c r="E22" s="8"/>
      <c r="F22" s="9"/>
      <c r="G22" s="8"/>
      <c r="H22" s="8"/>
    </row>
    <row r="23" spans="2:10">
      <c r="E23" s="8"/>
      <c r="F23" s="10"/>
      <c r="G23" s="8"/>
      <c r="H23" s="8"/>
    </row>
    <row r="24" spans="2:10">
      <c r="E24" s="8"/>
      <c r="F24" s="11"/>
      <c r="G24" s="8"/>
      <c r="H24" s="8"/>
    </row>
    <row r="25" spans="2:10">
      <c r="E25" s="8"/>
      <c r="F25" s="11"/>
      <c r="G25" s="8"/>
      <c r="H25" s="3"/>
      <c r="I25" s="3"/>
      <c r="J25" s="3"/>
    </row>
    <row r="26" spans="2:10">
      <c r="E26" s="8"/>
      <c r="F26" s="10"/>
      <c r="G26" s="8"/>
      <c r="H26" s="8"/>
    </row>
    <row r="27" spans="2:10">
      <c r="E27" s="8"/>
      <c r="F27" s="12"/>
      <c r="G27" s="8"/>
      <c r="H27" s="8"/>
    </row>
    <row r="28" spans="2:10">
      <c r="E28" s="8"/>
      <c r="F28" s="8"/>
      <c r="G28" s="8"/>
      <c r="H28" s="8"/>
    </row>
    <row r="29" spans="2:10">
      <c r="E29" s="8"/>
      <c r="F29" s="8"/>
      <c r="G29" s="8"/>
      <c r="H29" s="8"/>
    </row>
  </sheetData>
  <phoneticPr fontId="2" type="noConversion"/>
  <dataValidations count="4">
    <dataValidation type="list" allowBlank="1" showInputMessage="1" showErrorMessage="1" sqref="G17">
      <formula1>$J$1:$J$2</formula1>
    </dataValidation>
    <dataValidation type="list" allowBlank="1" showInputMessage="1" showErrorMessage="1" sqref="G26">
      <formula1>$K$1:$K$2</formula1>
    </dataValidation>
    <dataValidation type="list" allowBlank="1" showInputMessage="1" showErrorMessage="1" sqref="D3">
      <formula1>"mg/m3,ppmw,ppmv"</formula1>
    </dataValidation>
    <dataValidation type="list" allowBlank="1" showInputMessage="1" showErrorMessage="1" sqref="D12">
      <formula1>"g/hr,mL/hr"</formula1>
    </dataValidation>
  </dataValidations>
  <pageMargins left="0.78740157499999996" right="0.78740157499999996" top="0.984251969" bottom="0.984251969" header="0.4921259845" footer="0.492125984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J29"/>
  <sheetViews>
    <sheetView showGridLines="0" workbookViewId="0">
      <selection activeCell="F5" sqref="F5"/>
    </sheetView>
  </sheetViews>
  <sheetFormatPr baseColWidth="10" defaultColWidth="11.42578125" defaultRowHeight="12.75" outlineLevelRow="1"/>
  <cols>
    <col min="1" max="1" width="3.5703125" customWidth="1"/>
    <col min="2" max="2" width="16.85546875" customWidth="1"/>
    <col min="3" max="3" width="15.42578125" bestFit="1" customWidth="1"/>
    <col min="4" max="4" width="7" bestFit="1" customWidth="1"/>
    <col min="5" max="5" width="11.42578125" customWidth="1"/>
    <col min="6" max="6" width="23" bestFit="1" customWidth="1"/>
    <col min="7" max="7" width="6.7109375" customWidth="1"/>
    <col min="8" max="8" width="11.85546875" bestFit="1" customWidth="1"/>
    <col min="9" max="11" width="11.42578125" customWidth="1"/>
    <col min="12" max="12" width="2.42578125" customWidth="1"/>
  </cols>
  <sheetData>
    <row r="1" spans="2:8" ht="13.5" thickBot="1"/>
    <row r="2" spans="2:8">
      <c r="B2" s="53" t="s">
        <v>33</v>
      </c>
      <c r="C2" s="19">
        <v>18</v>
      </c>
      <c r="D2" s="54" t="s">
        <v>34</v>
      </c>
    </row>
    <row r="3" spans="2:8">
      <c r="B3" s="52" t="s">
        <v>32</v>
      </c>
      <c r="C3" s="23">
        <v>1</v>
      </c>
      <c r="D3" s="16" t="s">
        <v>27</v>
      </c>
      <c r="F3" s="13"/>
    </row>
    <row r="4" spans="2:8">
      <c r="B4" s="21" t="s">
        <v>7</v>
      </c>
      <c r="C4" s="23">
        <v>2000</v>
      </c>
      <c r="D4" s="17" t="s">
        <v>0</v>
      </c>
    </row>
    <row r="5" spans="2:8">
      <c r="B5" s="21" t="s">
        <v>8</v>
      </c>
      <c r="C5" s="23">
        <v>20</v>
      </c>
      <c r="D5" s="17" t="s">
        <v>5</v>
      </c>
    </row>
    <row r="6" spans="2:8">
      <c r="B6" s="21" t="s">
        <v>9</v>
      </c>
      <c r="C6" s="23">
        <v>40</v>
      </c>
      <c r="D6" s="17" t="s">
        <v>13</v>
      </c>
    </row>
    <row r="7" spans="2:8">
      <c r="B7" s="52" t="s">
        <v>36</v>
      </c>
      <c r="C7" s="4">
        <f>[2]!HeCalc(3,0,1,C5*10^5,2,C6+273.15,1)</f>
        <v>3.0480791306305868</v>
      </c>
      <c r="D7" s="17" t="s">
        <v>1</v>
      </c>
      <c r="H7" s="1"/>
    </row>
    <row r="8" spans="2:8">
      <c r="B8" s="52" t="s">
        <v>35</v>
      </c>
      <c r="C8" s="4">
        <f>8.31*(C6+273)/(C5*10^5)*1000</f>
        <v>1.3005150000000001</v>
      </c>
      <c r="D8" s="55" t="s">
        <v>31</v>
      </c>
      <c r="H8" s="1"/>
    </row>
    <row r="9" spans="2:8" hidden="1" outlineLevel="1">
      <c r="B9" s="21" t="s">
        <v>10</v>
      </c>
      <c r="C9" s="5">
        <f>C4/(C7*10^3)</f>
        <v>0.65615094434449273</v>
      </c>
      <c r="D9" s="17" t="s">
        <v>2</v>
      </c>
    </row>
    <row r="10" spans="2:8" hidden="1" outlineLevel="1">
      <c r="B10" s="21" t="s">
        <v>10</v>
      </c>
      <c r="C10" s="6">
        <f>C9*3600</f>
        <v>2362.1433996401738</v>
      </c>
      <c r="D10" s="17" t="s">
        <v>14</v>
      </c>
    </row>
    <row r="11" spans="2:8" hidden="1" outlineLevel="1">
      <c r="B11" s="21" t="s">
        <v>10</v>
      </c>
      <c r="C11" s="6">
        <f>3.6*C4/[2]!HeCalc(3,0,1,10^5,2,273.15,1)</f>
        <v>40873.106196198394</v>
      </c>
      <c r="D11" s="17" t="s">
        <v>15</v>
      </c>
    </row>
    <row r="12" spans="2:8" collapsed="1">
      <c r="B12" s="52" t="s">
        <v>37</v>
      </c>
      <c r="C12" s="56">
        <f>C3*10^(-6)*C10*C2/(C8/1000)</f>
        <v>32.693649203218044</v>
      </c>
      <c r="D12" s="15" t="s">
        <v>17</v>
      </c>
    </row>
    <row r="13" spans="2:8" ht="13.5" thickBot="1">
      <c r="B13" s="24" t="s">
        <v>26</v>
      </c>
      <c r="C13" s="29">
        <f>C12*24</f>
        <v>784.64758087723305</v>
      </c>
      <c r="D13" s="18" t="str">
        <f>IF(D12="g/hr","g",IF(D12="mL/hr","mL","bad unit"))</f>
        <v>mL</v>
      </c>
    </row>
    <row r="14" spans="2:8" ht="13.5" thickBot="1">
      <c r="B14" s="22" t="s">
        <v>18</v>
      </c>
      <c r="C14" s="30">
        <f>C12*8000</f>
        <v>261549.19362574434</v>
      </c>
      <c r="D14" s="18" t="str">
        <f>IF(D12="g/hr","g",IF(D12="mL/hr","mL","bad unit"))</f>
        <v>mL</v>
      </c>
    </row>
    <row r="15" spans="2:8">
      <c r="E15" s="8"/>
      <c r="F15" s="25"/>
      <c r="G15" s="8"/>
      <c r="H15" s="8"/>
    </row>
    <row r="16" spans="2:8">
      <c r="B16" s="7"/>
      <c r="C16" s="2"/>
      <c r="E16" s="8"/>
      <c r="F16" s="8"/>
      <c r="G16" s="8"/>
      <c r="H16" s="8"/>
    </row>
    <row r="17" spans="2:10">
      <c r="B17" s="7"/>
      <c r="C17" s="2"/>
      <c r="E17" s="8"/>
      <c r="F17" s="8"/>
      <c r="G17" s="8"/>
      <c r="H17" s="8"/>
    </row>
    <row r="18" spans="2:10">
      <c r="B18" s="7"/>
      <c r="E18" s="8"/>
      <c r="F18" s="8"/>
      <c r="G18" s="8"/>
      <c r="H18" s="51"/>
    </row>
    <row r="19" spans="2:10">
      <c r="B19" s="7"/>
      <c r="C19" s="27"/>
      <c r="D19" s="26"/>
      <c r="E19" s="8"/>
      <c r="F19" s="8"/>
      <c r="G19" s="8"/>
      <c r="H19" s="51"/>
    </row>
    <row r="20" spans="2:10">
      <c r="E20" s="8"/>
      <c r="F20" s="8"/>
      <c r="G20" s="8"/>
      <c r="H20" s="51"/>
    </row>
    <row r="21" spans="2:10">
      <c r="E21" s="8"/>
      <c r="F21" s="8"/>
      <c r="G21" s="8"/>
      <c r="H21" s="51"/>
    </row>
    <row r="22" spans="2:10">
      <c r="E22" s="8"/>
      <c r="F22" s="9"/>
      <c r="G22" s="8"/>
      <c r="H22" s="8"/>
    </row>
    <row r="23" spans="2:10">
      <c r="E23" s="8"/>
      <c r="F23" s="10"/>
      <c r="G23" s="8"/>
      <c r="H23" s="8"/>
    </row>
    <row r="24" spans="2:10">
      <c r="E24" s="8"/>
      <c r="F24" s="11"/>
      <c r="G24" s="8"/>
      <c r="H24" s="8"/>
    </row>
    <row r="25" spans="2:10">
      <c r="E25" s="8"/>
      <c r="F25" s="11"/>
      <c r="G25" s="8"/>
      <c r="H25" s="3"/>
      <c r="I25" s="3"/>
      <c r="J25" s="3"/>
    </row>
    <row r="26" spans="2:10">
      <c r="E26" s="8"/>
      <c r="F26" s="10"/>
      <c r="G26" s="8"/>
      <c r="H26" s="8"/>
    </row>
    <row r="27" spans="2:10">
      <c r="E27" s="8"/>
      <c r="F27" s="12"/>
      <c r="G27" s="8"/>
      <c r="H27" s="8"/>
    </row>
    <row r="28" spans="2:10">
      <c r="E28" s="8"/>
      <c r="F28" s="8"/>
      <c r="G28" s="8"/>
      <c r="H28" s="8"/>
    </row>
    <row r="29" spans="2:10">
      <c r="E29" s="8"/>
      <c r="F29" s="8"/>
      <c r="G29" s="8"/>
      <c r="H29" s="8"/>
    </row>
  </sheetData>
  <dataValidations count="3">
    <dataValidation type="list" allowBlank="1" showInputMessage="1" showErrorMessage="1" sqref="D12">
      <formula1>"g/hr,mL/hr"</formula1>
    </dataValidation>
    <dataValidation type="list" allowBlank="1" showInputMessage="1" showErrorMessage="1" sqref="G26">
      <formula1>$K$1:$K$2</formula1>
    </dataValidation>
    <dataValidation type="list" allowBlank="1" showInputMessage="1" showErrorMessage="1" sqref="G17">
      <formula1>$J$1:$J$2</formula1>
    </dataValidation>
  </dataValidations>
  <pageMargins left="0.78740157499999996" right="0.78740157499999996" top="0.984251969" bottom="0.984251969" header="0.4921259845" footer="0.492125984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9"/>
  <dimension ref="A2:K60"/>
  <sheetViews>
    <sheetView workbookViewId="0">
      <selection activeCell="J4" sqref="J4"/>
    </sheetView>
  </sheetViews>
  <sheetFormatPr baseColWidth="10" defaultRowHeight="12.75" outlineLevelRow="1"/>
  <cols>
    <col min="1" max="1" width="11.42578125" style="32"/>
    <col min="2" max="2" width="11.140625" style="32" customWidth="1"/>
    <col min="3" max="3" width="11.5703125" style="32" customWidth="1"/>
    <col min="4" max="4" width="12.42578125" style="32" bestFit="1" customWidth="1"/>
    <col min="5" max="5" width="12.42578125" style="32" customWidth="1"/>
    <col min="6" max="6" width="10.85546875" style="32" bestFit="1" customWidth="1"/>
    <col min="7" max="16384" width="11.42578125" style="32"/>
  </cols>
  <sheetData>
    <row r="2" spans="1:11" ht="12.75" customHeight="1">
      <c r="D2" s="34"/>
      <c r="E2" s="34"/>
      <c r="F2" s="34"/>
      <c r="G2" s="34"/>
      <c r="H2" s="34"/>
      <c r="I2" s="34"/>
      <c r="J2" s="34"/>
      <c r="K2" s="34"/>
    </row>
    <row r="3" spans="1:11" ht="13.5" thickBot="1"/>
    <row r="4" spans="1:11" ht="51.75" thickBot="1">
      <c r="B4" s="50" t="s">
        <v>29</v>
      </c>
      <c r="C4" s="44" t="s">
        <v>27</v>
      </c>
      <c r="D4" s="49" t="s">
        <v>28</v>
      </c>
      <c r="E4" s="59" t="s">
        <v>38</v>
      </c>
      <c r="F4" s="68" t="s">
        <v>30</v>
      </c>
      <c r="G4" s="48" t="s">
        <v>39</v>
      </c>
    </row>
    <row r="5" spans="1:11" outlineLevel="1">
      <c r="A5" s="33"/>
      <c r="B5" s="37">
        <v>-90</v>
      </c>
      <c r="C5" s="38">
        <v>9.2100000000000001E-2</v>
      </c>
      <c r="D5" s="45">
        <v>0.03</v>
      </c>
      <c r="E5" s="60">
        <f>D5/C5</f>
        <v>0.32573289902280128</v>
      </c>
      <c r="F5" s="64">
        <f>IF(B5&gt;-40,"",IF(B5&gt;-60,D5/2,IF(B5&gt;-100,D5,0)))</f>
        <v>0.03</v>
      </c>
      <c r="G5" s="65">
        <f>F5/C5</f>
        <v>0.32573289902280128</v>
      </c>
    </row>
    <row r="6" spans="1:11" outlineLevel="1">
      <c r="A6" s="33"/>
      <c r="B6" s="37">
        <v>-88</v>
      </c>
      <c r="C6" s="38">
        <v>0.13200000000000001</v>
      </c>
      <c r="D6" s="45">
        <f>C6-C5</f>
        <v>3.9900000000000005E-2</v>
      </c>
      <c r="E6" s="60">
        <f>D6/C6</f>
        <v>0.3022727272727273</v>
      </c>
      <c r="F6" s="64">
        <f>IF(B6&gt;-40,"",IF(B6&gt;-60,D6/2,IF(B6&gt;-100,D6,0)))</f>
        <v>3.9900000000000005E-2</v>
      </c>
      <c r="G6" s="65">
        <f>F6/C6</f>
        <v>0.3022727272727273</v>
      </c>
    </row>
    <row r="7" spans="1:11" outlineLevel="1">
      <c r="A7" s="33"/>
      <c r="B7" s="37">
        <v>-86</v>
      </c>
      <c r="C7" s="38">
        <v>0.184</v>
      </c>
      <c r="D7" s="45">
        <f t="shared" ref="D7:D50" si="0">C7-C6</f>
        <v>5.1999999999999991E-2</v>
      </c>
      <c r="E7" s="60">
        <f>D7/C7</f>
        <v>0.28260869565217389</v>
      </c>
      <c r="F7" s="64">
        <f>IF(B7&gt;-40,"",IF(B7&gt;-60,D7/2,IF(B7&gt;-100,D7,0)))</f>
        <v>5.1999999999999991E-2</v>
      </c>
      <c r="G7" s="65">
        <f>F7/C7</f>
        <v>0.28260869565217389</v>
      </c>
    </row>
    <row r="8" spans="1:11" outlineLevel="1">
      <c r="A8" s="33"/>
      <c r="B8" s="37">
        <v>-84</v>
      </c>
      <c r="C8" s="38">
        <v>0.26300000000000001</v>
      </c>
      <c r="D8" s="45">
        <f t="shared" si="0"/>
        <v>7.9000000000000015E-2</v>
      </c>
      <c r="E8" s="60">
        <f>D8/C8</f>
        <v>0.3003802281368822</v>
      </c>
      <c r="F8" s="64">
        <f>IF(B8&gt;-40,"",IF(B8&gt;-60,D8/2,IF(B8&gt;-100,D8,0)))</f>
        <v>7.9000000000000015E-2</v>
      </c>
      <c r="G8" s="65">
        <f>F8/C8</f>
        <v>0.3003802281368822</v>
      </c>
    </row>
    <row r="9" spans="1:11" outlineLevel="1">
      <c r="A9" s="33"/>
      <c r="B9" s="37">
        <v>-82</v>
      </c>
      <c r="C9" s="38">
        <v>0.38200000000000001</v>
      </c>
      <c r="D9" s="45">
        <f t="shared" si="0"/>
        <v>0.11899999999999999</v>
      </c>
      <c r="E9" s="60">
        <f>D9/C9</f>
        <v>0.31151832460732981</v>
      </c>
      <c r="F9" s="64">
        <f>IF(B9&gt;-40,"",IF(B9&gt;-60,D9/2,IF(B9&gt;-100,D9,0)))</f>
        <v>0.11899999999999999</v>
      </c>
      <c r="G9" s="65">
        <f>F9/C9</f>
        <v>0.31151832460732981</v>
      </c>
    </row>
    <row r="10" spans="1:11">
      <c r="A10" s="33"/>
      <c r="B10" s="37">
        <v>-80</v>
      </c>
      <c r="C10" s="38">
        <v>0.54</v>
      </c>
      <c r="D10" s="45">
        <f t="shared" si="0"/>
        <v>0.15800000000000003</v>
      </c>
      <c r="E10" s="60">
        <f>D10/C10</f>
        <v>0.29259259259259263</v>
      </c>
      <c r="F10" s="64">
        <f>IF(B10&gt;-20,"",IF(B10&gt;-60,D10/2,IF(B10&gt;-100,D10,0)))</f>
        <v>0.15800000000000003</v>
      </c>
      <c r="G10" s="65">
        <f>F10/C10</f>
        <v>0.29259259259259263</v>
      </c>
    </row>
    <row r="11" spans="1:11">
      <c r="A11" s="33"/>
      <c r="B11" s="37">
        <v>-78</v>
      </c>
      <c r="C11" s="38">
        <v>0.73699999999999999</v>
      </c>
      <c r="D11" s="45">
        <f t="shared" si="0"/>
        <v>0.19699999999999995</v>
      </c>
      <c r="E11" s="60">
        <f>D11/C11</f>
        <v>0.26729986431478964</v>
      </c>
      <c r="F11" s="64">
        <f>IF(B11&gt;-20,"",IF(B11&gt;-60,D11/2,IF(B11&gt;-100,D11,0)))</f>
        <v>0.19699999999999995</v>
      </c>
      <c r="G11" s="65">
        <f>F11/C11</f>
        <v>0.26729986431478964</v>
      </c>
    </row>
    <row r="12" spans="1:11">
      <c r="A12" s="33"/>
      <c r="B12" s="37">
        <v>-76</v>
      </c>
      <c r="C12" s="39">
        <v>1.01</v>
      </c>
      <c r="D12" s="45">
        <f t="shared" si="0"/>
        <v>0.27300000000000002</v>
      </c>
      <c r="E12" s="60">
        <f>D12/C12</f>
        <v>0.27029702970297032</v>
      </c>
      <c r="F12" s="64">
        <f>IF(B12&gt;-20,"",IF(B12&gt;-60,D12/2,IF(B12&gt;-100,D12,0)))</f>
        <v>0.27300000000000002</v>
      </c>
      <c r="G12" s="65">
        <f>F12/C12</f>
        <v>0.27029702970297032</v>
      </c>
    </row>
    <row r="13" spans="1:11">
      <c r="A13" s="33"/>
      <c r="B13" s="37">
        <v>-74</v>
      </c>
      <c r="C13" s="39">
        <v>1.38</v>
      </c>
      <c r="D13" s="45">
        <f t="shared" si="0"/>
        <v>0.36999999999999988</v>
      </c>
      <c r="E13" s="60">
        <f>D13/C13</f>
        <v>0.26811594202898542</v>
      </c>
      <c r="F13" s="64">
        <f>IF(B13&gt;-20,"",IF(B13&gt;-60,D13/2,IF(B13&gt;-100,D13,0)))</f>
        <v>0.36999999999999988</v>
      </c>
      <c r="G13" s="65">
        <f>F13/C13</f>
        <v>0.26811594202898542</v>
      </c>
    </row>
    <row r="14" spans="1:11">
      <c r="A14" s="33"/>
      <c r="B14" s="37">
        <v>-72</v>
      </c>
      <c r="C14" s="39">
        <v>1.88</v>
      </c>
      <c r="D14" s="45">
        <f t="shared" si="0"/>
        <v>0.5</v>
      </c>
      <c r="E14" s="60">
        <f>D14/C14</f>
        <v>0.26595744680851063</v>
      </c>
      <c r="F14" s="64">
        <f>IF(B14&gt;-20,"",IF(B14&gt;-60,D14/2,IF(B14&gt;-100,D14,0)))</f>
        <v>0.5</v>
      </c>
      <c r="G14" s="65">
        <f>F14/C14</f>
        <v>0.26595744680851063</v>
      </c>
    </row>
    <row r="15" spans="1:11">
      <c r="A15" s="33"/>
      <c r="B15" s="37">
        <v>-70</v>
      </c>
      <c r="C15" s="39">
        <v>2.5499999999999998</v>
      </c>
      <c r="D15" s="45">
        <f t="shared" si="0"/>
        <v>0.66999999999999993</v>
      </c>
      <c r="E15" s="60">
        <f>D15/C15</f>
        <v>0.2627450980392157</v>
      </c>
      <c r="F15" s="64">
        <f>IF(B15&gt;-20,"",IF(B15&gt;-60,D15/2,IF(B15&gt;-100,D15,0)))</f>
        <v>0.66999999999999993</v>
      </c>
      <c r="G15" s="65">
        <f>F15/C15</f>
        <v>0.2627450980392157</v>
      </c>
    </row>
    <row r="16" spans="1:11">
      <c r="A16" s="33"/>
      <c r="B16" s="37">
        <v>-68</v>
      </c>
      <c r="C16" s="39">
        <v>3.43</v>
      </c>
      <c r="D16" s="45">
        <f t="shared" si="0"/>
        <v>0.88000000000000034</v>
      </c>
      <c r="E16" s="60">
        <f>D16/C16</f>
        <v>0.25655976676384851</v>
      </c>
      <c r="F16" s="64">
        <f>IF(B16&gt;-20,"",IF(B16&gt;-60,D16/2,IF(B16&gt;-100,D16,0)))</f>
        <v>0.88000000000000034</v>
      </c>
      <c r="G16" s="65">
        <f>F16/C16</f>
        <v>0.25655976676384851</v>
      </c>
    </row>
    <row r="17" spans="1:7">
      <c r="A17" s="33"/>
      <c r="B17" s="37">
        <v>-66</v>
      </c>
      <c r="C17" s="39">
        <v>4.59</v>
      </c>
      <c r="D17" s="45">
        <f t="shared" si="0"/>
        <v>1.1599999999999997</v>
      </c>
      <c r="E17" s="60">
        <f>D17/C17</f>
        <v>0.25272331154684091</v>
      </c>
      <c r="F17" s="64">
        <f>IF(B17&gt;-20,"",IF(B17&gt;-60,D17/2,IF(B17&gt;-100,D17,0)))</f>
        <v>1.1599999999999997</v>
      </c>
      <c r="G17" s="65">
        <f>F17/C17</f>
        <v>0.25272331154684091</v>
      </c>
    </row>
    <row r="18" spans="1:7">
      <c r="A18" s="33"/>
      <c r="B18" s="37">
        <v>-64</v>
      </c>
      <c r="C18" s="39">
        <v>6.11</v>
      </c>
      <c r="D18" s="45">
        <f t="shared" si="0"/>
        <v>1.5200000000000005</v>
      </c>
      <c r="E18" s="60">
        <f>D18/C18</f>
        <v>0.24877250409165308</v>
      </c>
      <c r="F18" s="64">
        <f>IF(B18&gt;-20,"",IF(B18&gt;-60,D18/2,IF(B18&gt;-100,D18,0)))</f>
        <v>1.5200000000000005</v>
      </c>
      <c r="G18" s="65">
        <f>F18/C18</f>
        <v>0.24877250409165308</v>
      </c>
    </row>
    <row r="19" spans="1:7">
      <c r="A19" s="33"/>
      <c r="B19" s="37">
        <v>-62</v>
      </c>
      <c r="C19" s="39">
        <v>8.08</v>
      </c>
      <c r="D19" s="45">
        <f t="shared" si="0"/>
        <v>1.9699999999999998</v>
      </c>
      <c r="E19" s="60">
        <f>D19/C19</f>
        <v>0.24381188118811878</v>
      </c>
      <c r="F19" s="64">
        <f>IF(B19&gt;-20,"",IF(B19&gt;-60,D19/2,IF(B19&gt;-100,D19,0)))</f>
        <v>1.9699999999999998</v>
      </c>
      <c r="G19" s="65">
        <f>F19/C19</f>
        <v>0.24381188118811878</v>
      </c>
    </row>
    <row r="20" spans="1:7">
      <c r="A20" s="33"/>
      <c r="B20" s="37">
        <v>-60</v>
      </c>
      <c r="C20" s="39">
        <v>10.6</v>
      </c>
      <c r="D20" s="45">
        <f t="shared" si="0"/>
        <v>2.5199999999999996</v>
      </c>
      <c r="E20" s="60">
        <f>D20/C20</f>
        <v>0.23773584905660375</v>
      </c>
      <c r="F20" s="64">
        <f>IF(B20&gt;-20,"",IF(B20&gt;-60,D20/2,IF(B20&gt;-100,D20,0)))</f>
        <v>2.5199999999999996</v>
      </c>
      <c r="G20" s="65">
        <f>F20/C20</f>
        <v>0.23773584905660375</v>
      </c>
    </row>
    <row r="21" spans="1:7">
      <c r="A21" s="33"/>
      <c r="B21" s="37">
        <v>-58</v>
      </c>
      <c r="C21" s="39">
        <v>13.9</v>
      </c>
      <c r="D21" s="45">
        <f t="shared" si="0"/>
        <v>3.3000000000000007</v>
      </c>
      <c r="E21" s="60">
        <f>D21/C21</f>
        <v>0.23741007194244609</v>
      </c>
      <c r="F21" s="64">
        <f>IF(B21&gt;-20,"",IF(B21&gt;-60,D21/2,IF(B21&gt;-100,D21,0)))</f>
        <v>1.6500000000000004</v>
      </c>
      <c r="G21" s="65">
        <f>F21/C21</f>
        <v>0.11870503597122305</v>
      </c>
    </row>
    <row r="22" spans="1:7">
      <c r="A22" s="33"/>
      <c r="B22" s="37">
        <v>-56</v>
      </c>
      <c r="C22" s="39">
        <v>18.2</v>
      </c>
      <c r="D22" s="45">
        <f t="shared" si="0"/>
        <v>4.2999999999999989</v>
      </c>
      <c r="E22" s="60">
        <f>D22/C22</f>
        <v>0.2362637362637362</v>
      </c>
      <c r="F22" s="64">
        <f>IF(B22&gt;-20,"",IF(B22&gt;-60,D22/2,IF(B22&gt;-100,D22,0)))</f>
        <v>2.1499999999999995</v>
      </c>
      <c r="G22" s="65">
        <f>F22/C22</f>
        <v>0.1181318681318681</v>
      </c>
    </row>
    <row r="23" spans="1:7">
      <c r="A23" s="33"/>
      <c r="B23" s="37">
        <v>-54</v>
      </c>
      <c r="C23" s="39">
        <v>23.4</v>
      </c>
      <c r="D23" s="45">
        <f t="shared" si="0"/>
        <v>5.1999999999999993</v>
      </c>
      <c r="E23" s="60">
        <f>D23/C23</f>
        <v>0.22222222222222221</v>
      </c>
      <c r="F23" s="64">
        <f>IF(B23&gt;-20,"",IF(B23&gt;-60,D23/2,IF(B23&gt;-100,D23,0)))</f>
        <v>2.5999999999999996</v>
      </c>
      <c r="G23" s="65">
        <f>F23/C23</f>
        <v>0.1111111111111111</v>
      </c>
    </row>
    <row r="24" spans="1:7">
      <c r="A24" s="33"/>
      <c r="B24" s="37">
        <v>-52</v>
      </c>
      <c r="C24" s="39">
        <v>30.3</v>
      </c>
      <c r="D24" s="45">
        <f t="shared" si="0"/>
        <v>6.9000000000000021</v>
      </c>
      <c r="E24" s="60">
        <f>D24/C24</f>
        <v>0.22772277227722779</v>
      </c>
      <c r="F24" s="64">
        <f>IF(B24&gt;-20,"",IF(B24&gt;-60,D24/2,IF(B24&gt;-100,D24,0)))</f>
        <v>3.4500000000000011</v>
      </c>
      <c r="G24" s="65">
        <f>F24/C24</f>
        <v>0.11386138613861389</v>
      </c>
    </row>
    <row r="25" spans="1:7">
      <c r="A25" s="33"/>
      <c r="B25" s="37">
        <v>-50</v>
      </c>
      <c r="C25" s="39">
        <v>38.799999999999997</v>
      </c>
      <c r="D25" s="45">
        <f t="shared" si="0"/>
        <v>8.4999999999999964</v>
      </c>
      <c r="E25" s="60">
        <f>D25/C25</f>
        <v>0.21907216494845352</v>
      </c>
      <c r="F25" s="64">
        <f>IF(B25&gt;-20,"",IF(B25&gt;-60,D25/2,IF(B25&gt;-100,D25,0)))</f>
        <v>4.2499999999999982</v>
      </c>
      <c r="G25" s="65">
        <f>F25/C25</f>
        <v>0.10953608247422676</v>
      </c>
    </row>
    <row r="26" spans="1:7">
      <c r="A26" s="33"/>
      <c r="B26" s="37">
        <v>-48</v>
      </c>
      <c r="C26" s="39">
        <v>49.7</v>
      </c>
      <c r="D26" s="45">
        <f t="shared" si="0"/>
        <v>10.900000000000006</v>
      </c>
      <c r="E26" s="60">
        <f>D26/C26</f>
        <v>0.2193158953722335</v>
      </c>
      <c r="F26" s="64">
        <f>IF(B26&gt;-20,"",IF(B26&gt;-60,D26/2,IF(B26&gt;-100,D26,0)))</f>
        <v>5.4500000000000028</v>
      </c>
      <c r="G26" s="65">
        <f>F26/C26</f>
        <v>0.10965794768611675</v>
      </c>
    </row>
    <row r="27" spans="1:7">
      <c r="A27" s="33"/>
      <c r="B27" s="37">
        <v>-46</v>
      </c>
      <c r="C27" s="39">
        <v>63.3</v>
      </c>
      <c r="D27" s="45">
        <f t="shared" si="0"/>
        <v>13.599999999999994</v>
      </c>
      <c r="E27" s="60">
        <f>D27/C27</f>
        <v>0.21484992101105838</v>
      </c>
      <c r="F27" s="64">
        <f>IF(B27&gt;-20,"",IF(B27&gt;-60,D27/2,IF(B27&gt;-100,D27,0)))</f>
        <v>6.7999999999999972</v>
      </c>
      <c r="G27" s="65">
        <f>F27/C27</f>
        <v>0.10742496050552919</v>
      </c>
    </row>
    <row r="28" spans="1:7">
      <c r="A28" s="33"/>
      <c r="B28" s="37">
        <v>-44</v>
      </c>
      <c r="C28" s="39">
        <v>80</v>
      </c>
      <c r="D28" s="45">
        <f t="shared" si="0"/>
        <v>16.700000000000003</v>
      </c>
      <c r="E28" s="60">
        <f>D28/C28</f>
        <v>0.20875000000000005</v>
      </c>
      <c r="F28" s="64">
        <f>IF(B28&gt;-20,"",IF(B28&gt;-60,D28/2,IF(B28&gt;-100,D28,0)))</f>
        <v>8.3500000000000014</v>
      </c>
      <c r="G28" s="65">
        <f>F28/C28</f>
        <v>0.10437500000000002</v>
      </c>
    </row>
    <row r="29" spans="1:7">
      <c r="A29" s="33"/>
      <c r="B29" s="37">
        <v>-42</v>
      </c>
      <c r="C29" s="40">
        <v>101</v>
      </c>
      <c r="D29" s="45">
        <f t="shared" si="0"/>
        <v>21</v>
      </c>
      <c r="E29" s="60">
        <f>D29/C29</f>
        <v>0.20792079207920791</v>
      </c>
      <c r="F29" s="64">
        <f>IF(B29&gt;-20,"",IF(B29&gt;-60,D29/2,IF(B29&gt;-100,D29,0)))</f>
        <v>10.5</v>
      </c>
      <c r="G29" s="65">
        <f>F29/C29</f>
        <v>0.10396039603960396</v>
      </c>
    </row>
    <row r="30" spans="1:7">
      <c r="A30" s="33"/>
      <c r="B30" s="37">
        <v>-40</v>
      </c>
      <c r="C30" s="40">
        <v>127</v>
      </c>
      <c r="D30" s="45">
        <f t="shared" si="0"/>
        <v>26</v>
      </c>
      <c r="E30" s="60">
        <f>D30/C30</f>
        <v>0.20472440944881889</v>
      </c>
      <c r="F30" s="64">
        <f>IF(B30&gt;-20,"",IF(B30&gt;-60,D30/2,IF(B30&gt;-100,D30,0)))</f>
        <v>13</v>
      </c>
      <c r="G30" s="65">
        <f>F30/C30</f>
        <v>0.10236220472440945</v>
      </c>
    </row>
    <row r="31" spans="1:7">
      <c r="A31" s="33"/>
      <c r="B31" s="37">
        <v>-38</v>
      </c>
      <c r="C31" s="40">
        <v>159</v>
      </c>
      <c r="D31" s="45">
        <f t="shared" si="0"/>
        <v>32</v>
      </c>
      <c r="E31" s="60">
        <f>D31/C31</f>
        <v>0.20125786163522014</v>
      </c>
      <c r="F31" s="64">
        <f>IF(B31&gt;-20,"",IF(B31&gt;-60,D31/2,IF(B31&gt;-100,D31,0)))</f>
        <v>16</v>
      </c>
      <c r="G31" s="65">
        <f>F31/C31</f>
        <v>0.10062893081761007</v>
      </c>
    </row>
    <row r="32" spans="1:7">
      <c r="A32" s="33"/>
      <c r="B32" s="37">
        <v>-36</v>
      </c>
      <c r="C32" s="40">
        <v>198</v>
      </c>
      <c r="D32" s="45">
        <f t="shared" si="0"/>
        <v>39</v>
      </c>
      <c r="E32" s="60">
        <f>D32/C32</f>
        <v>0.19696969696969696</v>
      </c>
      <c r="F32" s="64">
        <f>IF(B32&gt;-20,"",IF(B32&gt;-60,D32/2,IF(B32&gt;-100,D32,0)))</f>
        <v>19.5</v>
      </c>
      <c r="G32" s="65">
        <f>F32/C32</f>
        <v>9.8484848484848481E-2</v>
      </c>
    </row>
    <row r="33" spans="1:7">
      <c r="A33" s="33"/>
      <c r="B33" s="37">
        <v>-34</v>
      </c>
      <c r="C33" s="40">
        <v>246</v>
      </c>
      <c r="D33" s="45">
        <f t="shared" si="0"/>
        <v>48</v>
      </c>
      <c r="E33" s="60">
        <f>D33/C33</f>
        <v>0.1951219512195122</v>
      </c>
      <c r="F33" s="64">
        <f>IF(B33&gt;-20,"",IF(B33&gt;-60,D33/2,IF(B33&gt;-100,D33,0)))</f>
        <v>24</v>
      </c>
      <c r="G33" s="65">
        <f>F33/C33</f>
        <v>9.7560975609756101E-2</v>
      </c>
    </row>
    <row r="34" spans="1:7">
      <c r="A34" s="33"/>
      <c r="B34" s="37">
        <v>-32</v>
      </c>
      <c r="C34" s="40">
        <v>305</v>
      </c>
      <c r="D34" s="45">
        <f t="shared" si="0"/>
        <v>59</v>
      </c>
      <c r="E34" s="60">
        <f>D34/C34</f>
        <v>0.19344262295081968</v>
      </c>
      <c r="F34" s="64">
        <f>IF(B34&gt;-20,"",IF(B34&gt;-60,D34/2,IF(B34&gt;-100,D34,0)))</f>
        <v>29.5</v>
      </c>
      <c r="G34" s="65">
        <f>F34/C34</f>
        <v>9.6721311475409841E-2</v>
      </c>
    </row>
    <row r="35" spans="1:7">
      <c r="A35" s="33"/>
      <c r="B35" s="37">
        <v>-30</v>
      </c>
      <c r="C35" s="40">
        <v>376</v>
      </c>
      <c r="D35" s="45">
        <f t="shared" si="0"/>
        <v>71</v>
      </c>
      <c r="E35" s="60">
        <f>D35/C35</f>
        <v>0.18882978723404256</v>
      </c>
      <c r="F35" s="64">
        <f>IF(B35&gt;-20,"",IF(B35&gt;-60,D35/2,IF(B35&gt;-100,D35,0)))</f>
        <v>35.5</v>
      </c>
      <c r="G35" s="65">
        <f>F35/C35</f>
        <v>9.4414893617021281E-2</v>
      </c>
    </row>
    <row r="36" spans="1:7">
      <c r="A36" s="33"/>
      <c r="B36" s="37">
        <v>-28</v>
      </c>
      <c r="C36" s="40">
        <v>462</v>
      </c>
      <c r="D36" s="45">
        <f t="shared" si="0"/>
        <v>86</v>
      </c>
      <c r="E36" s="60">
        <f>D36/C36</f>
        <v>0.18614718614718614</v>
      </c>
      <c r="F36" s="64">
        <f>IF(B36&gt;-20,"",IF(B36&gt;-60,D36/2,IF(B36&gt;-100,D36,0)))</f>
        <v>43</v>
      </c>
      <c r="G36" s="65">
        <f>F36/C36</f>
        <v>9.3073593073593072E-2</v>
      </c>
    </row>
    <row r="37" spans="1:7">
      <c r="A37" s="33"/>
      <c r="B37" s="37">
        <v>-26</v>
      </c>
      <c r="C37" s="40">
        <v>566</v>
      </c>
      <c r="D37" s="45">
        <f t="shared" si="0"/>
        <v>104</v>
      </c>
      <c r="E37" s="60">
        <f>D37/C37</f>
        <v>0.18374558303886926</v>
      </c>
      <c r="F37" s="64">
        <f>IF(B37&gt;-20,"",IF(B37&gt;-60,D37/2,IF(B37&gt;-100,D37,0)))</f>
        <v>52</v>
      </c>
      <c r="G37" s="65">
        <f>F37/C37</f>
        <v>9.187279151943463E-2</v>
      </c>
    </row>
    <row r="38" spans="1:7">
      <c r="A38" s="33"/>
      <c r="B38" s="37">
        <v>-24</v>
      </c>
      <c r="C38" s="40">
        <v>692</v>
      </c>
      <c r="D38" s="45">
        <f t="shared" si="0"/>
        <v>126</v>
      </c>
      <c r="E38" s="60">
        <f>D38/C38</f>
        <v>0.18208092485549132</v>
      </c>
      <c r="F38" s="64">
        <f>IF(B38&gt;-20,"",IF(B38&gt;-60,D38/2,IF(B38&gt;-100,D38,0)))</f>
        <v>63</v>
      </c>
      <c r="G38" s="65">
        <f>F38/C38</f>
        <v>9.1040462427745661E-2</v>
      </c>
    </row>
    <row r="39" spans="1:7">
      <c r="A39" s="33"/>
      <c r="B39" s="37">
        <v>-22</v>
      </c>
      <c r="C39" s="40">
        <v>842</v>
      </c>
      <c r="D39" s="45">
        <f t="shared" si="0"/>
        <v>150</v>
      </c>
      <c r="E39" s="60">
        <f>D39/C39</f>
        <v>0.17814726840855108</v>
      </c>
      <c r="F39" s="64">
        <f>IF(B39&gt;-20,"",IF(B39&gt;-60,D39/2,IF(B39&gt;-100,D39,0)))</f>
        <v>75</v>
      </c>
      <c r="G39" s="65">
        <f>F39/C39</f>
        <v>8.907363420427554E-2</v>
      </c>
    </row>
    <row r="40" spans="1:7" ht="13.5" thickBot="1">
      <c r="A40" s="33"/>
      <c r="B40" s="41">
        <v>-20</v>
      </c>
      <c r="C40" s="42">
        <v>1020</v>
      </c>
      <c r="D40" s="46">
        <f t="shared" si="0"/>
        <v>178</v>
      </c>
      <c r="E40" s="63">
        <f>D40/C40</f>
        <v>0.17450980392156862</v>
      </c>
      <c r="F40" s="66">
        <f>IF(B40&gt;-20,"",IF(B40&gt;-60,D40/2,IF(B40&gt;-100,D40,0)))</f>
        <v>89</v>
      </c>
      <c r="G40" s="67">
        <f>F40/C40</f>
        <v>8.7254901960784309E-2</v>
      </c>
    </row>
    <row r="41" spans="1:7">
      <c r="A41" s="33"/>
      <c r="B41" s="36">
        <v>-18</v>
      </c>
      <c r="C41" s="43">
        <v>1240</v>
      </c>
      <c r="D41" s="47">
        <f t="shared" si="0"/>
        <v>220</v>
      </c>
      <c r="E41" s="62">
        <f>D41/C41</f>
        <v>0.17741935483870969</v>
      </c>
      <c r="F41" s="33" t="str">
        <f>IF(B41&gt;-20,"",IF(B41&gt;-60,D41/2,IF(B41&gt;-100,D41,0)))</f>
        <v/>
      </c>
      <c r="G41" s="61"/>
    </row>
    <row r="42" spans="1:7">
      <c r="A42" s="33"/>
      <c r="B42" s="36">
        <v>-16</v>
      </c>
      <c r="C42" s="43">
        <v>1490</v>
      </c>
      <c r="D42" s="45">
        <f t="shared" si="0"/>
        <v>250</v>
      </c>
      <c r="E42" s="60">
        <f>D42/C42</f>
        <v>0.16778523489932887</v>
      </c>
      <c r="F42" s="33" t="str">
        <f>IF(B42&gt;-20,"",IF(B42&gt;-60,D42/2,IF(B42&gt;-100,D42,0)))</f>
        <v/>
      </c>
      <c r="G42" s="61"/>
    </row>
    <row r="43" spans="1:7">
      <c r="A43" s="33"/>
      <c r="B43" s="36">
        <v>-14</v>
      </c>
      <c r="C43" s="43">
        <v>1790</v>
      </c>
      <c r="D43" s="45">
        <f t="shared" si="0"/>
        <v>300</v>
      </c>
      <c r="E43" s="60">
        <f>D43/C43</f>
        <v>0.16759776536312848</v>
      </c>
      <c r="F43" s="33" t="str">
        <f>IF(B43&gt;-20,"",IF(B43&gt;-60,D43/2,IF(B43&gt;-100,D43,0)))</f>
        <v/>
      </c>
      <c r="G43" s="61"/>
    </row>
    <row r="44" spans="1:7">
      <c r="A44" s="33"/>
      <c r="B44" s="36">
        <v>-12</v>
      </c>
      <c r="C44" s="43">
        <v>2150</v>
      </c>
      <c r="D44" s="45">
        <f t="shared" si="0"/>
        <v>360</v>
      </c>
      <c r="E44" s="60">
        <f>D44/C44</f>
        <v>0.16744186046511628</v>
      </c>
      <c r="F44" s="33" t="str">
        <f>IF(B44&gt;-20,"",IF(B44&gt;-60,D44/2,IF(B44&gt;-100,D44,0)))</f>
        <v/>
      </c>
      <c r="G44" s="61"/>
    </row>
    <row r="45" spans="1:7">
      <c r="A45" s="33"/>
      <c r="B45" s="36">
        <v>-10</v>
      </c>
      <c r="C45" s="43">
        <v>2570</v>
      </c>
      <c r="D45" s="45">
        <f t="shared" si="0"/>
        <v>420</v>
      </c>
      <c r="E45" s="60">
        <f>D45/C45</f>
        <v>0.16342412451361868</v>
      </c>
      <c r="F45" s="33" t="str">
        <f>IF(B45&gt;-20,"",IF(B45&gt;-60,D45/2,IF(B45&gt;-100,D45,0)))</f>
        <v/>
      </c>
      <c r="G45" s="61"/>
    </row>
    <row r="46" spans="1:7">
      <c r="A46" s="33"/>
      <c r="B46" s="36">
        <v>-8</v>
      </c>
      <c r="C46" s="43">
        <v>3060</v>
      </c>
      <c r="D46" s="45">
        <f t="shared" si="0"/>
        <v>490</v>
      </c>
      <c r="E46" s="60">
        <f>D46/C46</f>
        <v>0.16013071895424835</v>
      </c>
      <c r="F46" s="33" t="str">
        <f>IF(B46&gt;-20,"",IF(B46&gt;-60,D46/2,IF(B46&gt;-100,D46,0)))</f>
        <v/>
      </c>
      <c r="G46" s="61"/>
    </row>
    <row r="47" spans="1:7">
      <c r="A47" s="33"/>
      <c r="B47" s="36">
        <v>-6</v>
      </c>
      <c r="C47" s="43">
        <v>3640</v>
      </c>
      <c r="D47" s="45">
        <f t="shared" si="0"/>
        <v>580</v>
      </c>
      <c r="E47" s="60">
        <f>D47/C47</f>
        <v>0.15934065934065933</v>
      </c>
      <c r="F47" s="33" t="str">
        <f>IF(B47&gt;-20,"",IF(B47&gt;-60,D47/2,IF(B47&gt;-100,D47,0)))</f>
        <v/>
      </c>
      <c r="G47" s="61"/>
    </row>
    <row r="48" spans="1:7">
      <c r="A48" s="33"/>
      <c r="B48" s="36">
        <v>-4</v>
      </c>
      <c r="C48" s="43">
        <v>4320</v>
      </c>
      <c r="D48" s="45">
        <f t="shared" si="0"/>
        <v>680</v>
      </c>
      <c r="E48" s="60">
        <f>D48/C48</f>
        <v>0.15740740740740741</v>
      </c>
      <c r="F48" s="33" t="str">
        <f>IF(B48&gt;-20,"",IF(B48&gt;-60,D48/2,IF(B48&gt;-100,D48,0)))</f>
        <v/>
      </c>
      <c r="G48" s="61"/>
    </row>
    <row r="49" spans="1:7">
      <c r="A49" s="33"/>
      <c r="B49" s="36">
        <v>-2</v>
      </c>
      <c r="C49" s="43">
        <v>5100</v>
      </c>
      <c r="D49" s="45">
        <f t="shared" si="0"/>
        <v>780</v>
      </c>
      <c r="E49" s="60">
        <f>D49/C49</f>
        <v>0.15294117647058825</v>
      </c>
      <c r="F49" s="33" t="str">
        <f>IF(B49&gt;-20,"",IF(B49&gt;-60,D49/2,IF(B49&gt;-100,D49,0)))</f>
        <v/>
      </c>
      <c r="G49" s="61"/>
    </row>
    <row r="50" spans="1:7">
      <c r="A50" s="33"/>
      <c r="B50" s="36">
        <v>0</v>
      </c>
      <c r="C50" s="43">
        <v>6020</v>
      </c>
      <c r="D50" s="45">
        <f t="shared" si="0"/>
        <v>920</v>
      </c>
      <c r="E50" s="60">
        <f>D50/C50</f>
        <v>0.15282392026578073</v>
      </c>
      <c r="F50" s="33" t="str">
        <f>IF(B50&gt;-20,"",IF(B50&gt;-60,D50/2,IF(B50&gt;-100,D50,0)))</f>
        <v/>
      </c>
      <c r="G50" s="61"/>
    </row>
    <row r="51" spans="1:7">
      <c r="A51" s="33"/>
      <c r="B51" s="36">
        <v>2</v>
      </c>
      <c r="C51" s="43">
        <v>6970</v>
      </c>
      <c r="D51" s="35"/>
      <c r="E51" s="35"/>
    </row>
    <row r="52" spans="1:7">
      <c r="A52" s="33"/>
      <c r="B52" s="36">
        <v>4</v>
      </c>
      <c r="C52" s="43">
        <v>8030</v>
      </c>
      <c r="D52" s="35"/>
      <c r="E52" s="35"/>
    </row>
    <row r="53" spans="1:7">
      <c r="A53" s="33"/>
      <c r="B53" s="36">
        <v>6</v>
      </c>
      <c r="C53" s="43">
        <v>9230</v>
      </c>
      <c r="D53" s="35"/>
      <c r="E53" s="35"/>
    </row>
    <row r="54" spans="1:7">
      <c r="A54" s="33"/>
      <c r="B54" s="36">
        <v>8</v>
      </c>
      <c r="C54" s="43">
        <v>10590</v>
      </c>
      <c r="D54" s="35"/>
      <c r="E54" s="35"/>
    </row>
    <row r="55" spans="1:7">
      <c r="A55" s="33"/>
      <c r="B55" s="36">
        <v>10</v>
      </c>
      <c r="C55" s="43">
        <v>12120</v>
      </c>
      <c r="D55" s="35"/>
      <c r="E55" s="35"/>
    </row>
    <row r="56" spans="1:7">
      <c r="A56" s="33"/>
      <c r="B56" s="36">
        <v>12</v>
      </c>
      <c r="C56" s="43">
        <v>13840</v>
      </c>
      <c r="D56" s="35"/>
      <c r="E56" s="35"/>
    </row>
    <row r="57" spans="1:7">
      <c r="A57" s="33"/>
      <c r="B57" s="36">
        <v>14</v>
      </c>
      <c r="C57" s="43">
        <v>15780</v>
      </c>
      <c r="D57" s="35"/>
      <c r="E57" s="35"/>
    </row>
    <row r="58" spans="1:7">
      <c r="A58" s="33"/>
      <c r="B58" s="36">
        <v>16</v>
      </c>
      <c r="C58" s="43">
        <v>17930</v>
      </c>
      <c r="D58" s="35"/>
      <c r="E58" s="35"/>
    </row>
    <row r="59" spans="1:7">
      <c r="A59" s="33"/>
      <c r="B59" s="36">
        <v>18</v>
      </c>
      <c r="C59" s="43">
        <v>20370</v>
      </c>
      <c r="D59" s="35"/>
      <c r="E59" s="35"/>
    </row>
    <row r="60" spans="1:7">
      <c r="A60" s="33"/>
      <c r="B60" s="36">
        <v>20</v>
      </c>
      <c r="C60" s="43">
        <v>23080</v>
      </c>
      <c r="D60" s="35"/>
      <c r="E60" s="35"/>
    </row>
  </sheetData>
  <conditionalFormatting sqref="D5:E50">
    <cfRule type="cellIs" dxfId="1" priority="2" operator="greaterThan">
      <formula>1</formula>
    </cfRule>
  </conditionalFormatting>
  <conditionalFormatting sqref="F5:F50">
    <cfRule type="cellIs" dxfId="0" priority="1" operator="greaterThan">
      <formula>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Oil</vt:lpstr>
      <vt:lpstr>Moisture</vt:lpstr>
      <vt:lpstr>Dew Point</vt:lpstr>
    </vt:vector>
  </TitlesOfParts>
  <Company>ALSEIS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Yannick Fabre</dc:creator>
  <cp:lastModifiedBy>yannick.fabre</cp:lastModifiedBy>
  <dcterms:created xsi:type="dcterms:W3CDTF">2012-02-27T14:50:17Z</dcterms:created>
  <dcterms:modified xsi:type="dcterms:W3CDTF">2015-05-07T09:38:00Z</dcterms:modified>
</cp:coreProperties>
</file>