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360" windowWidth="24675" windowHeight="11535"/>
  </bookViews>
  <sheets>
    <sheet name="Sheet1" sheetId="1" r:id="rId1"/>
    <sheet name="Sheet2" sheetId="2" r:id="rId2"/>
    <sheet name="Sheet3" sheetId="3" r:id="rId3"/>
  </sheets>
  <definedNames>
    <definedName name="Int300K">Sheet1!$J$13</definedName>
    <definedName name="Int300K_G10">Sheet1!$J$14</definedName>
    <definedName name="Int90K">Sheet1!$J$12</definedName>
  </definedNames>
  <calcPr calcId="125725"/>
</workbook>
</file>

<file path=xl/calcChain.xml><?xml version="1.0" encoding="utf-8"?>
<calcChain xmlns="http://schemas.openxmlformats.org/spreadsheetml/2006/main">
  <c r="R37" i="1"/>
  <c r="M43"/>
  <c r="N43"/>
  <c r="R43" s="1"/>
  <c r="X43" s="1"/>
  <c r="M42"/>
  <c r="Q42" s="1"/>
  <c r="N42"/>
  <c r="R42" s="1"/>
  <c r="M41"/>
  <c r="N41"/>
  <c r="R41" s="1"/>
  <c r="M40"/>
  <c r="Q40" s="1"/>
  <c r="N40"/>
  <c r="R40" s="1"/>
  <c r="M39"/>
  <c r="N39"/>
  <c r="R39" s="1"/>
  <c r="M38"/>
  <c r="Q38" s="1"/>
  <c r="N38"/>
  <c r="R38" s="1"/>
  <c r="M37"/>
  <c r="N37"/>
  <c r="Q37" s="1"/>
  <c r="M36"/>
  <c r="N36"/>
  <c r="R36" s="1"/>
  <c r="J31"/>
  <c r="I31"/>
  <c r="O31" s="1"/>
  <c r="U31" s="1"/>
  <c r="O30"/>
  <c r="U30" s="1"/>
  <c r="J30"/>
  <c r="I30"/>
  <c r="J29"/>
  <c r="I29"/>
  <c r="O29" s="1"/>
  <c r="U29" s="1"/>
  <c r="O28"/>
  <c r="U28" s="1"/>
  <c r="J28"/>
  <c r="I28"/>
  <c r="N28" s="1"/>
  <c r="T28" s="1"/>
  <c r="O27"/>
  <c r="U27" s="1"/>
  <c r="J27"/>
  <c r="N27" s="1"/>
  <c r="T27" s="1"/>
  <c r="I27"/>
  <c r="J26"/>
  <c r="I26"/>
  <c r="J25"/>
  <c r="I25"/>
  <c r="O25" s="1"/>
  <c r="U25" s="1"/>
  <c r="O24"/>
  <c r="U24" s="1"/>
  <c r="J24"/>
  <c r="I24"/>
  <c r="N24" s="1"/>
  <c r="T24" s="1"/>
  <c r="O23"/>
  <c r="U23" s="1"/>
  <c r="J23"/>
  <c r="I23"/>
  <c r="O22"/>
  <c r="U22" s="1"/>
  <c r="J22"/>
  <c r="I22"/>
  <c r="Q11"/>
  <c r="P11"/>
  <c r="R11" s="1"/>
  <c r="Q36" l="1"/>
  <c r="Q41"/>
  <c r="Q39"/>
  <c r="S36"/>
  <c r="S39"/>
  <c r="Y39" s="1"/>
  <c r="Q43"/>
  <c r="W43" s="1"/>
  <c r="S41"/>
  <c r="Y41" s="1"/>
  <c r="N22"/>
  <c r="T22" s="1"/>
  <c r="N23"/>
  <c r="T23" s="1"/>
  <c r="N30"/>
  <c r="T30" s="1"/>
  <c r="N31"/>
  <c r="T31" s="1"/>
  <c r="N26"/>
  <c r="T26" s="1"/>
  <c r="N25"/>
  <c r="T25" s="1"/>
  <c r="O26"/>
  <c r="U26" s="1"/>
  <c r="N29"/>
  <c r="T29" s="1"/>
  <c r="T39"/>
  <c r="Z39" s="1"/>
  <c r="S37"/>
  <c r="Y37" s="1"/>
  <c r="S38"/>
  <c r="Y38" s="1"/>
  <c r="T37"/>
  <c r="Z37" s="1"/>
  <c r="T41"/>
  <c r="Z41" s="1"/>
  <c r="S42"/>
  <c r="Y42" s="1"/>
  <c r="S40"/>
  <c r="Y40" s="1"/>
  <c r="Y36"/>
  <c r="T36"/>
  <c r="Z36" s="1"/>
  <c r="T38"/>
  <c r="Z38" s="1"/>
  <c r="T40"/>
  <c r="Z40" s="1"/>
  <c r="T42"/>
  <c r="Z42" s="1"/>
</calcChain>
</file>

<file path=xl/sharedStrings.xml><?xml version="1.0" encoding="utf-8"?>
<sst xmlns="http://schemas.openxmlformats.org/spreadsheetml/2006/main" count="121" uniqueCount="34">
  <si>
    <t>Intégrales de la conductibilité thermique dans acier Z3 CN 18.10</t>
  </si>
  <si>
    <t>INOX</t>
  </si>
  <si>
    <t>Integrale(k(T)dT, T1=4K, T2=90K) [W/cm] =</t>
  </si>
  <si>
    <t>Integrale(k(T)dT, T1=4K, T2=300K) [W/cm] =</t>
  </si>
  <si>
    <t>G10</t>
  </si>
  <si>
    <t>Type de vannes</t>
  </si>
  <si>
    <t>DN</t>
  </si>
  <si>
    <t>Tube ext.</t>
  </si>
  <si>
    <t>Tige comm.</t>
  </si>
  <si>
    <t>Surf. ext.</t>
  </si>
  <si>
    <t xml:space="preserve">Surf. int. </t>
  </si>
  <si>
    <t>Longueur</t>
  </si>
  <si>
    <t>Distance</t>
  </si>
  <si>
    <t xml:space="preserve">longueur </t>
  </si>
  <si>
    <t>pertes calculées</t>
  </si>
  <si>
    <t>données constructeur</t>
  </si>
  <si>
    <t>Calcul CERN</t>
  </si>
  <si>
    <t>Choix</t>
  </si>
  <si>
    <t>dia. ext.</t>
  </si>
  <si>
    <t>ep.</t>
  </si>
  <si>
    <t>extension</t>
  </si>
  <si>
    <t>therm. 70K</t>
  </si>
  <si>
    <t>tige de commande</t>
  </si>
  <si>
    <t>4K</t>
  </si>
  <si>
    <t>77K</t>
  </si>
  <si>
    <t>mm</t>
  </si>
  <si>
    <r>
      <t>mm</t>
    </r>
    <r>
      <rPr>
        <i/>
        <vertAlign val="superscript"/>
        <sz val="10"/>
        <rFont val="Arial"/>
        <family val="2"/>
      </rPr>
      <t>2</t>
    </r>
  </si>
  <si>
    <t>W</t>
  </si>
  <si>
    <t>therm+GF</t>
  </si>
  <si>
    <t>therm</t>
  </si>
  <si>
    <t>6-15</t>
  </si>
  <si>
    <t>20-32</t>
  </si>
  <si>
    <t>40-50</t>
  </si>
  <si>
    <t>125-150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</si>
</sst>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quotePrefix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2" fontId="0" fillId="5" borderId="17" xfId="0" applyNumberForma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2" borderId="14" xfId="0" quotePrefix="1" applyNumberFormat="1" applyFill="1" applyBorder="1" applyAlignment="1">
      <alignment horizontal="center" vertical="center"/>
    </xf>
    <xf numFmtId="0" fontId="0" fillId="2" borderId="14" xfId="0" quotePrefix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45</xdr:row>
      <xdr:rowOff>133350</xdr:rowOff>
    </xdr:from>
    <xdr:to>
      <xdr:col>16</xdr:col>
      <xdr:colOff>95250</xdr:colOff>
      <xdr:row>63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9144000"/>
          <a:ext cx="9667875" cy="33337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272781</xdr:colOff>
      <xdr:row>45</xdr:row>
      <xdr:rowOff>38100</xdr:rowOff>
    </xdr:from>
    <xdr:to>
      <xdr:col>28</xdr:col>
      <xdr:colOff>419100</xdr:colOff>
      <xdr:row>109</xdr:row>
      <xdr:rowOff>38100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59181" y="8667750"/>
          <a:ext cx="11728719" cy="1219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0:Z43"/>
  <sheetViews>
    <sheetView tabSelected="1" topLeftCell="A16" zoomScale="85" zoomScaleNormal="85" workbookViewId="0">
      <selection activeCell="M13" sqref="M13"/>
    </sheetView>
  </sheetViews>
  <sheetFormatPr defaultRowHeight="15"/>
  <sheetData>
    <row r="10" spans="3:18">
      <c r="C10" s="1" t="s">
        <v>0</v>
      </c>
      <c r="P10" t="b">
        <v>1</v>
      </c>
      <c r="Q10" t="b">
        <v>0</v>
      </c>
    </row>
    <row r="11" spans="3:18">
      <c r="P11">
        <f>IF(P10=FALSE,0,1)</f>
        <v>1</v>
      </c>
      <c r="Q11">
        <f>IF(Q10=FALSE,0,1)</f>
        <v>0</v>
      </c>
      <c r="R11">
        <f>IF(P11+Q11=1,0,1)</f>
        <v>0</v>
      </c>
    </row>
    <row r="12" spans="3:18">
      <c r="C12" t="s">
        <v>1</v>
      </c>
      <c r="D12" s="2" t="s">
        <v>2</v>
      </c>
      <c r="J12">
        <v>4.34</v>
      </c>
    </row>
    <row r="13" spans="3:18">
      <c r="C13" t="s">
        <v>1</v>
      </c>
      <c r="D13" s="2" t="s">
        <v>3</v>
      </c>
      <c r="J13">
        <v>30.6</v>
      </c>
    </row>
    <row r="14" spans="3:18">
      <c r="C14" t="s">
        <v>4</v>
      </c>
      <c r="D14" t="s">
        <v>3</v>
      </c>
      <c r="J14">
        <v>1.7</v>
      </c>
    </row>
    <row r="18" spans="3:21" ht="15.75" thickBot="1"/>
    <row r="19" spans="3:21">
      <c r="C19" s="3" t="s">
        <v>5</v>
      </c>
      <c r="D19" s="3" t="s">
        <v>6</v>
      </c>
      <c r="E19" s="4" t="s">
        <v>7</v>
      </c>
      <c r="F19" s="5"/>
      <c r="G19" s="4" t="s">
        <v>8</v>
      </c>
      <c r="H19" s="5"/>
      <c r="I19" s="3" t="s">
        <v>9</v>
      </c>
      <c r="J19" s="6" t="s">
        <v>10</v>
      </c>
      <c r="K19" s="7" t="s">
        <v>11</v>
      </c>
      <c r="L19" s="7" t="s">
        <v>12</v>
      </c>
      <c r="M19" s="8" t="s">
        <v>13</v>
      </c>
      <c r="N19" s="4" t="s">
        <v>14</v>
      </c>
      <c r="O19" s="9"/>
      <c r="P19" s="10" t="s">
        <v>15</v>
      </c>
      <c r="Q19" s="9"/>
      <c r="R19" s="10" t="s">
        <v>16</v>
      </c>
      <c r="S19" s="9"/>
      <c r="T19" s="10" t="s">
        <v>17</v>
      </c>
      <c r="U19" s="9"/>
    </row>
    <row r="20" spans="3:21" ht="15.75" thickBot="1">
      <c r="C20" s="11"/>
      <c r="D20" s="11"/>
      <c r="E20" s="12" t="s">
        <v>18</v>
      </c>
      <c r="F20" s="13" t="s">
        <v>19</v>
      </c>
      <c r="G20" s="12" t="s">
        <v>18</v>
      </c>
      <c r="H20" s="13" t="s">
        <v>19</v>
      </c>
      <c r="I20" s="11"/>
      <c r="J20" s="14"/>
      <c r="K20" s="15" t="s">
        <v>20</v>
      </c>
      <c r="L20" s="15" t="s">
        <v>21</v>
      </c>
      <c r="M20" s="16" t="s">
        <v>22</v>
      </c>
      <c r="N20" s="12" t="s">
        <v>23</v>
      </c>
      <c r="O20" s="13" t="s">
        <v>24</v>
      </c>
      <c r="P20" s="17" t="s">
        <v>23</v>
      </c>
      <c r="Q20" s="13" t="s">
        <v>24</v>
      </c>
      <c r="R20" s="17" t="s">
        <v>23</v>
      </c>
      <c r="S20" s="13" t="s">
        <v>24</v>
      </c>
      <c r="T20" s="17" t="s">
        <v>23</v>
      </c>
      <c r="U20" s="13" t="s">
        <v>24</v>
      </c>
    </row>
    <row r="21" spans="3:21">
      <c r="C21" s="18"/>
      <c r="D21" s="18"/>
      <c r="E21" s="19" t="s">
        <v>25</v>
      </c>
      <c r="F21" s="20" t="s">
        <v>25</v>
      </c>
      <c r="G21" s="19" t="s">
        <v>25</v>
      </c>
      <c r="H21" s="20" t="s">
        <v>25</v>
      </c>
      <c r="I21" s="18" t="s">
        <v>26</v>
      </c>
      <c r="J21" s="18" t="s">
        <v>26</v>
      </c>
      <c r="K21" s="18" t="s">
        <v>25</v>
      </c>
      <c r="L21" s="18" t="s">
        <v>25</v>
      </c>
      <c r="M21" s="18"/>
      <c r="N21" s="19" t="s">
        <v>27</v>
      </c>
      <c r="O21" s="20" t="s">
        <v>27</v>
      </c>
      <c r="P21" s="19" t="s">
        <v>27</v>
      </c>
      <c r="Q21" s="20" t="s">
        <v>27</v>
      </c>
      <c r="R21" s="19" t="s">
        <v>27</v>
      </c>
      <c r="S21" s="20" t="s">
        <v>27</v>
      </c>
      <c r="T21" s="19" t="s">
        <v>27</v>
      </c>
      <c r="U21" s="20" t="s">
        <v>27</v>
      </c>
    </row>
    <row r="22" spans="3:21">
      <c r="C22" s="21" t="s">
        <v>28</v>
      </c>
      <c r="D22" s="22">
        <v>6</v>
      </c>
      <c r="E22" s="23">
        <v>20</v>
      </c>
      <c r="F22" s="24">
        <v>0.7</v>
      </c>
      <c r="G22" s="25">
        <v>16</v>
      </c>
      <c r="H22" s="26">
        <v>0</v>
      </c>
      <c r="I22" s="27">
        <f>3.14159*((E22*E22)/4-(E22-2*F22)*(E22-2*F22)/4)</f>
        <v>42.44288089999997</v>
      </c>
      <c r="J22" s="27">
        <f>IF(H22=0,3.14159*G22*G22/4,3.14159*(G22*G22-(G22-H22*2)*(G22-2*H22))/4)</f>
        <v>201.06175999999999</v>
      </c>
      <c r="K22" s="28">
        <v>820</v>
      </c>
      <c r="L22" s="28">
        <v>265</v>
      </c>
      <c r="M22" s="22">
        <v>693</v>
      </c>
      <c r="N22" s="29">
        <f>((I22*Int90K/(K22-L22)/10)+(J22*Int300K_G10/M22/10))</f>
        <v>8.2512077795316843E-2</v>
      </c>
      <c r="O22" s="30">
        <f>(Int300K-Int90K)*I22/L22/10</f>
        <v>0.42058492544679221</v>
      </c>
      <c r="P22" s="31">
        <v>0</v>
      </c>
      <c r="Q22" s="31">
        <v>1</v>
      </c>
      <c r="R22" s="32">
        <v>0.17799999999999999</v>
      </c>
      <c r="S22" s="33">
        <v>0.79100000000000004</v>
      </c>
      <c r="T22" s="34">
        <f>(N22*$N$2+P22*$O$2+R22*$P$2)*1</f>
        <v>0</v>
      </c>
      <c r="U22" s="34">
        <f t="shared" ref="U22:U31" si="0">O22*$N$2+Q22*$O$2+S22*$P$2</f>
        <v>0</v>
      </c>
    </row>
    <row r="23" spans="3:21">
      <c r="C23" s="21" t="s">
        <v>28</v>
      </c>
      <c r="D23" s="22">
        <v>8</v>
      </c>
      <c r="E23" s="23">
        <v>25</v>
      </c>
      <c r="F23" s="24">
        <v>1</v>
      </c>
      <c r="G23" s="25">
        <v>20</v>
      </c>
      <c r="H23" s="26">
        <v>4</v>
      </c>
      <c r="I23" s="27">
        <f t="shared" ref="I23:I30" si="1">3.14159*((E23*E23)/4-(E23-2*F23)*(E23-2*F23)/4)</f>
        <v>75.39815999999999</v>
      </c>
      <c r="J23" s="27">
        <f t="shared" ref="J23:J29" si="2">IF(H23=0,3.14159*G23*G23/4,3.14159*(G23*G23-(G23-H23*2)*(G23-2*H23))/4)</f>
        <v>201.06175999999999</v>
      </c>
      <c r="K23" s="28">
        <v>800</v>
      </c>
      <c r="L23" s="28">
        <v>290</v>
      </c>
      <c r="M23" s="22">
        <v>693</v>
      </c>
      <c r="N23" s="29">
        <f t="shared" ref="N23:N30" si="3">((I23*Int90K/(K23-L23)/10)+(J23*Int300K_G10/M23/10))</f>
        <v>0.11348486543281554</v>
      </c>
      <c r="O23" s="30">
        <f>(Int300K-Int90K)*I23/L23/10</f>
        <v>0.68274333848275859</v>
      </c>
      <c r="P23" s="31">
        <v>0</v>
      </c>
      <c r="Q23" s="31"/>
      <c r="R23" s="32">
        <v>0.17799999999999999</v>
      </c>
      <c r="S23" s="33">
        <v>0.79100000000000004</v>
      </c>
      <c r="T23" s="34">
        <f>(N23*$N$2+P23*$O$2+R23*$P$2)*1</f>
        <v>0</v>
      </c>
      <c r="U23" s="34">
        <f t="shared" si="0"/>
        <v>0</v>
      </c>
    </row>
    <row r="24" spans="3:21">
      <c r="C24" s="21" t="s">
        <v>28</v>
      </c>
      <c r="D24" s="22">
        <v>10</v>
      </c>
      <c r="E24" s="23">
        <v>25</v>
      </c>
      <c r="F24" s="35">
        <v>1</v>
      </c>
      <c r="G24" s="25">
        <v>20</v>
      </c>
      <c r="H24" s="26">
        <v>4</v>
      </c>
      <c r="I24" s="27">
        <f t="shared" si="1"/>
        <v>75.39815999999999</v>
      </c>
      <c r="J24" s="27">
        <f t="shared" si="2"/>
        <v>201.06175999999999</v>
      </c>
      <c r="K24" s="28">
        <v>800</v>
      </c>
      <c r="L24" s="28">
        <v>290</v>
      </c>
      <c r="M24" s="22">
        <v>693</v>
      </c>
      <c r="N24" s="29">
        <f t="shared" si="3"/>
        <v>0.11348486543281554</v>
      </c>
      <c r="O24" s="30">
        <f t="shared" ref="O24:O31" si="4">(Int300K-Int90K)*I24/L24/10</f>
        <v>0.68274333848275859</v>
      </c>
      <c r="P24" s="31">
        <v>0</v>
      </c>
      <c r="Q24" s="31"/>
      <c r="R24" s="32">
        <v>0.17799999999999999</v>
      </c>
      <c r="S24" s="33">
        <v>0.79100000000000004</v>
      </c>
      <c r="T24" s="34">
        <f t="shared" ref="T24:T31" si="5">(N24*$N$2+P24*$O$2+R24*$P$2)*1</f>
        <v>0</v>
      </c>
      <c r="U24" s="34">
        <f t="shared" si="0"/>
        <v>0</v>
      </c>
    </row>
    <row r="25" spans="3:21">
      <c r="C25" s="21" t="s">
        <v>28</v>
      </c>
      <c r="D25" s="22">
        <v>15</v>
      </c>
      <c r="E25" s="23">
        <v>25</v>
      </c>
      <c r="F25" s="35">
        <v>1</v>
      </c>
      <c r="G25" s="25">
        <v>20</v>
      </c>
      <c r="H25" s="26">
        <v>4</v>
      </c>
      <c r="I25" s="27">
        <f t="shared" si="1"/>
        <v>75.39815999999999</v>
      </c>
      <c r="J25" s="27">
        <f t="shared" si="2"/>
        <v>201.06175999999999</v>
      </c>
      <c r="K25" s="28">
        <v>800</v>
      </c>
      <c r="L25" s="28">
        <v>290</v>
      </c>
      <c r="M25" s="22">
        <v>693</v>
      </c>
      <c r="N25" s="29">
        <f t="shared" si="3"/>
        <v>0.11348486543281554</v>
      </c>
      <c r="O25" s="30">
        <f t="shared" si="4"/>
        <v>0.68274333848275859</v>
      </c>
      <c r="P25" s="31">
        <v>0</v>
      </c>
      <c r="Q25" s="31"/>
      <c r="R25" s="32">
        <v>0.17799999999999999</v>
      </c>
      <c r="S25" s="33">
        <v>0.79100000000000004</v>
      </c>
      <c r="T25" s="34">
        <f t="shared" si="5"/>
        <v>0</v>
      </c>
      <c r="U25" s="34">
        <f t="shared" si="0"/>
        <v>0</v>
      </c>
    </row>
    <row r="26" spans="3:21">
      <c r="C26" s="21" t="s">
        <v>28</v>
      </c>
      <c r="D26" s="22">
        <v>20</v>
      </c>
      <c r="E26" s="23">
        <v>38</v>
      </c>
      <c r="F26" s="35">
        <v>1</v>
      </c>
      <c r="G26" s="25">
        <v>33</v>
      </c>
      <c r="H26" s="26">
        <v>5</v>
      </c>
      <c r="I26" s="27">
        <f t="shared" si="1"/>
        <v>116.23882999999999</v>
      </c>
      <c r="J26" s="27">
        <f t="shared" si="2"/>
        <v>439.82259999999997</v>
      </c>
      <c r="K26" s="28">
        <v>763</v>
      </c>
      <c r="L26" s="28">
        <v>290</v>
      </c>
      <c r="M26" s="22">
        <v>588</v>
      </c>
      <c r="N26" s="29">
        <f t="shared" si="3"/>
        <v>0.23381425109433202</v>
      </c>
      <c r="O26" s="30">
        <f t="shared" si="4"/>
        <v>1.0525626468275862</v>
      </c>
      <c r="P26" s="31">
        <v>0</v>
      </c>
      <c r="Q26" s="31"/>
      <c r="R26" s="32">
        <v>0.34699999999999998</v>
      </c>
      <c r="S26" s="33">
        <v>1.2130000000000001</v>
      </c>
      <c r="T26" s="34">
        <f t="shared" si="5"/>
        <v>0</v>
      </c>
      <c r="U26" s="34">
        <f t="shared" si="0"/>
        <v>0</v>
      </c>
    </row>
    <row r="27" spans="3:21">
      <c r="C27" s="21" t="s">
        <v>28</v>
      </c>
      <c r="D27" s="22">
        <v>25</v>
      </c>
      <c r="E27" s="23">
        <v>38</v>
      </c>
      <c r="F27" s="35">
        <v>1</v>
      </c>
      <c r="G27" s="25">
        <v>33</v>
      </c>
      <c r="H27" s="26">
        <v>5</v>
      </c>
      <c r="I27" s="27">
        <f t="shared" si="1"/>
        <v>116.23882999999999</v>
      </c>
      <c r="J27" s="27">
        <f t="shared" si="2"/>
        <v>439.82259999999997</v>
      </c>
      <c r="K27" s="28">
        <v>763</v>
      </c>
      <c r="L27" s="28">
        <v>290</v>
      </c>
      <c r="M27" s="22">
        <v>588</v>
      </c>
      <c r="N27" s="29">
        <f t="shared" si="3"/>
        <v>0.23381425109433202</v>
      </c>
      <c r="O27" s="30">
        <f t="shared" si="4"/>
        <v>1.0525626468275862</v>
      </c>
      <c r="P27" s="31">
        <v>0</v>
      </c>
      <c r="Q27" s="31"/>
      <c r="R27" s="32">
        <v>0.34699999999999998</v>
      </c>
      <c r="S27" s="33">
        <v>1.2130000000000001</v>
      </c>
      <c r="T27" s="34">
        <f t="shared" si="5"/>
        <v>0</v>
      </c>
      <c r="U27" s="34">
        <f t="shared" si="0"/>
        <v>0</v>
      </c>
    </row>
    <row r="28" spans="3:21">
      <c r="C28" s="21" t="s">
        <v>28</v>
      </c>
      <c r="D28" s="22">
        <v>32</v>
      </c>
      <c r="E28" s="23">
        <v>38</v>
      </c>
      <c r="F28" s="35">
        <v>1</v>
      </c>
      <c r="G28" s="25">
        <v>33</v>
      </c>
      <c r="H28" s="26">
        <v>5</v>
      </c>
      <c r="I28" s="27">
        <f t="shared" si="1"/>
        <v>116.23882999999999</v>
      </c>
      <c r="J28" s="27">
        <f t="shared" si="2"/>
        <v>439.82259999999997</v>
      </c>
      <c r="K28" s="28">
        <v>763</v>
      </c>
      <c r="L28" s="28">
        <v>290</v>
      </c>
      <c r="M28" s="22">
        <v>588</v>
      </c>
      <c r="N28" s="29">
        <f t="shared" si="3"/>
        <v>0.23381425109433202</v>
      </c>
      <c r="O28" s="30">
        <f t="shared" si="4"/>
        <v>1.0525626468275862</v>
      </c>
      <c r="P28" s="31">
        <v>0</v>
      </c>
      <c r="Q28" s="31"/>
      <c r="R28" s="32">
        <v>0.34699999999999998</v>
      </c>
      <c r="S28" s="33">
        <v>1.2130000000000001</v>
      </c>
      <c r="T28" s="34">
        <f t="shared" si="5"/>
        <v>0</v>
      </c>
      <c r="U28" s="34">
        <f t="shared" si="0"/>
        <v>0</v>
      </c>
    </row>
    <row r="29" spans="3:21">
      <c r="C29" s="21" t="s">
        <v>28</v>
      </c>
      <c r="D29" s="22">
        <v>40</v>
      </c>
      <c r="E29" s="23">
        <v>60.3</v>
      </c>
      <c r="F29" s="35">
        <v>2</v>
      </c>
      <c r="G29" s="25">
        <v>53</v>
      </c>
      <c r="H29" s="26">
        <v>5.5</v>
      </c>
      <c r="I29" s="27">
        <f>3.14159*((E29*E29)/4-(E29-2*F29)*(E29-2*F29)/4)</f>
        <v>366.30939400000005</v>
      </c>
      <c r="J29" s="27">
        <f t="shared" si="2"/>
        <v>820.7403875</v>
      </c>
      <c r="K29" s="28">
        <v>713</v>
      </c>
      <c r="L29" s="28">
        <v>265</v>
      </c>
      <c r="M29" s="22">
        <v>548</v>
      </c>
      <c r="N29" s="29">
        <f t="shared" si="3"/>
        <v>0.60947146973494526</v>
      </c>
      <c r="O29" s="30">
        <f t="shared" si="4"/>
        <v>3.6299187496000007</v>
      </c>
      <c r="P29" s="31">
        <v>0</v>
      </c>
      <c r="Q29" s="31"/>
      <c r="R29" s="32">
        <v>0.73199999999999998</v>
      </c>
      <c r="S29" s="33">
        <v>2.855</v>
      </c>
      <c r="T29" s="34">
        <f t="shared" si="5"/>
        <v>0</v>
      </c>
      <c r="U29" s="34">
        <f t="shared" si="0"/>
        <v>0</v>
      </c>
    </row>
    <row r="30" spans="3:21">
      <c r="C30" s="21" t="s">
        <v>28</v>
      </c>
      <c r="D30" s="22">
        <v>65</v>
      </c>
      <c r="E30" s="23">
        <v>84</v>
      </c>
      <c r="F30" s="35">
        <v>2</v>
      </c>
      <c r="G30" s="25">
        <v>76</v>
      </c>
      <c r="H30" s="26">
        <v>5.5</v>
      </c>
      <c r="I30" s="27">
        <f t="shared" si="1"/>
        <v>515.22075999999993</v>
      </c>
      <c r="J30" s="27">
        <f>3.14159*(G30*G30-(G30-2*H30)*(G30-2*H30))/4</f>
        <v>1218.1515225000001</v>
      </c>
      <c r="K30" s="28">
        <v>669</v>
      </c>
      <c r="L30" s="28">
        <v>265</v>
      </c>
      <c r="M30" s="22">
        <v>503</v>
      </c>
      <c r="N30" s="29">
        <f t="shared" si="3"/>
        <v>0.96518103711798509</v>
      </c>
      <c r="O30" s="30">
        <f t="shared" si="4"/>
        <v>5.1055460972075473</v>
      </c>
      <c r="P30" s="31">
        <v>0</v>
      </c>
      <c r="Q30" s="31"/>
      <c r="R30" s="32">
        <v>0.73199999999999998</v>
      </c>
      <c r="S30" s="33">
        <v>2.855</v>
      </c>
      <c r="T30" s="34">
        <f t="shared" si="5"/>
        <v>0</v>
      </c>
      <c r="U30" s="34">
        <f t="shared" si="0"/>
        <v>0</v>
      </c>
    </row>
    <row r="31" spans="3:21" ht="15.75" thickBot="1">
      <c r="C31" s="36" t="s">
        <v>29</v>
      </c>
      <c r="D31" s="37">
        <v>100</v>
      </c>
      <c r="E31" s="38">
        <v>141.30000000000001</v>
      </c>
      <c r="F31" s="39">
        <v>3.4</v>
      </c>
      <c r="G31" s="40">
        <v>129</v>
      </c>
      <c r="H31" s="41">
        <v>2</v>
      </c>
      <c r="I31" s="42">
        <f>3.14159*((E31*E31)/4-(E31-2*F31)*(E31-2*F31)/4)</f>
        <v>1472.9658874000017</v>
      </c>
      <c r="J31" s="42">
        <f>3.14159*(G31*G31-(G31-2*H31)*(G31-2*H31))/4</f>
        <v>797.96385999999995</v>
      </c>
      <c r="K31" s="43">
        <v>772</v>
      </c>
      <c r="L31" s="43">
        <v>330</v>
      </c>
      <c r="M31" s="37">
        <v>603</v>
      </c>
      <c r="N31" s="44">
        <f>((I31*Int90K/(K31-L31)/10)+(J31*Int300K/M31/10))</f>
        <v>5.4956747131295085</v>
      </c>
      <c r="O31" s="45">
        <f t="shared" si="4"/>
        <v>11.721237637310317</v>
      </c>
      <c r="P31" s="31">
        <v>0</v>
      </c>
      <c r="Q31" s="31"/>
      <c r="R31" s="46">
        <v>1.655</v>
      </c>
      <c r="S31" s="47">
        <v>15.202</v>
      </c>
      <c r="T31" s="34">
        <f t="shared" si="5"/>
        <v>0</v>
      </c>
      <c r="U31" s="34">
        <f t="shared" si="0"/>
        <v>0</v>
      </c>
    </row>
    <row r="32" spans="3:21" ht="15.75" thickBot="1"/>
    <row r="33" spans="3:26">
      <c r="C33" s="3" t="s">
        <v>5</v>
      </c>
      <c r="D33" s="3" t="s">
        <v>6</v>
      </c>
      <c r="E33" s="4" t="s">
        <v>8</v>
      </c>
      <c r="F33" s="5"/>
      <c r="G33" s="8" t="s">
        <v>13</v>
      </c>
      <c r="I33" s="4" t="s">
        <v>7</v>
      </c>
      <c r="J33" s="5"/>
      <c r="K33" s="7" t="s">
        <v>11</v>
      </c>
      <c r="L33" s="7" t="s">
        <v>12</v>
      </c>
      <c r="M33" s="6" t="s">
        <v>10</v>
      </c>
      <c r="N33" s="8" t="s">
        <v>9</v>
      </c>
      <c r="S33" s="48" t="s">
        <v>14</v>
      </c>
      <c r="T33" s="49"/>
      <c r="U33" s="50" t="s">
        <v>15</v>
      </c>
      <c r="V33" s="49"/>
      <c r="W33" s="50" t="s">
        <v>16</v>
      </c>
      <c r="X33" s="49"/>
      <c r="Y33" s="50" t="s">
        <v>17</v>
      </c>
      <c r="Z33" s="49"/>
    </row>
    <row r="34" spans="3:26" ht="15.75" thickBot="1">
      <c r="C34" s="11"/>
      <c r="D34" s="11"/>
      <c r="E34" s="12" t="s">
        <v>18</v>
      </c>
      <c r="F34" s="13" t="s">
        <v>19</v>
      </c>
      <c r="G34" s="16" t="s">
        <v>22</v>
      </c>
      <c r="I34" s="12" t="s">
        <v>18</v>
      </c>
      <c r="J34" s="13" t="s">
        <v>19</v>
      </c>
      <c r="K34" s="15" t="s">
        <v>20</v>
      </c>
      <c r="L34" s="15" t="s">
        <v>21</v>
      </c>
      <c r="M34" s="14"/>
      <c r="N34" s="51"/>
      <c r="Q34" s="12" t="s">
        <v>23</v>
      </c>
      <c r="R34" s="13" t="s">
        <v>24</v>
      </c>
      <c r="S34" s="12" t="s">
        <v>23</v>
      </c>
      <c r="T34" s="13" t="s">
        <v>24</v>
      </c>
      <c r="U34" s="17" t="s">
        <v>23</v>
      </c>
      <c r="V34" s="13" t="s">
        <v>24</v>
      </c>
      <c r="W34" s="17" t="s">
        <v>23</v>
      </c>
      <c r="X34" s="13" t="s">
        <v>24</v>
      </c>
      <c r="Y34" s="17" t="s">
        <v>23</v>
      </c>
      <c r="Z34" s="13" t="s">
        <v>24</v>
      </c>
    </row>
    <row r="35" spans="3:26">
      <c r="C35" s="18"/>
      <c r="D35" s="18"/>
      <c r="E35" s="19" t="s">
        <v>25</v>
      </c>
      <c r="F35" s="20" t="s">
        <v>25</v>
      </c>
      <c r="G35" s="18"/>
      <c r="I35" s="19" t="s">
        <v>25</v>
      </c>
      <c r="J35" s="20" t="s">
        <v>25</v>
      </c>
      <c r="K35" s="18" t="s">
        <v>25</v>
      </c>
      <c r="L35" s="18" t="s">
        <v>25</v>
      </c>
      <c r="M35" s="18" t="s">
        <v>26</v>
      </c>
      <c r="N35" s="18" t="s">
        <v>26</v>
      </c>
      <c r="Q35" s="19" t="s">
        <v>27</v>
      </c>
      <c r="R35" s="20" t="s">
        <v>27</v>
      </c>
      <c r="S35" s="19" t="s">
        <v>27</v>
      </c>
      <c r="T35" s="20" t="s">
        <v>27</v>
      </c>
      <c r="U35" s="19" t="s">
        <v>27</v>
      </c>
      <c r="V35" s="20" t="s">
        <v>27</v>
      </c>
      <c r="W35" s="19" t="s">
        <v>27</v>
      </c>
      <c r="X35" s="20" t="s">
        <v>27</v>
      </c>
      <c r="Y35" s="19" t="s">
        <v>27</v>
      </c>
      <c r="Z35" s="20" t="s">
        <v>27</v>
      </c>
    </row>
    <row r="36" spans="3:26" ht="15.75" thickBot="1">
      <c r="C36" s="21" t="s">
        <v>28</v>
      </c>
      <c r="D36" s="52" t="s">
        <v>30</v>
      </c>
      <c r="E36" s="25">
        <v>20</v>
      </c>
      <c r="F36" s="26">
        <v>1</v>
      </c>
      <c r="G36" s="22">
        <v>498</v>
      </c>
      <c r="I36" s="23">
        <v>25</v>
      </c>
      <c r="J36" s="35">
        <v>1</v>
      </c>
      <c r="K36" s="28">
        <v>575</v>
      </c>
      <c r="L36" s="28">
        <v>383</v>
      </c>
      <c r="M36" s="27">
        <f>IF(F36=0,3.14159*E36*E36/4,3.14159*(E36*E36-(E36-F36*2)*(E36-2*F36))/4)</f>
        <v>59.69021</v>
      </c>
      <c r="N36" s="27">
        <f>3.14159*((I36*I36)/4-(I36-2*J36)*(I36-2*J36)/4)</f>
        <v>75.39815999999999</v>
      </c>
      <c r="Q36" s="44">
        <f>((N36*Int90K/(K36-L36)/10)+(M36*Int300K/G36/10))</f>
        <v>0.53720242737951807</v>
      </c>
      <c r="R36" s="45">
        <f>(Int300K-Int90K)*N36/L36/10</f>
        <v>0.51695970798955604</v>
      </c>
      <c r="S36" s="29">
        <f>((N36*Int90K/(K36-L36)/10)+(M36*Int300K_G10/G36/10))</f>
        <v>0.19080743360441763</v>
      </c>
      <c r="T36" s="30">
        <f>(Int300K-Int90K)*N36/L36/10</f>
        <v>0.51695970798955604</v>
      </c>
      <c r="U36" s="31">
        <v>0</v>
      </c>
      <c r="V36" s="31"/>
      <c r="W36" s="32">
        <v>0.17799999999999999</v>
      </c>
      <c r="X36" s="33">
        <v>0.79100000000000004</v>
      </c>
      <c r="Y36" s="34">
        <f>(S36*$N$2+U36*$O$2+W36*$P$2)*1</f>
        <v>0</v>
      </c>
      <c r="Z36" s="34">
        <f>T36*$N$2+V36*$O$2+X36*$P$2</f>
        <v>0</v>
      </c>
    </row>
    <row r="37" spans="3:26" ht="15.75" thickBot="1">
      <c r="C37" s="21" t="s">
        <v>28</v>
      </c>
      <c r="D37" s="53" t="s">
        <v>31</v>
      </c>
      <c r="E37" s="25">
        <v>33</v>
      </c>
      <c r="F37" s="26">
        <v>1</v>
      </c>
      <c r="G37" s="22">
        <v>636</v>
      </c>
      <c r="I37" s="23">
        <v>38</v>
      </c>
      <c r="J37" s="35">
        <v>1</v>
      </c>
      <c r="K37" s="28">
        <v>538</v>
      </c>
      <c r="L37" s="28">
        <v>359</v>
      </c>
      <c r="M37" s="27">
        <f>IF(F37=0,3.14159*E37*E37/4,3.14159*(E37*E37-(E37-F37*2)*(E37-2*F37))/4)</f>
        <v>100.53088</v>
      </c>
      <c r="N37" s="27">
        <f>3.14159*((I37*I37)/4-(I37-2*J37)*(I37-2*J37)/4)</f>
        <v>116.23882999999999</v>
      </c>
      <c r="Q37" s="44">
        <f>((N37*Int90K/(K37-L37)/10)+(M37*Int300K/G37/10))</f>
        <v>0.76551676876357111</v>
      </c>
      <c r="R37" s="45">
        <f>(Int300K-Int90K)*N37/L37/10</f>
        <v>0.85025951972144842</v>
      </c>
      <c r="S37" s="29">
        <f>((N37*Int90K/(K37-L37)/10)+(M37*Int300K_G10/G37/10))</f>
        <v>0.30870192096482907</v>
      </c>
      <c r="T37" s="30">
        <f>(Int300K-Int90K)*N37/L37/10</f>
        <v>0.85025951972144842</v>
      </c>
      <c r="U37" s="31">
        <v>0</v>
      </c>
      <c r="V37" s="31"/>
      <c r="W37" s="32">
        <v>0.17799999999999999</v>
      </c>
      <c r="X37" s="33">
        <v>0.79100000000000004</v>
      </c>
      <c r="Y37" s="34">
        <f>(S37*$N$2+U37*$O$2+W37*$P$2)*1</f>
        <v>0</v>
      </c>
      <c r="Z37" s="34">
        <f>T37*$N$2+V37*$O$2+X37*$P$2</f>
        <v>0</v>
      </c>
    </row>
    <row r="38" spans="3:26" ht="15.75" thickBot="1">
      <c r="C38" s="21" t="s">
        <v>28</v>
      </c>
      <c r="D38" s="53" t="s">
        <v>32</v>
      </c>
      <c r="E38" s="25">
        <v>53</v>
      </c>
      <c r="F38" s="26">
        <v>1</v>
      </c>
      <c r="G38" s="22">
        <v>596</v>
      </c>
      <c r="I38" s="23">
        <v>60.3</v>
      </c>
      <c r="J38" s="35">
        <v>2</v>
      </c>
      <c r="K38" s="28">
        <v>713</v>
      </c>
      <c r="L38" s="28">
        <v>475</v>
      </c>
      <c r="M38" s="27">
        <f>IF(F38=0,3.14159*E38*E38/4,3.14159*(E38*E38-(E38-F38*2)*(E38-2*F38))/4)</f>
        <v>163.36267999999998</v>
      </c>
      <c r="N38" s="27">
        <f>3.14159*((I38*I38)/4-(I38-2*J38)*(I38-2*J38)/4)</f>
        <v>366.30939400000005</v>
      </c>
      <c r="Q38" s="44">
        <f>((N38*Int90K/(K38-L38)/10)+(M38*Int300K/G38/10))</f>
        <v>1.5067172302747731</v>
      </c>
      <c r="R38" s="45">
        <f>(Int300K-Int90K)*N38/L38/10</f>
        <v>2.0251125655663165</v>
      </c>
      <c r="S38" s="29">
        <f>((N38*Int90K/(K38-L38)/10)+(M38*Int300K_G10/G38/10))</f>
        <v>0.71457269134859858</v>
      </c>
      <c r="T38" s="30">
        <f>(Int300K-Int90K)*N38/L38/10</f>
        <v>2.0251125655663165</v>
      </c>
      <c r="U38" s="31">
        <v>0</v>
      </c>
      <c r="V38" s="31"/>
      <c r="W38" s="32">
        <v>0.34699999999999998</v>
      </c>
      <c r="X38" s="33">
        <v>1.2130000000000001</v>
      </c>
      <c r="Y38" s="34">
        <f>(S38*$N$2+U38*$O$2+W38*$P$2)*1</f>
        <v>0</v>
      </c>
      <c r="Z38" s="34">
        <f>T38*$N$2+V38*$O$2+X38*$P$2</f>
        <v>0</v>
      </c>
    </row>
    <row r="39" spans="3:26" ht="15.75" thickBot="1">
      <c r="C39" s="21" t="s">
        <v>28</v>
      </c>
      <c r="D39" s="22">
        <v>65</v>
      </c>
      <c r="E39" s="25">
        <v>76</v>
      </c>
      <c r="F39" s="26">
        <v>1.5</v>
      </c>
      <c r="G39" s="22">
        <v>556</v>
      </c>
      <c r="I39" s="23">
        <v>84</v>
      </c>
      <c r="J39" s="35">
        <v>2</v>
      </c>
      <c r="K39" s="28">
        <v>642</v>
      </c>
      <c r="L39" s="28">
        <v>447</v>
      </c>
      <c r="M39" s="27">
        <f>IF(F39=0,3.14159*E39*E39/4,3.14159*(E39*E39-(E39-F39*2)*(E39-2*F39))/4)</f>
        <v>351.07268249999998</v>
      </c>
      <c r="N39" s="27">
        <f>3.14159*((I39*I39)/4-(I39-2*J39)*(I39-2*J39)/4)</f>
        <v>515.22075999999993</v>
      </c>
      <c r="Q39" s="44">
        <f>((N39*Int90K/(K39-L39)/10)+(M39*Int300K/G39/10))</f>
        <v>3.0788590658438477</v>
      </c>
      <c r="R39" s="45">
        <f>(Int300K-Int90K)*N39/L39/10</f>
        <v>3.0267778876062641</v>
      </c>
      <c r="S39" s="29">
        <f>((N39*Int90K/(K39-L39)/10)+(M39*Int300K_G10/G39/10))</f>
        <v>1.2540388276693875</v>
      </c>
      <c r="T39" s="30">
        <f>(Int300K-Int90K)*N39/L39/10</f>
        <v>3.0267778876062641</v>
      </c>
      <c r="U39" s="31">
        <v>0</v>
      </c>
      <c r="V39" s="31"/>
      <c r="W39" s="32">
        <v>0.34699999999999998</v>
      </c>
      <c r="X39" s="33">
        <v>1.2130000000000001</v>
      </c>
      <c r="Y39" s="34">
        <f>(S39*$N$2+U39*$O$2+W39*$P$2)*1</f>
        <v>0</v>
      </c>
      <c r="Z39" s="34">
        <f>T39*$N$2+V39*$O$2+X39*$P$2</f>
        <v>0</v>
      </c>
    </row>
    <row r="40" spans="3:26" ht="15.75" thickBot="1">
      <c r="C40" s="21" t="s">
        <v>28</v>
      </c>
      <c r="D40" s="22">
        <v>80</v>
      </c>
      <c r="E40" s="25">
        <v>104</v>
      </c>
      <c r="F40" s="26">
        <v>1.5</v>
      </c>
      <c r="G40" s="22">
        <v>501</v>
      </c>
      <c r="I40" s="23">
        <v>114.3</v>
      </c>
      <c r="J40" s="35">
        <v>3</v>
      </c>
      <c r="K40" s="28">
        <v>642</v>
      </c>
      <c r="L40" s="28">
        <v>428</v>
      </c>
      <c r="M40" s="27">
        <f>IF(F40=0,3.14159*E40*E40/4,3.14159*(E40*E40-(E40-F40*2)*(E40-2*F40))/4)</f>
        <v>483.01946249999997</v>
      </c>
      <c r="N40" s="27">
        <f>3.14159*((I40*I40)/4-(I40-2*J40)*(I40-2*J40)/4)</f>
        <v>1048.9769010000002</v>
      </c>
      <c r="Q40" s="44">
        <f>((N40*Int90K/(K40-L40)/10)+(M40*Int300K/G40/10))</f>
        <v>5.07754312231177</v>
      </c>
      <c r="R40" s="45">
        <f>(Int300K-Int90K)*N40/L40/10</f>
        <v>6.4360124813691613</v>
      </c>
      <c r="S40" s="29">
        <f>((N40*Int90K/(K40-L40)/10)+(M40*Int300K_G10/G40/10))</f>
        <v>2.2912631889285358</v>
      </c>
      <c r="T40" s="30">
        <f>(Int300K-Int90K)*N40/L40/10</f>
        <v>6.4360124813691613</v>
      </c>
      <c r="U40" s="31">
        <v>0</v>
      </c>
      <c r="V40" s="31"/>
      <c r="W40" s="32">
        <v>0.34699999999999998</v>
      </c>
      <c r="X40" s="33">
        <v>1.2130000000000001</v>
      </c>
      <c r="Y40" s="34">
        <f>(S40*$N$2+U40*$O$2+W40*$P$2)*1</f>
        <v>0</v>
      </c>
      <c r="Z40" s="34">
        <f>T40*$N$2+V40*$O$2+X40*$P$2</f>
        <v>0</v>
      </c>
    </row>
    <row r="41" spans="3:26" ht="15.75" thickBot="1">
      <c r="C41" s="21" t="s">
        <v>28</v>
      </c>
      <c r="D41" s="22">
        <v>100</v>
      </c>
      <c r="E41" s="25">
        <v>129</v>
      </c>
      <c r="F41" s="26">
        <v>2</v>
      </c>
      <c r="G41" s="22">
        <v>620</v>
      </c>
      <c r="I41" s="23">
        <v>141.30000000000001</v>
      </c>
      <c r="J41" s="35">
        <v>3.4</v>
      </c>
      <c r="K41" s="28">
        <v>774</v>
      </c>
      <c r="L41" s="28">
        <v>516</v>
      </c>
      <c r="M41" s="27">
        <f>IF(F41=0,3.14159*E41*E41/4,3.14159*(E41*E41-(E41-F41*2)*(E41-2*F41))/4)</f>
        <v>797.96385999999995</v>
      </c>
      <c r="N41" s="27">
        <f>3.14159*((I41*I41)/4-(I41-2*J41)*(I41-2*J41)/4)</f>
        <v>1472.9658874000017</v>
      </c>
      <c r="Q41" s="44">
        <f>((N41*Int90K/(K41-L41)/10)+(M41*Int300K/G41/10))</f>
        <v>6.416117586736636</v>
      </c>
      <c r="R41" s="45">
        <f>(Int300K-Int90K)*N41/L41/10</f>
        <v>7.4961403494426451</v>
      </c>
      <c r="S41" s="29">
        <f>((N41*Int90K/(K41-L41)/10)+(M41*Int300K_G10/G41/10))</f>
        <v>2.6965763683495401</v>
      </c>
      <c r="T41" s="30">
        <f>(Int300K-Int90K)*N41/L41/10</f>
        <v>7.4961403494426451</v>
      </c>
      <c r="U41" s="31">
        <v>0</v>
      </c>
      <c r="V41" s="31"/>
      <c r="W41" s="32">
        <v>0.73199999999999998</v>
      </c>
      <c r="X41" s="33">
        <v>2.855</v>
      </c>
      <c r="Y41" s="34">
        <f>(S41*$N$2+U41*$O$2+W41*$P$2)*1</f>
        <v>0</v>
      </c>
      <c r="Z41" s="34">
        <f>T41*$N$2+V41*$O$2+X41*$P$2</f>
        <v>0</v>
      </c>
    </row>
    <row r="42" spans="3:26" ht="15.75" thickBot="1">
      <c r="C42" s="21" t="s">
        <v>28</v>
      </c>
      <c r="D42" s="53" t="s">
        <v>33</v>
      </c>
      <c r="E42" s="25">
        <v>154</v>
      </c>
      <c r="F42" s="26">
        <v>2</v>
      </c>
      <c r="G42" s="22">
        <v>612</v>
      </c>
      <c r="I42" s="23">
        <v>168.3</v>
      </c>
      <c r="J42" s="35">
        <v>3.4</v>
      </c>
      <c r="K42" s="28">
        <v>732</v>
      </c>
      <c r="L42" s="28">
        <v>488</v>
      </c>
      <c r="M42" s="27">
        <f>3.14159*(E42*E42-(E42-2*F42)*(E42-2*F42))/4</f>
        <v>955.04336000000001</v>
      </c>
      <c r="N42" s="27">
        <f>3.14159*((I42*I42)/4-(I42-2*J42)*(I42-2*J42)/4)</f>
        <v>1761.3638494000024</v>
      </c>
      <c r="Q42" s="44">
        <f>((N42*Int90K/(K42-L42)/10)+(M42*Int300K/G42/10))</f>
        <v>7.9081344665557429</v>
      </c>
      <c r="R42" s="45">
        <f>(Int300K-Int90K)*N42/L42/10</f>
        <v>9.4781587469762432</v>
      </c>
      <c r="S42" s="29">
        <f>((N42*Int90K/(K42-L42)/10)+(M42*Int300K_G10/G42/10))</f>
        <v>3.3982074887779641</v>
      </c>
      <c r="T42" s="30">
        <f>(Int300K-Int90K)*N42/L42/10</f>
        <v>9.4781587469762432</v>
      </c>
      <c r="U42" s="31">
        <v>0</v>
      </c>
      <c r="V42" s="31"/>
      <c r="W42" s="32">
        <v>0.73199999999999998</v>
      </c>
      <c r="X42" s="33">
        <v>2.855</v>
      </c>
      <c r="Y42" s="34">
        <f>(S42*$N$2+U42*$O$2+W42*$P$2)*1</f>
        <v>0</v>
      </c>
      <c r="Z42" s="34">
        <f>T42*$N$2+V42*$O$2+X42*$P$2</f>
        <v>0</v>
      </c>
    </row>
    <row r="43" spans="3:26" ht="15.75" thickBot="1">
      <c r="C43" s="36" t="s">
        <v>29</v>
      </c>
      <c r="D43" s="37">
        <v>250</v>
      </c>
      <c r="E43" s="40">
        <v>254</v>
      </c>
      <c r="F43" s="41">
        <v>2</v>
      </c>
      <c r="G43" s="37">
        <v>550</v>
      </c>
      <c r="I43" s="38">
        <v>273</v>
      </c>
      <c r="J43" s="39">
        <v>4.1900000000000004</v>
      </c>
      <c r="K43" s="43">
        <v>790</v>
      </c>
      <c r="L43" s="43">
        <v>527</v>
      </c>
      <c r="M43" s="42">
        <f>3.14159*(E43*E43-(E43-2*F43)*(E43-2*F43))/4</f>
        <v>1583.3613599999999</v>
      </c>
      <c r="N43" s="42">
        <f>3.14159*((I43*I43)/4-(I43-2*J43)*(I43-2*J43)/4)</f>
        <v>3538.4164851010032</v>
      </c>
      <c r="Q43" s="44">
        <f>((N43*Int90K/(K43-L43)/10)+(M43*Int300K/G43/10))</f>
        <v>14.648306742443204</v>
      </c>
      <c r="R43" s="45">
        <f>(Int300K-Int90K)*N43/L43/10</f>
        <v>17.631654060484315</v>
      </c>
      <c r="S43" s="31">
        <v>0</v>
      </c>
      <c r="T43" s="31"/>
      <c r="U43" s="46">
        <v>1.655</v>
      </c>
      <c r="V43" s="47">
        <v>15.202</v>
      </c>
      <c r="W43" s="34">
        <f t="shared" ref="W36:W43" si="6">(Q43*$N$2+S43*$O$2+U43*$P$2)*1</f>
        <v>0</v>
      </c>
      <c r="X43" s="34">
        <f t="shared" ref="X36:X43" si="7">R43*$N$2+T43*$O$2+V43*$P$2</f>
        <v>0</v>
      </c>
    </row>
  </sheetData>
  <mergeCells count="15">
    <mergeCell ref="N19:O19"/>
    <mergeCell ref="P19:Q19"/>
    <mergeCell ref="R19:S19"/>
    <mergeCell ref="T19:U19"/>
    <mergeCell ref="C33:C34"/>
    <mergeCell ref="D33:D34"/>
    <mergeCell ref="I33:J33"/>
    <mergeCell ref="E33:F33"/>
    <mergeCell ref="M33:M34"/>
    <mergeCell ref="C19:C20"/>
    <mergeCell ref="D19:D20"/>
    <mergeCell ref="E19:F19"/>
    <mergeCell ref="G19:H19"/>
    <mergeCell ref="I19:I20"/>
    <mergeCell ref="J19:J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Int300K</vt:lpstr>
      <vt:lpstr>Int300K_G10</vt:lpstr>
      <vt:lpstr>Int90K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</cp:lastModifiedBy>
  <dcterms:created xsi:type="dcterms:W3CDTF">2013-06-13T12:44:46Z</dcterms:created>
  <dcterms:modified xsi:type="dcterms:W3CDTF">2013-06-13T12:59:39Z</dcterms:modified>
</cp:coreProperties>
</file>