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neDrive\Docs\Tech\Meca_calc\"/>
    </mc:Choice>
  </mc:AlternateContent>
  <bookViews>
    <workbookView xWindow="3405" yWindow="9765" windowWidth="41265" windowHeight="16875" tabRatio="500" activeTab="1"/>
  </bookViews>
  <sheets>
    <sheet name="Sheet1" sheetId="1" r:id="rId1"/>
    <sheet name="Sheet2" sheetId="2"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47" i="2" l="1"/>
  <c r="F37" i="2"/>
  <c r="D37" i="2"/>
  <c r="D35" i="2"/>
  <c r="F44" i="2"/>
  <c r="D34" i="2"/>
  <c r="D36" i="2"/>
  <c r="D38" i="2"/>
  <c r="D44" i="2"/>
  <c r="D45" i="2"/>
  <c r="D47" i="2"/>
  <c r="F45" i="2"/>
  <c r="C29" i="2"/>
  <c r="C26" i="2"/>
  <c r="E25" i="2"/>
  <c r="C25" i="2"/>
  <c r="E7" i="2"/>
  <c r="E24" i="2"/>
  <c r="C24" i="2"/>
  <c r="C4" i="2"/>
  <c r="C6" i="2"/>
  <c r="C5" i="2"/>
  <c r="C8" i="2"/>
  <c r="C7" i="2"/>
  <c r="C3" i="1"/>
  <c r="C4" i="1"/>
  <c r="C6" i="1"/>
  <c r="C12" i="1"/>
  <c r="C5" i="1"/>
  <c r="C13" i="1"/>
  <c r="C15" i="1"/>
  <c r="E12" i="1"/>
  <c r="E15" i="1"/>
  <c r="E5" i="1"/>
  <c r="E13" i="1"/>
</calcChain>
</file>

<file path=xl/sharedStrings.xml><?xml version="1.0" encoding="utf-8"?>
<sst xmlns="http://schemas.openxmlformats.org/spreadsheetml/2006/main" count="106" uniqueCount="56">
  <si>
    <t>P</t>
  </si>
  <si>
    <t>D</t>
  </si>
  <si>
    <t>S</t>
  </si>
  <si>
    <t>internal design gage pressure</t>
  </si>
  <si>
    <t>quality factor from Table A-1A or A-1B</t>
  </si>
  <si>
    <t>E</t>
  </si>
  <si>
    <t>outside diameter of pipe as listed in tables of
standards or specifications or as measured</t>
  </si>
  <si>
    <t>coefficient from Table 304.1.1, valid for t &lt; D/6
and for materials shown. The value of Y may
be interpolated for intermediate temperatures.
For t ≥ D/6,</t>
  </si>
  <si>
    <t>Y</t>
  </si>
  <si>
    <t>weld joint strength reduction factor in accordance
with para. 302.3.5(e)</t>
  </si>
  <si>
    <t>W</t>
  </si>
  <si>
    <t>c</t>
  </si>
  <si>
    <t>sum of the mechanical allowances (thread or
groove depth) plus corrosion and erosion
allowances. For threaded components, the
nominal thread depth (dimension h of
ASME B1.20.1, or equivalent) shall apply. For
machined surfaces or grooves where the tolerance
is not specified, the tolerance shall be
assumed to be 0.5 mm (0.02 in.) in addition to
the specified depth of the cut.</t>
  </si>
  <si>
    <t>304.1.3 Straight Pipe Under External Pressure. To</t>
  </si>
  <si>
    <t>determine wall thickness and stiffening requirements</t>
  </si>
  <si>
    <t>for straight pipe under external pressure, the procedure</t>
  </si>
  <si>
    <t>outlined in the BPV Code, Section VIII, Division 1, UG-28</t>
  </si>
  <si>
    <t>through UG-30 shall be followed, using as the design</t>
  </si>
  <si>
    <t>length, L, the running centerline length between any</t>
  </si>
  <si>
    <t>two sections stiffened in accordance with UG-29. As an</t>
  </si>
  <si>
    <t>exception, for pipe with Do/t &lt; 10, the value of S to be</t>
  </si>
  <si>
    <t>used in determining Pa2 shall be the lesser of the following</t>
  </si>
  <si>
    <t>values for pipe material at design temperature:</t>
  </si>
  <si>
    <t>(a) 1.5 times the stress value from Table A-1 of this</t>
  </si>
  <si>
    <t>Code, or</t>
  </si>
  <si>
    <t>(b) 0.9 times the yield strength tabulated in Section II,</t>
  </si>
  <si>
    <t>Part D, Table Y-1 for materials listed therein</t>
  </si>
  <si>
    <t>(The symbol Do in Section VIII is equivalent to D in this</t>
  </si>
  <si>
    <t>Code.)</t>
  </si>
  <si>
    <t>stress value for material Table A-1</t>
  </si>
  <si>
    <t>The tensile strength of a material is the maximum amount of tensile stress that it can take before failure, for example breaking. There are three typical definitions of tensile strength: Yield strength - The stress a material can withstand without permanent deformation. This is not a sharply defined point.</t>
  </si>
  <si>
    <t>PSI</t>
  </si>
  <si>
    <t>Pa</t>
  </si>
  <si>
    <t>t</t>
  </si>
  <si>
    <t>mm</t>
  </si>
  <si>
    <t>d</t>
  </si>
  <si>
    <t>t &gt;</t>
  </si>
  <si>
    <t>Pipe Thickness according to 304.1.2</t>
  </si>
  <si>
    <t>3a</t>
  </si>
  <si>
    <t>(3b)</t>
  </si>
  <si>
    <t>m</t>
  </si>
  <si>
    <t>External Jacket Sizing</t>
  </si>
  <si>
    <t>Do</t>
  </si>
  <si>
    <t>L</t>
  </si>
  <si>
    <t>D0/t</t>
  </si>
  <si>
    <t>in</t>
  </si>
  <si>
    <t>L/D0</t>
  </si>
  <si>
    <t>Given Do/t &gt;10, the procedures of UG-28(c)(1) can be used</t>
  </si>
  <si>
    <t>bar</t>
  </si>
  <si>
    <t>A</t>
  </si>
  <si>
    <t>E = Young’s modulus of shell material = 28.3e6 psi</t>
  </si>
  <si>
    <t>External Pressure</t>
  </si>
  <si>
    <t>Internal Pressure</t>
  </si>
  <si>
    <t>Pi</t>
  </si>
  <si>
    <t>kSI</t>
  </si>
  <si>
    <t xml:space="preserve">Actual thickness well above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</si>
</sst>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b/>
      <sz val="12"/>
      <color theme="1"/>
      <name val="Calibri"/>
      <family val="2"/>
      <scheme val="minor"/>
    </font>
    <font>
      <sz val="12"/>
      <color rgb="FFFF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11">
    <xf numFmtId="0" fontId="0" fillId="0" borderId="0" xfId="0"/>
    <xf numFmtId="0" fontId="0" fillId="2" borderId="0" xfId="0" applyFill="1"/>
    <xf numFmtId="0" fontId="0" fillId="2" borderId="0" xfId="0" applyFill="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0" fillId="2" borderId="0" xfId="0" applyFill="1" applyBorder="1"/>
    <xf numFmtId="0" fontId="0" fillId="2" borderId="0" xfId="0" applyFill="1" applyBorder="1" applyAlignment="1">
      <alignment vertical="center"/>
    </xf>
    <xf numFmtId="0" fontId="0" fillId="2" borderId="0" xfId="0" applyFill="1" applyAlignment="1">
      <alignment vertical="top"/>
    </xf>
    <xf numFmtId="0" fontId="1" fillId="2" borderId="0" xfId="0" applyFont="1" applyFill="1"/>
    <xf numFmtId="0" fontId="2" fillId="2" borderId="0" xfId="0" quotePrefix="1" applyFont="1" applyFill="1"/>
    <xf numFmtId="2" fontId="0" fillId="2" borderId="0" xfId="0" applyNumberFormat="1" applyFill="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5</xdr:col>
      <xdr:colOff>666750</xdr:colOff>
      <xdr:row>2</xdr:row>
      <xdr:rowOff>95250</xdr:rowOff>
    </xdr:from>
    <xdr:to>
      <xdr:col>9</xdr:col>
      <xdr:colOff>911225</xdr:colOff>
      <xdr:row>14</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4276725" y="495300"/>
          <a:ext cx="3559175" cy="2314575"/>
        </a:xfrm>
        <a:prstGeom prst="rect">
          <a:avLst/>
        </a:prstGeom>
      </xdr:spPr>
    </xdr:pic>
    <xdr:clientData/>
  </xdr:twoCellAnchor>
  <xdr:twoCellAnchor editAs="oneCell">
    <xdr:from>
      <xdr:col>10</xdr:col>
      <xdr:colOff>698500</xdr:colOff>
      <xdr:row>18</xdr:row>
      <xdr:rowOff>50800</xdr:rowOff>
    </xdr:from>
    <xdr:to>
      <xdr:col>19</xdr:col>
      <xdr:colOff>584200</xdr:colOff>
      <xdr:row>25</xdr:row>
      <xdr:rowOff>292100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2890500" y="3708400"/>
          <a:ext cx="7315200" cy="2679700"/>
        </a:xfrm>
        <a:prstGeom prst="rect">
          <a:avLst/>
        </a:prstGeom>
      </xdr:spPr>
    </xdr:pic>
    <xdr:clientData/>
  </xdr:twoCellAnchor>
  <xdr:twoCellAnchor editAs="oneCell">
    <xdr:from>
      <xdr:col>10</xdr:col>
      <xdr:colOff>469900</xdr:colOff>
      <xdr:row>25</xdr:row>
      <xdr:rowOff>246782</xdr:rowOff>
    </xdr:from>
    <xdr:to>
      <xdr:col>21</xdr:col>
      <xdr:colOff>317500</xdr:colOff>
      <xdr:row>44</xdr:row>
      <xdr:rowOff>126999</xdr:rowOff>
    </xdr:to>
    <xdr:pic>
      <xdr:nvPicPr>
        <xdr:cNvPr id="4" name="Picture 3"/>
        <xdr:cNvPicPr>
          <a:picLocks noChangeAspect="1"/>
        </xdr:cNvPicPr>
      </xdr:nvPicPr>
      <xdr:blipFill>
        <a:blip xmlns:r="http://schemas.openxmlformats.org/officeDocument/2006/relationships" r:embed="rId3"/>
        <a:stretch>
          <a:fillRect/>
        </a:stretch>
      </xdr:blipFill>
      <xdr:spPr>
        <a:xfrm>
          <a:off x="10515600" y="6342782"/>
          <a:ext cx="8928100" cy="5366617"/>
        </a:xfrm>
        <a:prstGeom prst="rect">
          <a:avLst/>
        </a:prstGeom>
      </xdr:spPr>
    </xdr:pic>
    <xdr:clientData/>
  </xdr:twoCellAnchor>
  <xdr:twoCellAnchor>
    <xdr:from>
      <xdr:col>10</xdr:col>
      <xdr:colOff>457200</xdr:colOff>
      <xdr:row>45</xdr:row>
      <xdr:rowOff>153292</xdr:rowOff>
    </xdr:from>
    <xdr:to>
      <xdr:col>21</xdr:col>
      <xdr:colOff>457200</xdr:colOff>
      <xdr:row>60</xdr:row>
      <xdr:rowOff>126999</xdr:rowOff>
    </xdr:to>
    <xdr:grpSp>
      <xdr:nvGrpSpPr>
        <xdr:cNvPr id="7" name="Group 6"/>
        <xdr:cNvGrpSpPr/>
      </xdr:nvGrpSpPr>
      <xdr:grpSpPr>
        <a:xfrm>
          <a:off x="10601325" y="11954767"/>
          <a:ext cx="9115425" cy="2974082"/>
          <a:chOff x="10045700" y="11988800"/>
          <a:chExt cx="14998700" cy="4991100"/>
        </a:xfrm>
      </xdr:grpSpPr>
      <xdr:pic>
        <xdr:nvPicPr>
          <xdr:cNvPr id="5" name="Picture 4"/>
          <xdr:cNvPicPr>
            <a:picLocks noChangeAspect="1"/>
          </xdr:cNvPicPr>
        </xdr:nvPicPr>
        <xdr:blipFill>
          <a:blip xmlns:r="http://schemas.openxmlformats.org/officeDocument/2006/relationships" r:embed="rId4"/>
          <a:stretch>
            <a:fillRect/>
          </a:stretch>
        </xdr:blipFill>
        <xdr:spPr>
          <a:xfrm>
            <a:off x="10045700" y="11988800"/>
            <a:ext cx="14998700" cy="2044700"/>
          </a:xfrm>
          <a:prstGeom prst="rect">
            <a:avLst/>
          </a:prstGeom>
        </xdr:spPr>
      </xdr:pic>
      <xdr:pic>
        <xdr:nvPicPr>
          <xdr:cNvPr id="6" name="Picture 5"/>
          <xdr:cNvPicPr>
            <a:picLocks noChangeAspect="1"/>
          </xdr:cNvPicPr>
        </xdr:nvPicPr>
        <xdr:blipFill>
          <a:blip xmlns:r="http://schemas.openxmlformats.org/officeDocument/2006/relationships" r:embed="rId5"/>
          <a:stretch>
            <a:fillRect/>
          </a:stretch>
        </xdr:blipFill>
        <xdr:spPr>
          <a:xfrm>
            <a:off x="10121900" y="13982700"/>
            <a:ext cx="14439900" cy="2997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600076</xdr:colOff>
      <xdr:row>0</xdr:row>
      <xdr:rowOff>76201</xdr:rowOff>
    </xdr:from>
    <xdr:to>
      <xdr:col>12</xdr:col>
      <xdr:colOff>209550</xdr:colOff>
      <xdr:row>12</xdr:row>
      <xdr:rowOff>39159</xdr:rowOff>
    </xdr:to>
    <xdr:pic>
      <xdr:nvPicPr>
        <xdr:cNvPr id="3" name="Picture 2"/>
        <xdr:cNvPicPr>
          <a:picLocks noChangeAspect="1"/>
        </xdr:cNvPicPr>
      </xdr:nvPicPr>
      <xdr:blipFill>
        <a:blip xmlns:r="http://schemas.openxmlformats.org/officeDocument/2006/relationships" r:embed="rId1"/>
        <a:stretch>
          <a:fillRect/>
        </a:stretch>
      </xdr:blipFill>
      <xdr:spPr>
        <a:xfrm>
          <a:off x="5400676" y="76201"/>
          <a:ext cx="3038474" cy="2363258"/>
        </a:xfrm>
        <a:prstGeom prst="rect">
          <a:avLst/>
        </a:prstGeom>
      </xdr:spPr>
    </xdr:pic>
    <xdr:clientData/>
  </xdr:twoCellAnchor>
  <xdr:twoCellAnchor editAs="oneCell">
    <xdr:from>
      <xdr:col>0</xdr:col>
      <xdr:colOff>647701</xdr:colOff>
      <xdr:row>13</xdr:row>
      <xdr:rowOff>9526</xdr:rowOff>
    </xdr:from>
    <xdr:to>
      <xdr:col>10</xdr:col>
      <xdr:colOff>106013</xdr:colOff>
      <xdr:row>15</xdr:row>
      <xdr:rowOff>28575</xdr:rowOff>
    </xdr:to>
    <xdr:pic>
      <xdr:nvPicPr>
        <xdr:cNvPr id="5" name="Picture 4"/>
        <xdr:cNvPicPr>
          <a:picLocks noChangeAspect="1"/>
        </xdr:cNvPicPr>
      </xdr:nvPicPr>
      <xdr:blipFill>
        <a:blip xmlns:r="http://schemas.openxmlformats.org/officeDocument/2006/relationships" r:embed="rId2"/>
        <a:stretch>
          <a:fillRect/>
        </a:stretch>
      </xdr:blipFill>
      <xdr:spPr>
        <a:xfrm>
          <a:off x="647701" y="2609851"/>
          <a:ext cx="6973537" cy="419099"/>
        </a:xfrm>
        <a:prstGeom prst="rect">
          <a:avLst/>
        </a:prstGeom>
      </xdr:spPr>
    </xdr:pic>
    <xdr:clientData/>
  </xdr:twoCellAnchor>
  <xdr:twoCellAnchor editAs="oneCell">
    <xdr:from>
      <xdr:col>1</xdr:col>
      <xdr:colOff>0</xdr:colOff>
      <xdr:row>17</xdr:row>
      <xdr:rowOff>1</xdr:rowOff>
    </xdr:from>
    <xdr:to>
      <xdr:col>7</xdr:col>
      <xdr:colOff>38100</xdr:colOff>
      <xdr:row>20</xdr:row>
      <xdr:rowOff>152656</xdr:rowOff>
    </xdr:to>
    <xdr:pic>
      <xdr:nvPicPr>
        <xdr:cNvPr id="6" name="Picture 5"/>
        <xdr:cNvPicPr>
          <a:picLocks noChangeAspect="1"/>
        </xdr:cNvPicPr>
      </xdr:nvPicPr>
      <xdr:blipFill>
        <a:blip xmlns:r="http://schemas.openxmlformats.org/officeDocument/2006/relationships" r:embed="rId3"/>
        <a:stretch>
          <a:fillRect/>
        </a:stretch>
      </xdr:blipFill>
      <xdr:spPr>
        <a:xfrm>
          <a:off x="685800" y="3000376"/>
          <a:ext cx="4810125" cy="752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5"/>
  <sheetViews>
    <sheetView topLeftCell="I27" workbookViewId="0">
      <selection activeCell="A3" sqref="A3:F16"/>
    </sheetView>
  </sheetViews>
  <sheetFormatPr defaultColWidth="10.875" defaultRowHeight="15.75" x14ac:dyDescent="0.25"/>
  <cols>
    <col min="1" max="1" width="10.875" style="1"/>
    <col min="2" max="2" width="2.875" style="1" bestFit="1" customWidth="1"/>
    <col min="3" max="3" width="11.875" style="1" bestFit="1" customWidth="1"/>
    <col min="4" max="9" width="10.875" style="1"/>
    <col min="10" max="10" width="42.25" style="1" bestFit="1" customWidth="1"/>
    <col min="11" max="16384" width="10.875" style="1"/>
  </cols>
  <sheetData>
    <row r="2" spans="1:12" x14ac:dyDescent="0.25">
      <c r="C2" s="8" t="s">
        <v>37</v>
      </c>
    </row>
    <row r="3" spans="1:12" x14ac:dyDescent="0.25">
      <c r="B3" s="6" t="s">
        <v>0</v>
      </c>
      <c r="C3" s="5">
        <f>E3/14.5*10^5</f>
        <v>413793.10344827588</v>
      </c>
      <c r="D3" s="1" t="s">
        <v>32</v>
      </c>
      <c r="E3" s="1">
        <v>60</v>
      </c>
      <c r="F3" s="1" t="s">
        <v>31</v>
      </c>
    </row>
    <row r="4" spans="1:12" x14ac:dyDescent="0.25">
      <c r="B4" s="6" t="s">
        <v>1</v>
      </c>
      <c r="C4" s="5">
        <f>273.05/1000</f>
        <v>0.27305000000000001</v>
      </c>
      <c r="D4" s="1" t="s">
        <v>40</v>
      </c>
      <c r="E4" s="5">
        <v>10.75</v>
      </c>
    </row>
    <row r="5" spans="1:12" x14ac:dyDescent="0.25">
      <c r="B5" s="1" t="s">
        <v>35</v>
      </c>
      <c r="C5" s="1">
        <f>C4</f>
        <v>0.27305000000000001</v>
      </c>
      <c r="D5" s="1" t="s">
        <v>40</v>
      </c>
      <c r="E5" s="1">
        <f>E4</f>
        <v>10.75</v>
      </c>
    </row>
    <row r="6" spans="1:12" x14ac:dyDescent="0.25">
      <c r="B6" s="6" t="s">
        <v>2</v>
      </c>
      <c r="C6" s="1">
        <f>6894.76*E6</f>
        <v>137895200</v>
      </c>
      <c r="D6" s="1" t="s">
        <v>32</v>
      </c>
      <c r="E6" s="5">
        <v>20000</v>
      </c>
      <c r="F6" s="1" t="s">
        <v>31</v>
      </c>
    </row>
    <row r="7" spans="1:12" x14ac:dyDescent="0.25">
      <c r="B7" s="6" t="s">
        <v>5</v>
      </c>
      <c r="C7" s="5">
        <v>0.8</v>
      </c>
      <c r="E7" s="5">
        <v>0.8</v>
      </c>
    </row>
    <row r="8" spans="1:12" x14ac:dyDescent="0.25">
      <c r="B8" s="6" t="s">
        <v>8</v>
      </c>
      <c r="C8" s="5">
        <v>0.4</v>
      </c>
      <c r="E8" s="5">
        <v>0.4</v>
      </c>
    </row>
    <row r="9" spans="1:12" x14ac:dyDescent="0.25">
      <c r="B9" s="6" t="s">
        <v>10</v>
      </c>
      <c r="C9" s="5">
        <v>1</v>
      </c>
      <c r="E9" s="5">
        <v>1</v>
      </c>
    </row>
    <row r="10" spans="1:12" x14ac:dyDescent="0.25">
      <c r="B10" s="6"/>
      <c r="C10" s="5"/>
      <c r="E10" s="5"/>
    </row>
    <row r="11" spans="1:12" x14ac:dyDescent="0.25">
      <c r="B11" s="6" t="s">
        <v>11</v>
      </c>
      <c r="C11" s="5">
        <v>0</v>
      </c>
      <c r="E11" s="5">
        <v>0</v>
      </c>
    </row>
    <row r="12" spans="1:12" x14ac:dyDescent="0.25">
      <c r="A12" s="1" t="s">
        <v>38</v>
      </c>
      <c r="B12" s="5" t="s">
        <v>33</v>
      </c>
      <c r="C12" s="5">
        <f>(C3*C4)/(2*(C6*C7*C9+C3*C8))*1000</f>
        <v>0.51133459283796245</v>
      </c>
      <c r="D12" s="1" t="s">
        <v>34</v>
      </c>
      <c r="E12" s="5">
        <f>(E3*E4)/(2*(E6*E7*E9+E3*E8))</f>
        <v>2.0126060908637045E-2</v>
      </c>
      <c r="L12" s="1" t="s">
        <v>30</v>
      </c>
    </row>
    <row r="13" spans="1:12" x14ac:dyDescent="0.25">
      <c r="A13" s="1" t="s">
        <v>39</v>
      </c>
      <c r="B13" s="1" t="s">
        <v>33</v>
      </c>
      <c r="C13" s="1">
        <f>C3*(C5+2*C11)/(2*(C6*C7-C3*(1-C8)))*1000</f>
        <v>0.51325692222339625</v>
      </c>
      <c r="D13" s="1" t="s">
        <v>34</v>
      </c>
      <c r="E13" s="1">
        <f>E3*(E5+2*E11)/(2*(E6*E7-E3*(1-E8)))</f>
        <v>2.0201703833625656E-2</v>
      </c>
    </row>
    <row r="15" spans="1:12" x14ac:dyDescent="0.25">
      <c r="B15" s="7" t="s">
        <v>36</v>
      </c>
      <c r="C15" s="7">
        <f>MAX(C12:C13)</f>
        <v>0.51325692222339625</v>
      </c>
      <c r="D15" s="7" t="s">
        <v>34</v>
      </c>
      <c r="E15" s="7">
        <f>E12*25.4</f>
        <v>0.51120194707938094</v>
      </c>
      <c r="F15" s="7"/>
    </row>
    <row r="18" spans="9:10" x14ac:dyDescent="0.25">
      <c r="I18" s="2"/>
      <c r="J18" s="2"/>
    </row>
    <row r="19" spans="9:10" x14ac:dyDescent="0.25">
      <c r="I19" s="3" t="s">
        <v>0</v>
      </c>
      <c r="J19" s="3" t="s">
        <v>3</v>
      </c>
    </row>
    <row r="20" spans="9:10" ht="31.5" x14ac:dyDescent="0.25">
      <c r="I20" s="3" t="s">
        <v>1</v>
      </c>
      <c r="J20" s="4" t="s">
        <v>6</v>
      </c>
    </row>
    <row r="21" spans="9:10" x14ac:dyDescent="0.25">
      <c r="I21" s="3" t="s">
        <v>2</v>
      </c>
      <c r="J21" s="3" t="s">
        <v>29</v>
      </c>
    </row>
    <row r="22" spans="9:10" x14ac:dyDescent="0.25">
      <c r="I22" s="3" t="s">
        <v>5</v>
      </c>
      <c r="J22" s="3" t="s">
        <v>4</v>
      </c>
    </row>
    <row r="23" spans="9:10" ht="63" x14ac:dyDescent="0.25">
      <c r="I23" s="3" t="s">
        <v>8</v>
      </c>
      <c r="J23" s="4" t="s">
        <v>7</v>
      </c>
    </row>
    <row r="24" spans="9:10" ht="31.5" x14ac:dyDescent="0.25">
      <c r="I24" s="3" t="s">
        <v>10</v>
      </c>
      <c r="J24" s="4" t="s">
        <v>9</v>
      </c>
    </row>
    <row r="25" spans="9:10" x14ac:dyDescent="0.25">
      <c r="I25" s="3"/>
      <c r="J25" s="3"/>
    </row>
    <row r="26" spans="9:10" ht="157.5" x14ac:dyDescent="0.25">
      <c r="I26" s="3" t="s">
        <v>11</v>
      </c>
      <c r="J26" s="4" t="s">
        <v>12</v>
      </c>
    </row>
    <row r="30" spans="9:10" x14ac:dyDescent="0.25">
      <c r="I30" s="1" t="s">
        <v>13</v>
      </c>
    </row>
    <row r="31" spans="9:10" x14ac:dyDescent="0.25">
      <c r="I31" s="1" t="s">
        <v>14</v>
      </c>
    </row>
    <row r="32" spans="9:10" x14ac:dyDescent="0.25">
      <c r="I32" s="1" t="s">
        <v>15</v>
      </c>
    </row>
    <row r="33" spans="9:9" x14ac:dyDescent="0.25">
      <c r="I33" s="1" t="s">
        <v>16</v>
      </c>
    </row>
    <row r="34" spans="9:9" x14ac:dyDescent="0.25">
      <c r="I34" s="1" t="s">
        <v>17</v>
      </c>
    </row>
    <row r="35" spans="9:9" x14ac:dyDescent="0.25">
      <c r="I35" s="1" t="s">
        <v>18</v>
      </c>
    </row>
    <row r="36" spans="9:9" x14ac:dyDescent="0.25">
      <c r="I36" s="1" t="s">
        <v>19</v>
      </c>
    </row>
    <row r="37" spans="9:9" x14ac:dyDescent="0.25">
      <c r="I37" s="1" t="s">
        <v>20</v>
      </c>
    </row>
    <row r="38" spans="9:9" x14ac:dyDescent="0.25">
      <c r="I38" s="1" t="s">
        <v>21</v>
      </c>
    </row>
    <row r="39" spans="9:9" x14ac:dyDescent="0.25">
      <c r="I39" s="1" t="s">
        <v>22</v>
      </c>
    </row>
    <row r="40" spans="9:9" x14ac:dyDescent="0.25">
      <c r="I40" s="1" t="s">
        <v>23</v>
      </c>
    </row>
    <row r="41" spans="9:9" x14ac:dyDescent="0.25">
      <c r="I41" s="1" t="s">
        <v>24</v>
      </c>
    </row>
    <row r="42" spans="9:9" x14ac:dyDescent="0.25">
      <c r="I42" s="1" t="s">
        <v>25</v>
      </c>
    </row>
    <row r="43" spans="9:9" x14ac:dyDescent="0.25">
      <c r="I43" s="1" t="s">
        <v>26</v>
      </c>
    </row>
    <row r="44" spans="9:9" x14ac:dyDescent="0.25">
      <c r="I44" s="1" t="s">
        <v>27</v>
      </c>
    </row>
    <row r="45" spans="9:9" x14ac:dyDescent="0.25">
      <c r="I45" s="1" t="s">
        <v>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tabSelected="1" topLeftCell="A27" workbookViewId="0">
      <selection activeCell="C50" sqref="C50"/>
    </sheetView>
  </sheetViews>
  <sheetFormatPr defaultRowHeight="15.75" x14ac:dyDescent="0.25"/>
  <cols>
    <col min="1" max="2" width="9" style="1"/>
    <col min="3" max="3" width="17.625" style="1" bestFit="1" customWidth="1"/>
    <col min="4" max="16384" width="9" style="1"/>
  </cols>
  <sheetData>
    <row r="2" spans="2:6" x14ac:dyDescent="0.25">
      <c r="B2" s="1" t="s">
        <v>41</v>
      </c>
    </row>
    <row r="4" spans="2:6" x14ac:dyDescent="0.25">
      <c r="B4" s="1" t="s">
        <v>42</v>
      </c>
      <c r="C4" s="1">
        <f>E4*25.4</f>
        <v>609.59999999999991</v>
      </c>
      <c r="D4" s="1" t="s">
        <v>34</v>
      </c>
      <c r="E4" s="1">
        <v>24</v>
      </c>
      <c r="F4" s="1" t="s">
        <v>45</v>
      </c>
    </row>
    <row r="5" spans="2:6" x14ac:dyDescent="0.25">
      <c r="B5" s="1" t="s">
        <v>43</v>
      </c>
      <c r="C5" s="1">
        <f>E5*25.4</f>
        <v>35560</v>
      </c>
      <c r="D5" s="1" t="s">
        <v>34</v>
      </c>
      <c r="E5" s="1">
        <v>1400</v>
      </c>
      <c r="F5" s="1" t="s">
        <v>45</v>
      </c>
    </row>
    <row r="6" spans="2:6" x14ac:dyDescent="0.25">
      <c r="B6" s="1" t="s">
        <v>33</v>
      </c>
      <c r="C6" s="1">
        <f>E6*25.4</f>
        <v>6.35</v>
      </c>
      <c r="D6" s="1" t="s">
        <v>34</v>
      </c>
      <c r="E6" s="1">
        <v>0.25</v>
      </c>
      <c r="F6" s="1" t="s">
        <v>45</v>
      </c>
    </row>
    <row r="7" spans="2:6" x14ac:dyDescent="0.25">
      <c r="B7" s="1" t="s">
        <v>44</v>
      </c>
      <c r="C7" s="1">
        <f>C4/C6</f>
        <v>95.999999999999986</v>
      </c>
      <c r="D7" s="9"/>
      <c r="E7" s="1">
        <f>E4/E6</f>
        <v>96</v>
      </c>
    </row>
    <row r="8" spans="2:6" x14ac:dyDescent="0.25">
      <c r="B8" s="1" t="s">
        <v>46</v>
      </c>
      <c r="C8" s="1">
        <f>C5/C4</f>
        <v>58.333333333333343</v>
      </c>
    </row>
    <row r="11" spans="2:6" x14ac:dyDescent="0.25">
      <c r="B11" s="8" t="s">
        <v>51</v>
      </c>
    </row>
    <row r="13" spans="2:6" x14ac:dyDescent="0.25">
      <c r="B13" s="1" t="s">
        <v>47</v>
      </c>
    </row>
    <row r="23" spans="2:6" x14ac:dyDescent="0.25">
      <c r="B23" s="1" t="s">
        <v>49</v>
      </c>
      <c r="C23" s="1">
        <v>1.2E-4</v>
      </c>
      <c r="E23" s="1">
        <v>1.2E-4</v>
      </c>
    </row>
    <row r="24" spans="2:6" x14ac:dyDescent="0.25">
      <c r="B24" s="1" t="s">
        <v>5</v>
      </c>
      <c r="C24" s="1">
        <f>28.3*10^6/14.5*10^5</f>
        <v>195172413793.10345</v>
      </c>
      <c r="E24" s="1">
        <f>28.3*10^ 6</f>
        <v>28300000</v>
      </c>
      <c r="F24" s="1" t="s">
        <v>50</v>
      </c>
    </row>
    <row r="25" spans="2:6" x14ac:dyDescent="0.25">
      <c r="B25" s="1" t="s">
        <v>32</v>
      </c>
      <c r="C25" s="10">
        <f>2*C23*C24/(3*C7)</f>
        <v>162643.67816091958</v>
      </c>
      <c r="D25" s="1" t="s">
        <v>32</v>
      </c>
      <c r="E25" s="10">
        <f>2*E23*E24/(3*E7)</f>
        <v>23.583333333333332</v>
      </c>
      <c r="F25" s="1" t="s">
        <v>31</v>
      </c>
    </row>
    <row r="26" spans="2:6" x14ac:dyDescent="0.25">
      <c r="C26" s="10">
        <f>E25/14.5</f>
        <v>1.6264367816091954</v>
      </c>
    </row>
    <row r="27" spans="2:6" x14ac:dyDescent="0.25">
      <c r="B27" s="8" t="s">
        <v>52</v>
      </c>
    </row>
    <row r="29" spans="2:6" x14ac:dyDescent="0.25">
      <c r="B29" s="1" t="s">
        <v>53</v>
      </c>
      <c r="C29" s="10">
        <f>E29/14.5</f>
        <v>0.48275862068965519</v>
      </c>
      <c r="D29" s="1" t="s">
        <v>48</v>
      </c>
      <c r="E29" s="10">
        <v>7</v>
      </c>
      <c r="F29" s="1" t="s">
        <v>31</v>
      </c>
    </row>
    <row r="31" spans="2:6" x14ac:dyDescent="0.25">
      <c r="B31" s="1" t="s">
        <v>2</v>
      </c>
      <c r="E31" s="1">
        <v>20</v>
      </c>
      <c r="F31" s="1" t="s">
        <v>54</v>
      </c>
    </row>
    <row r="34" spans="2:7" x14ac:dyDescent="0.25">
      <c r="C34" s="6" t="s">
        <v>0</v>
      </c>
      <c r="D34" s="5">
        <f>F34/14.5*10^5</f>
        <v>48275.862068965522</v>
      </c>
      <c r="E34" s="1" t="s">
        <v>32</v>
      </c>
      <c r="F34" s="1">
        <v>7</v>
      </c>
      <c r="G34" s="1" t="s">
        <v>31</v>
      </c>
    </row>
    <row r="35" spans="2:7" x14ac:dyDescent="0.25">
      <c r="C35" s="6"/>
      <c r="D35" s="5">
        <f>D34/10^5</f>
        <v>0.48275862068965519</v>
      </c>
      <c r="E35" s="1" t="s">
        <v>48</v>
      </c>
    </row>
    <row r="36" spans="2:7" x14ac:dyDescent="0.25">
      <c r="C36" s="6" t="s">
        <v>1</v>
      </c>
      <c r="D36" s="5">
        <f>273.05/1000</f>
        <v>0.27305000000000001</v>
      </c>
      <c r="E36" s="1" t="s">
        <v>40</v>
      </c>
      <c r="F36" s="5">
        <v>24</v>
      </c>
      <c r="G36" s="1" t="s">
        <v>45</v>
      </c>
    </row>
    <row r="37" spans="2:7" x14ac:dyDescent="0.25">
      <c r="C37" s="1" t="s">
        <v>35</v>
      </c>
      <c r="D37" s="1">
        <f>D36-(6.35*2)/1000</f>
        <v>0.26035000000000003</v>
      </c>
      <c r="E37" s="1" t="s">
        <v>40</v>
      </c>
      <c r="F37" s="1">
        <f>F36-(6.35/25.4*2)</f>
        <v>23.5</v>
      </c>
      <c r="G37" s="1" t="s">
        <v>45</v>
      </c>
    </row>
    <row r="38" spans="2:7" x14ac:dyDescent="0.25">
      <c r="C38" s="6" t="s">
        <v>2</v>
      </c>
      <c r="D38" s="1">
        <f>6894.76*F38</f>
        <v>137895200</v>
      </c>
      <c r="E38" s="1" t="s">
        <v>32</v>
      </c>
      <c r="F38" s="5">
        <v>20000</v>
      </c>
      <c r="G38" s="1" t="s">
        <v>31</v>
      </c>
    </row>
    <row r="39" spans="2:7" x14ac:dyDescent="0.25">
      <c r="C39" s="6" t="s">
        <v>5</v>
      </c>
      <c r="D39" s="5">
        <v>0.8</v>
      </c>
      <c r="F39" s="5">
        <v>0.8</v>
      </c>
    </row>
    <row r="40" spans="2:7" x14ac:dyDescent="0.25">
      <c r="C40" s="6" t="s">
        <v>8</v>
      </c>
      <c r="D40" s="5">
        <v>0.4</v>
      </c>
      <c r="F40" s="5">
        <v>0.4</v>
      </c>
    </row>
    <row r="41" spans="2:7" x14ac:dyDescent="0.25">
      <c r="C41" s="6" t="s">
        <v>10</v>
      </c>
      <c r="D41" s="5">
        <v>1</v>
      </c>
      <c r="F41" s="5">
        <v>1</v>
      </c>
    </row>
    <row r="42" spans="2:7" x14ac:dyDescent="0.25">
      <c r="C42" s="6"/>
      <c r="D42" s="5"/>
      <c r="F42" s="5"/>
    </row>
    <row r="43" spans="2:7" x14ac:dyDescent="0.25">
      <c r="C43" s="6" t="s">
        <v>11</v>
      </c>
      <c r="D43" s="5">
        <v>0</v>
      </c>
      <c r="F43" s="5">
        <v>0</v>
      </c>
    </row>
    <row r="44" spans="2:7" x14ac:dyDescent="0.25">
      <c r="B44" s="1" t="s">
        <v>38</v>
      </c>
      <c r="C44" s="5" t="s">
        <v>33</v>
      </c>
      <c r="D44" s="5">
        <f>(D34*D36)/(2*(D38*D39*D41+D34*D40))*1000</f>
        <v>5.9734753007055004E-2</v>
      </c>
      <c r="E44" s="1" t="s">
        <v>34</v>
      </c>
      <c r="F44" s="5">
        <f>(F34*F36)/(2*(F38*F39*F41+F34*F40))</f>
        <v>5.2490814107531182E-3</v>
      </c>
    </row>
    <row r="45" spans="2:7" x14ac:dyDescent="0.25">
      <c r="B45" s="1" t="s">
        <v>39</v>
      </c>
      <c r="C45" s="1" t="s">
        <v>33</v>
      </c>
      <c r="D45" s="1">
        <f>D34*(D37+2*D43)/(2*(D38*D39-D34*(1-D40)))*1000</f>
        <v>5.6981323845444486E-2</v>
      </c>
      <c r="E45" s="1" t="s">
        <v>34</v>
      </c>
      <c r="F45" s="1">
        <f>F34*(F37+2*F43)/(2*(F38*F39-F34*(1-F40)))</f>
        <v>5.1419747683766987E-3</v>
      </c>
    </row>
    <row r="47" spans="2:7" x14ac:dyDescent="0.25">
      <c r="C47" s="7" t="s">
        <v>36</v>
      </c>
      <c r="D47" s="7">
        <f>MAX(D44:D45)</f>
        <v>5.9734753007055004E-2</v>
      </c>
      <c r="E47" s="7" t="s">
        <v>34</v>
      </c>
      <c r="F47" s="7">
        <f>MAX(F44:F45)</f>
        <v>5.2490814107531182E-3</v>
      </c>
      <c r="G47" s="7"/>
    </row>
    <row r="49" spans="3:3" x14ac:dyDescent="0.25">
      <c r="C49" s="1"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vincent</cp:lastModifiedBy>
  <dcterms:created xsi:type="dcterms:W3CDTF">2016-04-15T23:38:09Z</dcterms:created>
  <dcterms:modified xsi:type="dcterms:W3CDTF">2016-04-18T22:26:04Z</dcterms:modified>
</cp:coreProperties>
</file>