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476" yWindow="301" windowWidth="16654" windowHeight="6536" tabRatio="693"/>
  </bookViews>
  <sheets>
    <sheet name="total" sheetId="12" r:id="rId1"/>
    <sheet name="others" sheetId="14" r:id="rId2"/>
    <sheet name="installation " sheetId="11" r:id="rId3"/>
    <sheet name=" start-up" sheetId="9" r:id="rId4"/>
    <sheet name="integration" sheetId="7" r:id="rId5"/>
    <sheet name="CB" sheetId="8" r:id="rId6"/>
    <sheet name="enceinte" sheetId="6" r:id="rId7"/>
    <sheet name="ORS" sheetId="1" r:id="rId8"/>
    <sheet name="VLP compressor" sheetId="5" r:id="rId9"/>
    <sheet name="lube oil" sheetId="13" r:id="rId10"/>
    <sheet name="MP HP compressor" sheetId="4" r:id="rId11"/>
  </sheets>
  <calcPr calcId="125725"/>
</workbook>
</file>

<file path=xl/calcChain.xml><?xml version="1.0" encoding="utf-8"?>
<calcChain xmlns="http://schemas.openxmlformats.org/spreadsheetml/2006/main">
  <c r="C11" i="12"/>
  <c r="C5"/>
  <c r="C6" i="14"/>
  <c r="B6" i="11"/>
  <c r="B9" s="1"/>
  <c r="C5"/>
  <c r="C5" i="7"/>
  <c r="C5" i="8"/>
  <c r="C15" s="1"/>
  <c r="C5" i="4"/>
  <c r="C6" s="1"/>
  <c r="C7" s="1"/>
  <c r="C8" s="1"/>
  <c r="C9" s="1"/>
  <c r="C10" s="1"/>
  <c r="C11" s="1"/>
  <c r="C12" i="13"/>
  <c r="B10"/>
  <c r="B11"/>
  <c r="C6"/>
  <c r="C7" s="1"/>
  <c r="C8" s="1"/>
  <c r="C5" i="9"/>
  <c r="B9" s="1"/>
  <c r="C6"/>
  <c r="C7" s="1"/>
  <c r="C10" s="1"/>
  <c r="C6" i="11"/>
  <c r="C7" s="1"/>
  <c r="C8" s="1"/>
  <c r="B8" i="9"/>
  <c r="B13" i="8"/>
  <c r="B15" i="7"/>
  <c r="C6"/>
  <c r="C7" s="1"/>
  <c r="C8" s="1"/>
  <c r="C9" s="1"/>
  <c r="C10" s="1"/>
  <c r="C11" s="1"/>
  <c r="C12" s="1"/>
  <c r="C13" s="1"/>
  <c r="C5" i="6"/>
  <c r="C6" s="1"/>
  <c r="C7" s="1"/>
  <c r="C8" s="1"/>
  <c r="C9" s="1"/>
  <c r="C10" s="1"/>
  <c r="C11" s="1"/>
  <c r="C12" s="1"/>
  <c r="C13" s="1"/>
  <c r="B14"/>
  <c r="B15"/>
  <c r="C6" i="5"/>
  <c r="C7" s="1"/>
  <c r="C8" s="1"/>
  <c r="C9" s="1"/>
  <c r="C10" s="1"/>
  <c r="C11" s="1"/>
  <c r="B12"/>
  <c r="B13" s="1"/>
  <c r="C10" i="1"/>
  <c r="C6"/>
  <c r="C7" s="1"/>
  <c r="C8" s="1"/>
  <c r="B9" s="1"/>
  <c r="B11" s="1"/>
  <c r="B6" i="12" l="1"/>
  <c r="B15" s="1"/>
  <c r="C11" i="11"/>
  <c r="B10"/>
  <c r="C6" i="8"/>
  <c r="C7" s="1"/>
  <c r="C8" s="1"/>
  <c r="C9" s="1"/>
  <c r="C10" s="1"/>
  <c r="C11" s="1"/>
  <c r="C12" s="1"/>
  <c r="C9" i="13"/>
  <c r="C14" i="7"/>
  <c r="B16"/>
  <c r="C17"/>
  <c r="C16" i="6"/>
  <c r="C14" i="5"/>
  <c r="B12" i="4"/>
  <c r="B12" i="1"/>
  <c r="C13"/>
  <c r="C9"/>
  <c r="C7" i="12" l="1"/>
  <c r="C14" s="1"/>
  <c r="B16"/>
  <c r="B14" i="8"/>
  <c r="B13" i="4"/>
  <c r="C14"/>
</calcChain>
</file>

<file path=xl/comments1.xml><?xml version="1.0" encoding="utf-8"?>
<comments xmlns="http://schemas.openxmlformats.org/spreadsheetml/2006/main">
  <authors>
    <author>Auteur</author>
  </authors>
  <commentList>
    <comment ref="C5" authorId="0">
      <text>
        <r>
          <rPr>
            <b/>
            <sz val="8"/>
            <color indexed="81"/>
            <rFont val="Tahoma"/>
            <charset val="1"/>
          </rPr>
          <t>warranty extension</t>
        </r>
        <r>
          <rPr>
            <sz val="8"/>
            <color indexed="81"/>
            <rFont val="Tahoma"/>
            <charset val="1"/>
          </rPr>
          <t xml:space="preserve">
vibration transmitter</t>
        </r>
      </text>
    </comment>
  </commentList>
</comments>
</file>

<file path=xl/sharedStrings.xml><?xml version="1.0" encoding="utf-8"?>
<sst xmlns="http://schemas.openxmlformats.org/spreadsheetml/2006/main" count="148" uniqueCount="66">
  <si>
    <t>ORS</t>
  </si>
  <si>
    <t>design and make</t>
  </si>
  <si>
    <t>simplify the design</t>
  </si>
  <si>
    <t>standardize</t>
  </si>
  <si>
    <t>new price</t>
  </si>
  <si>
    <t>total levers</t>
  </si>
  <si>
    <t>gain</t>
  </si>
  <si>
    <t>buy from LCC</t>
  </si>
  <si>
    <t>price</t>
  </si>
  <si>
    <t>levers</t>
  </si>
  <si>
    <t>cost-cut</t>
  </si>
  <si>
    <t>AL-AT design and make</t>
  </si>
  <si>
    <t>compressor</t>
  </si>
  <si>
    <t>buy ORS from WCS company</t>
  </si>
  <si>
    <t>Enerflex price</t>
  </si>
  <si>
    <t>2 instead 4 screws</t>
  </si>
  <si>
    <t>buy skid assembly from LCC</t>
  </si>
  <si>
    <t>New price</t>
  </si>
  <si>
    <t>Mycom price</t>
  </si>
  <si>
    <t>remove supplier global margin</t>
  </si>
  <si>
    <t>capitalize the studies</t>
  </si>
  <si>
    <t>remove supplier margin</t>
  </si>
  <si>
    <t>SIMIC price</t>
  </si>
  <si>
    <t>enceinte</t>
  </si>
  <si>
    <t>remove forged pieces</t>
  </si>
  <si>
    <t>remove one of both shell ends</t>
  </si>
  <si>
    <t>reduce shell diameter</t>
  </si>
  <si>
    <t>new architecture two parts</t>
  </si>
  <si>
    <t>simplify the platform</t>
  </si>
  <si>
    <t>integration</t>
  </si>
  <si>
    <t>FABS price</t>
  </si>
  <si>
    <t>less manhours - shell in two parts</t>
  </si>
  <si>
    <t>pipe bending instead welding</t>
  </si>
  <si>
    <t>less X ray and less He test</t>
  </si>
  <si>
    <t>one global shell thermal shield mattress</t>
  </si>
  <si>
    <t>piping tolerances or tool / no docking problem</t>
  </si>
  <si>
    <t>mechanized insulation or matress or sockets for prefabricated isometrics</t>
  </si>
  <si>
    <t>connection sockets for two pipe sections</t>
  </si>
  <si>
    <t>1 mattress double / triple layers for equipments</t>
  </si>
  <si>
    <t>less cryogenic valves / actuators/positioners</t>
  </si>
  <si>
    <t>heat exchangers ZONGHTAI instead Fives</t>
  </si>
  <si>
    <t xml:space="preserve">less expansive valves suppliers / </t>
  </si>
  <si>
    <t>less AL supervision, use local supervisors</t>
  </si>
  <si>
    <t>no valves, turbine casing, no vac. pump, no blower, … to install on site</t>
  </si>
  <si>
    <t>less people for precommissioning and start-up, less time spent on site</t>
  </si>
  <si>
    <t>initial cost</t>
  </si>
  <si>
    <t>warm panel manufacturing from LCC</t>
  </si>
  <si>
    <t>simplify warm panel design (no frame, less &amp; less expensive components)</t>
  </si>
  <si>
    <t>initial price</t>
  </si>
  <si>
    <t>80/20K adsorbers from LCC</t>
  </si>
  <si>
    <t>initial cost excl engineering</t>
  </si>
  <si>
    <t>levers excl engineering</t>
  </si>
  <si>
    <t>initial cost for engineering</t>
  </si>
  <si>
    <t>levers for engineering</t>
  </si>
  <si>
    <t>TURBINES and SPARES</t>
  </si>
  <si>
    <t>CRYO MACHINES and SPARES</t>
  </si>
  <si>
    <t>no flush or recover lube oil</t>
  </si>
  <si>
    <t>no ALAT treatment</t>
  </si>
  <si>
    <t>reduce oil quantity</t>
  </si>
  <si>
    <t>ELEC AUTOM,GAS ANALYSE, DRIER, HEATERS, BLOWERS, VAC PUMPS &amp; PERIPHERICALS</t>
  </si>
  <si>
    <t>SPARE PARTS (VLP/ORS/MP/HP 450+ BF 110)</t>
  </si>
  <si>
    <t>packing/transport</t>
  </si>
  <si>
    <t>project travelling costs</t>
  </si>
  <si>
    <t>New price for equipment and purchase</t>
  </si>
  <si>
    <t>New price for engineering</t>
  </si>
  <si>
    <t>New total price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</si>
</sst>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&quot; k€&quot;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1"/>
      <name val="Tahoma"/>
      <charset val="1"/>
    </font>
    <font>
      <b/>
      <sz val="8"/>
      <color indexed="81"/>
      <name val="Tahoma"/>
      <charset val="1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0" fillId="0" borderId="1" xfId="0" applyBorder="1"/>
    <xf numFmtId="164" fontId="0" fillId="0" borderId="1" xfId="1" applyNumberFormat="1" applyFont="1" applyBorder="1"/>
    <xf numFmtId="164" fontId="0" fillId="0" borderId="1" xfId="0" applyNumberFormat="1" applyBorder="1"/>
    <xf numFmtId="164" fontId="0" fillId="0" borderId="0" xfId="1" applyNumberFormat="1" applyFont="1" applyBorder="1"/>
    <xf numFmtId="164" fontId="0" fillId="0" borderId="0" xfId="0" applyNumberFormat="1" applyBorder="1"/>
    <xf numFmtId="0" fontId="0" fillId="0" borderId="2" xfId="0" applyFill="1" applyBorder="1"/>
    <xf numFmtId="0" fontId="0" fillId="0" borderId="0" xfId="0" applyFill="1" applyBorder="1"/>
    <xf numFmtId="0" fontId="0" fillId="0" borderId="1" xfId="0" applyBorder="1" applyAlignment="1">
      <alignment horizontal="right"/>
    </xf>
    <xf numFmtId="164" fontId="0" fillId="0" borderId="0" xfId="0" applyNumberFormat="1"/>
    <xf numFmtId="0" fontId="4" fillId="0" borderId="1" xfId="0" applyFont="1" applyBorder="1"/>
    <xf numFmtId="0" fontId="0" fillId="0" borderId="3" xfId="0" applyBorder="1"/>
    <xf numFmtId="0" fontId="0" fillId="0" borderId="4" xfId="0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2" xfId="0" applyFont="1" applyBorder="1"/>
    <xf numFmtId="9" fontId="4" fillId="0" borderId="11" xfId="2" applyFont="1" applyBorder="1"/>
  </cellXfs>
  <cellStyles count="3">
    <cellStyle name="Milliers" xfId="1" builtinId="3"/>
    <cellStyle name="Normal" xfId="0" builtinId="0"/>
    <cellStyle name="Pourcentage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style val="18"/>
  <c:chart>
    <c:title>
      <c:tx>
        <c:rich>
          <a:bodyPr/>
          <a:lstStyle/>
          <a:p>
            <a:pPr>
              <a:defRPr/>
            </a:pPr>
            <a:r>
              <a:rPr lang="fr-FR"/>
              <a:t>enceinte sous vide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'installation '!$B$4</c:f>
              <c:strCache>
                <c:ptCount val="1"/>
                <c:pt idx="0">
                  <c:v>cost-cut</c:v>
                </c:pt>
              </c:strCache>
            </c:strRef>
          </c:tx>
          <c:cat>
            <c:strRef>
              <c:f>'installation '!$A$5:$A$8</c:f>
              <c:strCache>
                <c:ptCount val="4"/>
                <c:pt idx="0">
                  <c:v>initial cost</c:v>
                </c:pt>
                <c:pt idx="1">
                  <c:v>no valves, turbine casing, no vac. pump, no blower, … to install on site</c:v>
                </c:pt>
                <c:pt idx="2">
                  <c:v>less AL supervision, use local supervisors</c:v>
                </c:pt>
                <c:pt idx="3">
                  <c:v>New price</c:v>
                </c:pt>
              </c:strCache>
            </c:strRef>
          </c:cat>
          <c:val>
            <c:numRef>
              <c:f>'installation '!$B$5:$B$8</c:f>
              <c:numCache>
                <c:formatCode>#,##0" k€"</c:formatCode>
                <c:ptCount val="4"/>
                <c:pt idx="1">
                  <c:v>249</c:v>
                </c:pt>
                <c:pt idx="2">
                  <c:v>57</c:v>
                </c:pt>
              </c:numCache>
            </c:numRef>
          </c:val>
        </c:ser>
        <c:ser>
          <c:idx val="1"/>
          <c:order val="1"/>
          <c:tx>
            <c:strRef>
              <c:f>'installation '!$C$4</c:f>
              <c:strCache>
                <c:ptCount val="1"/>
                <c:pt idx="0">
                  <c:v>price</c:v>
                </c:pt>
              </c:strCache>
            </c:strRef>
          </c:tx>
          <c:invertIfNegative val="1"/>
          <c:cat>
            <c:strRef>
              <c:f>'installation '!$A$4:$A$8</c:f>
              <c:strCache>
                <c:ptCount val="5"/>
                <c:pt idx="0">
                  <c:v>levers</c:v>
                </c:pt>
                <c:pt idx="1">
                  <c:v>initial cost</c:v>
                </c:pt>
                <c:pt idx="2">
                  <c:v>no valves, turbine casing, no vac. pump, no blower, … to install on site</c:v>
                </c:pt>
                <c:pt idx="3">
                  <c:v>less AL supervision, use local supervisors</c:v>
                </c:pt>
                <c:pt idx="4">
                  <c:v>New price</c:v>
                </c:pt>
              </c:strCache>
            </c:strRef>
          </c:cat>
          <c:val>
            <c:numRef>
              <c:f>'installation '!$C$5:$C$8</c:f>
              <c:numCache>
                <c:formatCode>#,##0" k€"</c:formatCode>
                <c:ptCount val="4"/>
                <c:pt idx="0">
                  <c:v>856</c:v>
                </c:pt>
                <c:pt idx="1">
                  <c:v>607</c:v>
                </c:pt>
                <c:pt idx="2">
                  <c:v>550</c:v>
                </c:pt>
                <c:pt idx="3">
                  <c:v>550</c:v>
                </c:pt>
              </c:numCache>
            </c:numRef>
          </c:val>
        </c:ser>
        <c:axId val="69359488"/>
        <c:axId val="69403392"/>
      </c:barChart>
      <c:catAx>
        <c:axId val="693594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Levers</a:t>
                </a:r>
              </a:p>
            </c:rich>
          </c:tx>
          <c:layout/>
        </c:title>
        <c:majorTickMark val="none"/>
        <c:tickLblPos val="nextTo"/>
        <c:crossAx val="69403392"/>
        <c:crosses val="autoZero"/>
        <c:auto val="1"/>
        <c:lblAlgn val="ctr"/>
        <c:lblOffset val="100"/>
      </c:catAx>
      <c:valAx>
        <c:axId val="6940339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cost &amp; cost-cuts</a:t>
                </a:r>
              </a:p>
            </c:rich>
          </c:tx>
          <c:layout/>
        </c:title>
        <c:numFmt formatCode="General" sourceLinked="1"/>
        <c:tickLblPos val="nextTo"/>
        <c:crossAx val="69359488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style val="18"/>
  <c:chart>
    <c:title>
      <c:tx>
        <c:rich>
          <a:bodyPr/>
          <a:lstStyle/>
          <a:p>
            <a:pPr>
              <a:defRPr/>
            </a:pPr>
            <a:r>
              <a:rPr lang="fr-FR"/>
              <a:t>enceinte sous vide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' start-up'!$B$4</c:f>
              <c:strCache>
                <c:ptCount val="1"/>
                <c:pt idx="0">
                  <c:v>cost-cut</c:v>
                </c:pt>
              </c:strCache>
            </c:strRef>
          </c:tx>
          <c:cat>
            <c:strRef>
              <c:f>' start-up'!$A$5:$A$7</c:f>
              <c:strCache>
                <c:ptCount val="3"/>
                <c:pt idx="0">
                  <c:v>initial price</c:v>
                </c:pt>
                <c:pt idx="1">
                  <c:v>less people for precommissioning and start-up, less time spent on site</c:v>
                </c:pt>
                <c:pt idx="2">
                  <c:v>New price</c:v>
                </c:pt>
              </c:strCache>
            </c:strRef>
          </c:cat>
          <c:val>
            <c:numRef>
              <c:f>' start-up'!$B$5:$B$7</c:f>
              <c:numCache>
                <c:formatCode>#,##0" k€"</c:formatCode>
                <c:ptCount val="3"/>
                <c:pt idx="1">
                  <c:v>357</c:v>
                </c:pt>
              </c:numCache>
            </c:numRef>
          </c:val>
        </c:ser>
        <c:ser>
          <c:idx val="1"/>
          <c:order val="1"/>
          <c:tx>
            <c:strRef>
              <c:f>' start-up'!$C$4</c:f>
              <c:strCache>
                <c:ptCount val="1"/>
                <c:pt idx="0">
                  <c:v>price</c:v>
                </c:pt>
              </c:strCache>
            </c:strRef>
          </c:tx>
          <c:invertIfNegative val="1"/>
          <c:cat>
            <c:strRef>
              <c:f>' start-up'!$A$5:$A$7</c:f>
              <c:strCache>
                <c:ptCount val="3"/>
                <c:pt idx="0">
                  <c:v>initial price</c:v>
                </c:pt>
                <c:pt idx="1">
                  <c:v>less people for precommissioning and start-up, less time spent on site</c:v>
                </c:pt>
                <c:pt idx="2">
                  <c:v>New price</c:v>
                </c:pt>
              </c:strCache>
            </c:strRef>
          </c:cat>
          <c:val>
            <c:numRef>
              <c:f>' start-up'!$C$5:$C$7</c:f>
              <c:numCache>
                <c:formatCode>#,##0" k€"</c:formatCode>
                <c:ptCount val="3"/>
                <c:pt idx="0">
                  <c:v>840</c:v>
                </c:pt>
                <c:pt idx="1">
                  <c:v>483</c:v>
                </c:pt>
                <c:pt idx="2">
                  <c:v>483</c:v>
                </c:pt>
              </c:numCache>
            </c:numRef>
          </c:val>
        </c:ser>
        <c:axId val="69861376"/>
        <c:axId val="69863680"/>
      </c:barChart>
      <c:catAx>
        <c:axId val="6986137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Levers</a:t>
                </a:r>
              </a:p>
            </c:rich>
          </c:tx>
          <c:layout/>
        </c:title>
        <c:majorTickMark val="none"/>
        <c:tickLblPos val="nextTo"/>
        <c:crossAx val="69863680"/>
        <c:crosses val="autoZero"/>
        <c:auto val="1"/>
        <c:lblAlgn val="ctr"/>
        <c:lblOffset val="100"/>
      </c:catAx>
      <c:valAx>
        <c:axId val="6986368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cost &amp; cost-cuts</a:t>
                </a:r>
              </a:p>
            </c:rich>
          </c:tx>
          <c:layout/>
        </c:title>
        <c:numFmt formatCode="General" sourceLinked="1"/>
        <c:tickLblPos val="nextTo"/>
        <c:crossAx val="69861376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style val="18"/>
  <c:chart>
    <c:title>
      <c:tx>
        <c:rich>
          <a:bodyPr/>
          <a:lstStyle/>
          <a:p>
            <a:pPr>
              <a:defRPr/>
            </a:pPr>
            <a:r>
              <a:rPr lang="fr-FR"/>
              <a:t>enceinte sous vide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integration!$B$4</c:f>
              <c:strCache>
                <c:ptCount val="1"/>
                <c:pt idx="0">
                  <c:v>cost-cut</c:v>
                </c:pt>
              </c:strCache>
            </c:strRef>
          </c:tx>
          <c:cat>
            <c:strRef>
              <c:f>integration!$A$5:$A$14</c:f>
              <c:strCache>
                <c:ptCount val="10"/>
                <c:pt idx="0">
                  <c:v>FABS price</c:v>
                </c:pt>
                <c:pt idx="1">
                  <c:v>less manhours - shell in two parts</c:v>
                </c:pt>
                <c:pt idx="2">
                  <c:v>pipe bending instead welding</c:v>
                </c:pt>
                <c:pt idx="3">
                  <c:v>piping tolerances or tool / no docking problem</c:v>
                </c:pt>
                <c:pt idx="4">
                  <c:v>less X ray and less He test</c:v>
                </c:pt>
                <c:pt idx="5">
                  <c:v>mechanized insulation or matress or sockets for prefabricated isometrics</c:v>
                </c:pt>
                <c:pt idx="6">
                  <c:v>one global shell thermal shield mattress</c:v>
                </c:pt>
                <c:pt idx="7">
                  <c:v>1 mattress double / triple layers for equipments</c:v>
                </c:pt>
                <c:pt idx="8">
                  <c:v>connection sockets for two pipe sections</c:v>
                </c:pt>
                <c:pt idx="9">
                  <c:v>New price</c:v>
                </c:pt>
              </c:strCache>
            </c:strRef>
          </c:cat>
          <c:val>
            <c:numRef>
              <c:f>integration!$B$5:$B$14</c:f>
              <c:numCache>
                <c:formatCode>#,##0" k€"</c:formatCode>
                <c:ptCount val="10"/>
                <c:pt idx="0" formatCode="General">
                  <c:v>0</c:v>
                </c:pt>
                <c:pt idx="1">
                  <c:v>150</c:v>
                </c:pt>
                <c:pt idx="2">
                  <c:v>37</c:v>
                </c:pt>
                <c:pt idx="3">
                  <c:v>44</c:v>
                </c:pt>
                <c:pt idx="4">
                  <c:v>52</c:v>
                </c:pt>
                <c:pt idx="5">
                  <c:v>25</c:v>
                </c:pt>
                <c:pt idx="6">
                  <c:v>65</c:v>
                </c:pt>
                <c:pt idx="7">
                  <c:v>25</c:v>
                </c:pt>
                <c:pt idx="8">
                  <c:v>30</c:v>
                </c:pt>
              </c:numCache>
            </c:numRef>
          </c:val>
        </c:ser>
        <c:ser>
          <c:idx val="1"/>
          <c:order val="1"/>
          <c:tx>
            <c:strRef>
              <c:f>integration!$C$4</c:f>
              <c:strCache>
                <c:ptCount val="1"/>
                <c:pt idx="0">
                  <c:v>price</c:v>
                </c:pt>
              </c:strCache>
            </c:strRef>
          </c:tx>
          <c:invertIfNegative val="1"/>
          <c:cat>
            <c:strRef>
              <c:f>integration!$A$5:$A$14</c:f>
              <c:strCache>
                <c:ptCount val="10"/>
                <c:pt idx="0">
                  <c:v>FABS price</c:v>
                </c:pt>
                <c:pt idx="1">
                  <c:v>less manhours - shell in two parts</c:v>
                </c:pt>
                <c:pt idx="2">
                  <c:v>pipe bending instead welding</c:v>
                </c:pt>
                <c:pt idx="3">
                  <c:v>piping tolerances or tool / no docking problem</c:v>
                </c:pt>
                <c:pt idx="4">
                  <c:v>less X ray and less He test</c:v>
                </c:pt>
                <c:pt idx="5">
                  <c:v>mechanized insulation or matress or sockets for prefabricated isometrics</c:v>
                </c:pt>
                <c:pt idx="6">
                  <c:v>one global shell thermal shield mattress</c:v>
                </c:pt>
                <c:pt idx="7">
                  <c:v>1 mattress double / triple layers for equipments</c:v>
                </c:pt>
                <c:pt idx="8">
                  <c:v>connection sockets for two pipe sections</c:v>
                </c:pt>
                <c:pt idx="9">
                  <c:v>New price</c:v>
                </c:pt>
              </c:strCache>
            </c:strRef>
          </c:cat>
          <c:val>
            <c:numRef>
              <c:f>integration!$C$5:$C$14</c:f>
              <c:numCache>
                <c:formatCode>#,##0" k€"</c:formatCode>
                <c:ptCount val="10"/>
                <c:pt idx="0">
                  <c:v>1377</c:v>
                </c:pt>
                <c:pt idx="1">
                  <c:v>1227</c:v>
                </c:pt>
                <c:pt idx="2">
                  <c:v>1190</c:v>
                </c:pt>
                <c:pt idx="3">
                  <c:v>1146</c:v>
                </c:pt>
                <c:pt idx="4">
                  <c:v>1094</c:v>
                </c:pt>
                <c:pt idx="5">
                  <c:v>1069</c:v>
                </c:pt>
                <c:pt idx="6">
                  <c:v>1004</c:v>
                </c:pt>
                <c:pt idx="7">
                  <c:v>979</c:v>
                </c:pt>
                <c:pt idx="8">
                  <c:v>949</c:v>
                </c:pt>
                <c:pt idx="9">
                  <c:v>949</c:v>
                </c:pt>
              </c:numCache>
            </c:numRef>
          </c:val>
        </c:ser>
        <c:axId val="80947456"/>
        <c:axId val="96555392"/>
      </c:barChart>
      <c:catAx>
        <c:axId val="809474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Levers</a:t>
                </a:r>
              </a:p>
            </c:rich>
          </c:tx>
          <c:layout/>
        </c:title>
        <c:majorTickMark val="none"/>
        <c:tickLblPos val="nextTo"/>
        <c:crossAx val="96555392"/>
        <c:crosses val="autoZero"/>
        <c:auto val="1"/>
        <c:lblAlgn val="ctr"/>
        <c:lblOffset val="100"/>
      </c:catAx>
      <c:valAx>
        <c:axId val="9655539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cost &amp; cost-cuts</a:t>
                </a:r>
              </a:p>
            </c:rich>
          </c:tx>
          <c:layout/>
        </c:title>
        <c:numFmt formatCode="General" sourceLinked="1"/>
        <c:tickLblPos val="nextTo"/>
        <c:crossAx val="80947456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style val="18"/>
  <c:chart>
    <c:title>
      <c:tx>
        <c:rich>
          <a:bodyPr/>
          <a:lstStyle/>
          <a:p>
            <a:pPr>
              <a:defRPr/>
            </a:pPr>
            <a:r>
              <a:rPr lang="fr-FR"/>
              <a:t>enceinte sous vide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CB!$B$4</c:f>
              <c:strCache>
                <c:ptCount val="1"/>
                <c:pt idx="0">
                  <c:v>cost-cut</c:v>
                </c:pt>
              </c:strCache>
            </c:strRef>
          </c:tx>
          <c:cat>
            <c:strRef>
              <c:f>CB!$A$5:$A$12</c:f>
              <c:strCache>
                <c:ptCount val="8"/>
                <c:pt idx="0">
                  <c:v>initial price</c:v>
                </c:pt>
                <c:pt idx="1">
                  <c:v>heat exchangers ZONGHTAI instead Fives</c:v>
                </c:pt>
                <c:pt idx="2">
                  <c:v>less cryogenic valves / actuators/positioners</c:v>
                </c:pt>
                <c:pt idx="3">
                  <c:v>less expansive valves suppliers / </c:v>
                </c:pt>
                <c:pt idx="4">
                  <c:v>simplify warm panel design (no frame, less &amp; less expensive components)</c:v>
                </c:pt>
                <c:pt idx="5">
                  <c:v>warm panel manufacturing from LCC</c:v>
                </c:pt>
                <c:pt idx="6">
                  <c:v>80/20K adsorbers from LCC</c:v>
                </c:pt>
                <c:pt idx="7">
                  <c:v>New price</c:v>
                </c:pt>
              </c:strCache>
            </c:strRef>
          </c:cat>
          <c:val>
            <c:numRef>
              <c:f>CB!$B$5:$B$12</c:f>
              <c:numCache>
                <c:formatCode>#,##0" k€"</c:formatCode>
                <c:ptCount val="8"/>
                <c:pt idx="1">
                  <c:v>250</c:v>
                </c:pt>
                <c:pt idx="2">
                  <c:v>75</c:v>
                </c:pt>
                <c:pt idx="3">
                  <c:v>76</c:v>
                </c:pt>
                <c:pt idx="4">
                  <c:v>45</c:v>
                </c:pt>
                <c:pt idx="5">
                  <c:v>100</c:v>
                </c:pt>
                <c:pt idx="6">
                  <c:v>60</c:v>
                </c:pt>
              </c:numCache>
            </c:numRef>
          </c:val>
        </c:ser>
        <c:ser>
          <c:idx val="1"/>
          <c:order val="1"/>
          <c:tx>
            <c:strRef>
              <c:f>CB!$C$4</c:f>
              <c:strCache>
                <c:ptCount val="1"/>
                <c:pt idx="0">
                  <c:v>price</c:v>
                </c:pt>
              </c:strCache>
            </c:strRef>
          </c:tx>
          <c:invertIfNegative val="1"/>
          <c:cat>
            <c:strRef>
              <c:f>CB!$A$5:$A$12</c:f>
              <c:strCache>
                <c:ptCount val="8"/>
                <c:pt idx="0">
                  <c:v>initial price</c:v>
                </c:pt>
                <c:pt idx="1">
                  <c:v>heat exchangers ZONGHTAI instead Fives</c:v>
                </c:pt>
                <c:pt idx="2">
                  <c:v>less cryogenic valves / actuators/positioners</c:v>
                </c:pt>
                <c:pt idx="3">
                  <c:v>less expansive valves suppliers / </c:v>
                </c:pt>
                <c:pt idx="4">
                  <c:v>simplify warm panel design (no frame, less &amp; less expensive components)</c:v>
                </c:pt>
                <c:pt idx="5">
                  <c:v>warm panel manufacturing from LCC</c:v>
                </c:pt>
                <c:pt idx="6">
                  <c:v>80/20K adsorbers from LCC</c:v>
                </c:pt>
                <c:pt idx="7">
                  <c:v>New price</c:v>
                </c:pt>
              </c:strCache>
            </c:strRef>
          </c:cat>
          <c:val>
            <c:numRef>
              <c:f>CB!$C$5:$C$12</c:f>
              <c:numCache>
                <c:formatCode>#,##0" k€"</c:formatCode>
                <c:ptCount val="8"/>
                <c:pt idx="0">
                  <c:v>1838</c:v>
                </c:pt>
                <c:pt idx="1">
                  <c:v>1588</c:v>
                </c:pt>
                <c:pt idx="2">
                  <c:v>1513</c:v>
                </c:pt>
                <c:pt idx="3">
                  <c:v>1437</c:v>
                </c:pt>
                <c:pt idx="4">
                  <c:v>1392</c:v>
                </c:pt>
                <c:pt idx="5">
                  <c:v>1292</c:v>
                </c:pt>
                <c:pt idx="6">
                  <c:v>1232</c:v>
                </c:pt>
                <c:pt idx="7">
                  <c:v>1232</c:v>
                </c:pt>
              </c:numCache>
            </c:numRef>
          </c:val>
        </c:ser>
        <c:axId val="97954816"/>
        <c:axId val="98018432"/>
      </c:barChart>
      <c:catAx>
        <c:axId val="979548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Levers</a:t>
                </a:r>
              </a:p>
            </c:rich>
          </c:tx>
        </c:title>
        <c:majorTickMark val="none"/>
        <c:tickLblPos val="nextTo"/>
        <c:crossAx val="98018432"/>
        <c:crosses val="autoZero"/>
        <c:auto val="1"/>
        <c:lblAlgn val="ctr"/>
        <c:lblOffset val="100"/>
      </c:catAx>
      <c:valAx>
        <c:axId val="9801843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cost &amp; cost-cuts</a:t>
                </a:r>
              </a:p>
            </c:rich>
          </c:tx>
        </c:title>
        <c:numFmt formatCode="General" sourceLinked="1"/>
        <c:tickLblPos val="nextTo"/>
        <c:crossAx val="97954816"/>
        <c:crosses val="autoZero"/>
        <c:crossBetween val="between"/>
      </c:valAx>
    </c:plotArea>
    <c:legend>
      <c:legendPos val="r"/>
    </c:legend>
    <c:plotVisOnly val="1"/>
    <c:dispBlanksAs val="gap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style val="18"/>
  <c:chart>
    <c:title>
      <c:tx>
        <c:rich>
          <a:bodyPr/>
          <a:lstStyle/>
          <a:p>
            <a:pPr>
              <a:defRPr/>
            </a:pPr>
            <a:r>
              <a:rPr lang="fr-FR"/>
              <a:t>enceinte sous vide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enceinte!$B$4</c:f>
              <c:strCache>
                <c:ptCount val="1"/>
                <c:pt idx="0">
                  <c:v>cost-cut</c:v>
                </c:pt>
              </c:strCache>
            </c:strRef>
          </c:tx>
          <c:cat>
            <c:strRef>
              <c:f>enceinte!$A$5:$A$13</c:f>
              <c:strCache>
                <c:ptCount val="9"/>
                <c:pt idx="0">
                  <c:v>SIMIC price</c:v>
                </c:pt>
                <c:pt idx="1">
                  <c:v>simplify the design</c:v>
                </c:pt>
                <c:pt idx="2">
                  <c:v>simplify the platform</c:v>
                </c:pt>
                <c:pt idx="3">
                  <c:v>new architecture two parts</c:v>
                </c:pt>
                <c:pt idx="4">
                  <c:v>remove forged pieces</c:v>
                </c:pt>
                <c:pt idx="5">
                  <c:v>remove one of both shell ends</c:v>
                </c:pt>
                <c:pt idx="6">
                  <c:v>reduce shell diameter</c:v>
                </c:pt>
                <c:pt idx="7">
                  <c:v>buy skid assembly from LCC</c:v>
                </c:pt>
                <c:pt idx="8">
                  <c:v>New price</c:v>
                </c:pt>
              </c:strCache>
            </c:strRef>
          </c:cat>
          <c:val>
            <c:numRef>
              <c:f>enceinte!$B$5:$B$13</c:f>
              <c:numCache>
                <c:formatCode>#,##0" k€"</c:formatCode>
                <c:ptCount val="9"/>
                <c:pt idx="0" formatCode="General">
                  <c:v>0</c:v>
                </c:pt>
                <c:pt idx="1">
                  <c:v>50</c:v>
                </c:pt>
                <c:pt idx="2">
                  <c:v>40</c:v>
                </c:pt>
                <c:pt idx="3">
                  <c:v>-65</c:v>
                </c:pt>
                <c:pt idx="4">
                  <c:v>40</c:v>
                </c:pt>
                <c:pt idx="5">
                  <c:v>25</c:v>
                </c:pt>
                <c:pt idx="6">
                  <c:v>50</c:v>
                </c:pt>
                <c:pt idx="7">
                  <c:v>150</c:v>
                </c:pt>
              </c:numCache>
            </c:numRef>
          </c:val>
        </c:ser>
        <c:ser>
          <c:idx val="1"/>
          <c:order val="1"/>
          <c:tx>
            <c:strRef>
              <c:f>enceinte!$C$4</c:f>
              <c:strCache>
                <c:ptCount val="1"/>
                <c:pt idx="0">
                  <c:v>price</c:v>
                </c:pt>
              </c:strCache>
            </c:strRef>
          </c:tx>
          <c:invertIfNegative val="1"/>
          <c:cat>
            <c:strRef>
              <c:f>enceinte!$A$5:$A$13</c:f>
              <c:strCache>
                <c:ptCount val="9"/>
                <c:pt idx="0">
                  <c:v>SIMIC price</c:v>
                </c:pt>
                <c:pt idx="1">
                  <c:v>simplify the design</c:v>
                </c:pt>
                <c:pt idx="2">
                  <c:v>simplify the platform</c:v>
                </c:pt>
                <c:pt idx="3">
                  <c:v>new architecture two parts</c:v>
                </c:pt>
                <c:pt idx="4">
                  <c:v>remove forged pieces</c:v>
                </c:pt>
                <c:pt idx="5">
                  <c:v>remove one of both shell ends</c:v>
                </c:pt>
                <c:pt idx="6">
                  <c:v>reduce shell diameter</c:v>
                </c:pt>
                <c:pt idx="7">
                  <c:v>buy skid assembly from LCC</c:v>
                </c:pt>
                <c:pt idx="8">
                  <c:v>New price</c:v>
                </c:pt>
              </c:strCache>
            </c:strRef>
          </c:cat>
          <c:val>
            <c:numRef>
              <c:f>enceinte!$C$5:$C$13</c:f>
              <c:numCache>
                <c:formatCode>#,##0" k€"</c:formatCode>
                <c:ptCount val="9"/>
                <c:pt idx="0">
                  <c:v>506</c:v>
                </c:pt>
                <c:pt idx="1">
                  <c:v>456</c:v>
                </c:pt>
                <c:pt idx="2">
                  <c:v>416</c:v>
                </c:pt>
                <c:pt idx="3">
                  <c:v>481</c:v>
                </c:pt>
                <c:pt idx="4">
                  <c:v>441</c:v>
                </c:pt>
                <c:pt idx="5">
                  <c:v>416</c:v>
                </c:pt>
                <c:pt idx="6">
                  <c:v>366</c:v>
                </c:pt>
                <c:pt idx="7">
                  <c:v>216</c:v>
                </c:pt>
                <c:pt idx="8">
                  <c:v>216</c:v>
                </c:pt>
              </c:numCache>
            </c:numRef>
          </c:val>
        </c:ser>
        <c:axId val="78429184"/>
        <c:axId val="78435456"/>
      </c:barChart>
      <c:catAx>
        <c:axId val="7842918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Levers</a:t>
                </a:r>
              </a:p>
            </c:rich>
          </c:tx>
        </c:title>
        <c:majorTickMark val="none"/>
        <c:tickLblPos val="nextTo"/>
        <c:crossAx val="78435456"/>
        <c:crosses val="autoZero"/>
        <c:auto val="1"/>
        <c:lblAlgn val="ctr"/>
        <c:lblOffset val="100"/>
      </c:catAx>
      <c:valAx>
        <c:axId val="7843545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cost &amp; cost-cuts</a:t>
                </a:r>
              </a:p>
            </c:rich>
          </c:tx>
        </c:title>
        <c:numFmt formatCode="General" sourceLinked="1"/>
        <c:tickLblPos val="nextTo"/>
        <c:crossAx val="78429184"/>
        <c:crosses val="autoZero"/>
        <c:crossBetween val="between"/>
      </c:valAx>
    </c:plotArea>
    <c:legend>
      <c:legendPos val="r"/>
    </c:legend>
    <c:plotVisOnly val="1"/>
    <c:dispBlanksAs val="gap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style val="18"/>
  <c:chart>
    <c:title>
      <c:tx>
        <c:rich>
          <a:bodyPr/>
          <a:lstStyle/>
          <a:p>
            <a:pPr>
              <a:defRPr/>
            </a:pPr>
            <a:r>
              <a:rPr lang="fr-FR"/>
              <a:t>ORS 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ORS!$B$4</c:f>
              <c:strCache>
                <c:ptCount val="1"/>
                <c:pt idx="0">
                  <c:v>cost-cut</c:v>
                </c:pt>
              </c:strCache>
            </c:strRef>
          </c:tx>
          <c:cat>
            <c:strRef>
              <c:f>ORS!$A$5:$A$10</c:f>
              <c:strCache>
                <c:ptCount val="6"/>
                <c:pt idx="0">
                  <c:v>buy ORS from WCS company</c:v>
                </c:pt>
                <c:pt idx="1">
                  <c:v>AL-AT design and make</c:v>
                </c:pt>
                <c:pt idx="2">
                  <c:v>simplify the design</c:v>
                </c:pt>
                <c:pt idx="3">
                  <c:v>standardize</c:v>
                </c:pt>
                <c:pt idx="4">
                  <c:v>buy from LCC</c:v>
                </c:pt>
                <c:pt idx="5">
                  <c:v>new price</c:v>
                </c:pt>
              </c:strCache>
            </c:strRef>
          </c:cat>
          <c:val>
            <c:numRef>
              <c:f>ORS!$B$5:$B$9</c:f>
              <c:numCache>
                <c:formatCode>#,##0" k€"</c:formatCode>
                <c:ptCount val="5"/>
                <c:pt idx="1">
                  <c:v>110</c:v>
                </c:pt>
                <c:pt idx="2">
                  <c:v>50</c:v>
                </c:pt>
                <c:pt idx="3">
                  <c:v>50</c:v>
                </c:pt>
                <c:pt idx="4">
                  <c:v>87</c:v>
                </c:pt>
              </c:numCache>
            </c:numRef>
          </c:val>
        </c:ser>
        <c:ser>
          <c:idx val="1"/>
          <c:order val="1"/>
          <c:tx>
            <c:strRef>
              <c:f>ORS!$C$4</c:f>
              <c:strCache>
                <c:ptCount val="1"/>
                <c:pt idx="0">
                  <c:v>price</c:v>
                </c:pt>
              </c:strCache>
            </c:strRef>
          </c:tx>
          <c:cat>
            <c:strRef>
              <c:f>ORS!$A$5:$A$10</c:f>
              <c:strCache>
                <c:ptCount val="6"/>
                <c:pt idx="0">
                  <c:v>buy ORS from WCS company</c:v>
                </c:pt>
                <c:pt idx="1">
                  <c:v>AL-AT design and make</c:v>
                </c:pt>
                <c:pt idx="2">
                  <c:v>simplify the design</c:v>
                </c:pt>
                <c:pt idx="3">
                  <c:v>standardize</c:v>
                </c:pt>
                <c:pt idx="4">
                  <c:v>buy from LCC</c:v>
                </c:pt>
                <c:pt idx="5">
                  <c:v>new price</c:v>
                </c:pt>
              </c:strCache>
            </c:strRef>
          </c:cat>
          <c:val>
            <c:numRef>
              <c:f>ORS!$C$5:$C$10</c:f>
              <c:numCache>
                <c:formatCode>#,##0" k€"</c:formatCode>
                <c:ptCount val="6"/>
                <c:pt idx="0">
                  <c:v>500</c:v>
                </c:pt>
                <c:pt idx="1">
                  <c:v>390</c:v>
                </c:pt>
                <c:pt idx="2">
                  <c:v>340</c:v>
                </c:pt>
                <c:pt idx="3">
                  <c:v>290</c:v>
                </c:pt>
                <c:pt idx="4">
                  <c:v>203</c:v>
                </c:pt>
                <c:pt idx="5">
                  <c:v>203</c:v>
                </c:pt>
              </c:numCache>
            </c:numRef>
          </c:val>
        </c:ser>
        <c:axId val="80996608"/>
        <c:axId val="81002880"/>
      </c:barChart>
      <c:catAx>
        <c:axId val="8099660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levers</a:t>
                </a:r>
              </a:p>
            </c:rich>
          </c:tx>
        </c:title>
        <c:majorTickMark val="none"/>
        <c:tickLblPos val="nextTo"/>
        <c:crossAx val="81002880"/>
        <c:crosses val="autoZero"/>
        <c:auto val="1"/>
        <c:lblAlgn val="ctr"/>
        <c:lblOffset val="100"/>
      </c:catAx>
      <c:valAx>
        <c:axId val="8100288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fr-FR" sz="1200"/>
                  <a:t>cost &amp; cost cuts (k€)</a:t>
                </a:r>
              </a:p>
            </c:rich>
          </c:tx>
        </c:title>
        <c:numFmt formatCode="General" sourceLinked="1"/>
        <c:tickLblPos val="nextTo"/>
        <c:crossAx val="8099660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style val="18"/>
  <c:chart>
    <c:title>
      <c:tx>
        <c:rich>
          <a:bodyPr/>
          <a:lstStyle/>
          <a:p>
            <a:pPr>
              <a:defRPr/>
            </a:pPr>
            <a:r>
              <a:rPr lang="fr-FR"/>
              <a:t>VLP compression skid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'VLP compressor'!$B$4</c:f>
              <c:strCache>
                <c:ptCount val="1"/>
                <c:pt idx="0">
                  <c:v>cost-cut</c:v>
                </c:pt>
              </c:strCache>
            </c:strRef>
          </c:tx>
          <c:cat>
            <c:strRef>
              <c:f>'VLP compressor'!$A$5:$A$11</c:f>
              <c:strCache>
                <c:ptCount val="7"/>
                <c:pt idx="0">
                  <c:v>Enerflex price</c:v>
                </c:pt>
                <c:pt idx="1">
                  <c:v>2 instead 4 screws</c:v>
                </c:pt>
                <c:pt idx="2">
                  <c:v>simplify the design</c:v>
                </c:pt>
                <c:pt idx="3">
                  <c:v>standardize</c:v>
                </c:pt>
                <c:pt idx="4">
                  <c:v>design and make</c:v>
                </c:pt>
                <c:pt idx="5">
                  <c:v>buy skid assembly from LCC</c:v>
                </c:pt>
                <c:pt idx="6">
                  <c:v>New price</c:v>
                </c:pt>
              </c:strCache>
            </c:strRef>
          </c:cat>
          <c:val>
            <c:numRef>
              <c:f>'VLP compressor'!$B$5:$B$11</c:f>
              <c:numCache>
                <c:formatCode>#,##0" k€"</c:formatCode>
                <c:ptCount val="7"/>
                <c:pt idx="0" formatCode="General">
                  <c:v>0</c:v>
                </c:pt>
                <c:pt idx="1">
                  <c:v>0</c:v>
                </c:pt>
                <c:pt idx="2">
                  <c:v>300</c:v>
                </c:pt>
                <c:pt idx="3">
                  <c:v>0</c:v>
                </c:pt>
                <c:pt idx="4">
                  <c:v>200</c:v>
                </c:pt>
                <c:pt idx="5">
                  <c:v>200</c:v>
                </c:pt>
              </c:numCache>
            </c:numRef>
          </c:val>
        </c:ser>
        <c:ser>
          <c:idx val="1"/>
          <c:order val="1"/>
          <c:tx>
            <c:strRef>
              <c:f>'VLP compressor'!$C$4</c:f>
              <c:strCache>
                <c:ptCount val="1"/>
                <c:pt idx="0">
                  <c:v>price</c:v>
                </c:pt>
              </c:strCache>
            </c:strRef>
          </c:tx>
          <c:invertIfNegative val="1"/>
          <c:cat>
            <c:strRef>
              <c:f>'VLP compressor'!$A$5:$A$11</c:f>
              <c:strCache>
                <c:ptCount val="7"/>
                <c:pt idx="0">
                  <c:v>Enerflex price</c:v>
                </c:pt>
                <c:pt idx="1">
                  <c:v>2 instead 4 screws</c:v>
                </c:pt>
                <c:pt idx="2">
                  <c:v>simplify the design</c:v>
                </c:pt>
                <c:pt idx="3">
                  <c:v>standardize</c:v>
                </c:pt>
                <c:pt idx="4">
                  <c:v>design and make</c:v>
                </c:pt>
                <c:pt idx="5">
                  <c:v>buy skid assembly from LCC</c:v>
                </c:pt>
                <c:pt idx="6">
                  <c:v>New price</c:v>
                </c:pt>
              </c:strCache>
            </c:strRef>
          </c:cat>
          <c:val>
            <c:numRef>
              <c:f>'VLP compressor'!$C$5:$C$11</c:f>
              <c:numCache>
                <c:formatCode>#,##0" k€"</c:formatCode>
                <c:ptCount val="7"/>
                <c:pt idx="0">
                  <c:v>1600</c:v>
                </c:pt>
                <c:pt idx="1">
                  <c:v>1600</c:v>
                </c:pt>
                <c:pt idx="2">
                  <c:v>1300</c:v>
                </c:pt>
                <c:pt idx="3">
                  <c:v>1300</c:v>
                </c:pt>
                <c:pt idx="4">
                  <c:v>1100</c:v>
                </c:pt>
                <c:pt idx="5">
                  <c:v>900</c:v>
                </c:pt>
                <c:pt idx="6">
                  <c:v>900</c:v>
                </c:pt>
              </c:numCache>
            </c:numRef>
          </c:val>
        </c:ser>
        <c:axId val="81086720"/>
        <c:axId val="81092992"/>
      </c:barChart>
      <c:catAx>
        <c:axId val="810867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Levers</a:t>
                </a:r>
              </a:p>
            </c:rich>
          </c:tx>
          <c:layout/>
        </c:title>
        <c:majorTickMark val="none"/>
        <c:tickLblPos val="nextTo"/>
        <c:crossAx val="81092992"/>
        <c:crosses val="autoZero"/>
        <c:auto val="1"/>
        <c:lblAlgn val="ctr"/>
        <c:lblOffset val="100"/>
      </c:catAx>
      <c:valAx>
        <c:axId val="8109299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cost &amp; cost-cuts</a:t>
                </a:r>
              </a:p>
            </c:rich>
          </c:tx>
          <c:layout/>
        </c:title>
        <c:numFmt formatCode="General" sourceLinked="1"/>
        <c:tickLblPos val="nextTo"/>
        <c:crossAx val="81086720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style val="18"/>
  <c:chart>
    <c:title>
      <c:tx>
        <c:rich>
          <a:bodyPr/>
          <a:lstStyle/>
          <a:p>
            <a:pPr>
              <a:defRPr/>
            </a:pPr>
            <a:r>
              <a:rPr lang="fr-FR"/>
              <a:t>MP/HP</a:t>
            </a:r>
            <a:r>
              <a:rPr lang="fr-FR" baseline="0"/>
              <a:t> compression skids</a:t>
            </a:r>
            <a:endParaRPr lang="fr-FR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'lube oil'!$B$4</c:f>
              <c:strCache>
                <c:ptCount val="1"/>
                <c:pt idx="0">
                  <c:v>cost-cut</c:v>
                </c:pt>
              </c:strCache>
            </c:strRef>
          </c:tx>
          <c:cat>
            <c:strRef>
              <c:f>'lube oil'!$A$5:$A$9</c:f>
              <c:strCache>
                <c:ptCount val="5"/>
                <c:pt idx="0">
                  <c:v>Enerflex price</c:v>
                </c:pt>
                <c:pt idx="1">
                  <c:v>no flush or recover lube oil</c:v>
                </c:pt>
                <c:pt idx="2">
                  <c:v>reduce oil quantity</c:v>
                </c:pt>
                <c:pt idx="3">
                  <c:v>no ALAT treatment</c:v>
                </c:pt>
                <c:pt idx="4">
                  <c:v>New price</c:v>
                </c:pt>
              </c:strCache>
            </c:strRef>
          </c:cat>
          <c:val>
            <c:numRef>
              <c:f>'lube oil'!$B$5:$B$9</c:f>
              <c:numCache>
                <c:formatCode>#,##0" k€"</c:formatCode>
                <c:ptCount val="5"/>
                <c:pt idx="0" formatCode="General">
                  <c:v>0</c:v>
                </c:pt>
                <c:pt idx="1">
                  <c:v>80</c:v>
                </c:pt>
                <c:pt idx="2">
                  <c:v>45</c:v>
                </c:pt>
                <c:pt idx="3">
                  <c:v>90</c:v>
                </c:pt>
              </c:numCache>
            </c:numRef>
          </c:val>
        </c:ser>
        <c:ser>
          <c:idx val="1"/>
          <c:order val="1"/>
          <c:tx>
            <c:strRef>
              <c:f>'lube oil'!$C$4</c:f>
              <c:strCache>
                <c:ptCount val="1"/>
                <c:pt idx="0">
                  <c:v>price</c:v>
                </c:pt>
              </c:strCache>
            </c:strRef>
          </c:tx>
          <c:invertIfNegative val="1"/>
          <c:cat>
            <c:strRef>
              <c:f>'lube oil'!$A$5:$A$9</c:f>
              <c:strCache>
                <c:ptCount val="5"/>
                <c:pt idx="0">
                  <c:v>Enerflex price</c:v>
                </c:pt>
                <c:pt idx="1">
                  <c:v>no flush or recover lube oil</c:v>
                </c:pt>
                <c:pt idx="2">
                  <c:v>reduce oil quantity</c:v>
                </c:pt>
                <c:pt idx="3">
                  <c:v>no ALAT treatment</c:v>
                </c:pt>
                <c:pt idx="4">
                  <c:v>New price</c:v>
                </c:pt>
              </c:strCache>
            </c:strRef>
          </c:cat>
          <c:val>
            <c:numRef>
              <c:f>'lube oil'!$C$5:$C$9</c:f>
              <c:numCache>
                <c:formatCode>#,##0" k€"</c:formatCode>
                <c:ptCount val="5"/>
                <c:pt idx="0">
                  <c:v>264</c:v>
                </c:pt>
                <c:pt idx="1">
                  <c:v>184</c:v>
                </c:pt>
                <c:pt idx="2">
                  <c:v>139</c:v>
                </c:pt>
                <c:pt idx="3">
                  <c:v>49</c:v>
                </c:pt>
                <c:pt idx="4">
                  <c:v>49</c:v>
                </c:pt>
              </c:numCache>
            </c:numRef>
          </c:val>
        </c:ser>
        <c:axId val="81106432"/>
        <c:axId val="81108352"/>
      </c:barChart>
      <c:catAx>
        <c:axId val="8110643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fr-FR" sz="1200"/>
                  <a:t>Levers</a:t>
                </a:r>
              </a:p>
            </c:rich>
          </c:tx>
          <c:layout/>
        </c:title>
        <c:majorTickMark val="none"/>
        <c:tickLblPos val="nextTo"/>
        <c:crossAx val="81108352"/>
        <c:crosses val="autoZero"/>
        <c:auto val="1"/>
        <c:lblAlgn val="ctr"/>
        <c:lblOffset val="100"/>
      </c:catAx>
      <c:valAx>
        <c:axId val="8110835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700"/>
                </a:pPr>
                <a:r>
                  <a:rPr lang="fr-FR" sz="1200" b="1" i="0" baseline="0"/>
                  <a:t>cost &amp; cost cuts (k€)</a:t>
                </a:r>
                <a:endParaRPr lang="fr-FR" sz="700"/>
              </a:p>
            </c:rich>
          </c:tx>
          <c:layout/>
        </c:title>
        <c:numFmt formatCode="General" sourceLinked="1"/>
        <c:tickLblPos val="nextTo"/>
        <c:crossAx val="81106432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style val="18"/>
  <c:chart>
    <c:title>
      <c:tx>
        <c:rich>
          <a:bodyPr/>
          <a:lstStyle/>
          <a:p>
            <a:pPr>
              <a:defRPr/>
            </a:pPr>
            <a:r>
              <a:rPr lang="fr-FR"/>
              <a:t>MP/HP</a:t>
            </a:r>
            <a:r>
              <a:rPr lang="fr-FR" baseline="0"/>
              <a:t> compression skids</a:t>
            </a:r>
            <a:endParaRPr lang="fr-FR"/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'MP HP compressor'!$B$4</c:f>
              <c:strCache>
                <c:ptCount val="1"/>
                <c:pt idx="0">
                  <c:v>cost-cut</c:v>
                </c:pt>
              </c:strCache>
            </c:strRef>
          </c:tx>
          <c:cat>
            <c:strRef>
              <c:f>'MP HP compressor'!$A$5:$A$11</c:f>
              <c:strCache>
                <c:ptCount val="7"/>
                <c:pt idx="0">
                  <c:v>Enerflex price</c:v>
                </c:pt>
                <c:pt idx="1">
                  <c:v>2 instead 4 screws</c:v>
                </c:pt>
                <c:pt idx="2">
                  <c:v>simplify the design</c:v>
                </c:pt>
                <c:pt idx="3">
                  <c:v>standardize</c:v>
                </c:pt>
                <c:pt idx="4">
                  <c:v>design and make</c:v>
                </c:pt>
                <c:pt idx="5">
                  <c:v>buy skid assembly from LCC</c:v>
                </c:pt>
                <c:pt idx="6">
                  <c:v>New price</c:v>
                </c:pt>
              </c:strCache>
            </c:strRef>
          </c:cat>
          <c:val>
            <c:numRef>
              <c:f>'MP HP compressor'!$B$5:$B$11</c:f>
              <c:numCache>
                <c:formatCode>#,##0" k€"</c:formatCode>
                <c:ptCount val="7"/>
                <c:pt idx="0" formatCode="General">
                  <c:v>0</c:v>
                </c:pt>
                <c:pt idx="1">
                  <c:v>600</c:v>
                </c:pt>
                <c:pt idx="2">
                  <c:v>600</c:v>
                </c:pt>
                <c:pt idx="3">
                  <c:v>100</c:v>
                </c:pt>
                <c:pt idx="4">
                  <c:v>480</c:v>
                </c:pt>
                <c:pt idx="5">
                  <c:v>300</c:v>
                </c:pt>
              </c:numCache>
            </c:numRef>
          </c:val>
        </c:ser>
        <c:ser>
          <c:idx val="1"/>
          <c:order val="1"/>
          <c:tx>
            <c:strRef>
              <c:f>'MP HP compressor'!$C$4</c:f>
              <c:strCache>
                <c:ptCount val="1"/>
                <c:pt idx="0">
                  <c:v>price</c:v>
                </c:pt>
              </c:strCache>
            </c:strRef>
          </c:tx>
          <c:invertIfNegative val="1"/>
          <c:cat>
            <c:strRef>
              <c:f>'MP HP compressor'!$A$5:$A$11</c:f>
              <c:strCache>
                <c:ptCount val="7"/>
                <c:pt idx="0">
                  <c:v>Enerflex price</c:v>
                </c:pt>
                <c:pt idx="1">
                  <c:v>2 instead 4 screws</c:v>
                </c:pt>
                <c:pt idx="2">
                  <c:v>simplify the design</c:v>
                </c:pt>
                <c:pt idx="3">
                  <c:v>standardize</c:v>
                </c:pt>
                <c:pt idx="4">
                  <c:v>design and make</c:v>
                </c:pt>
                <c:pt idx="5">
                  <c:v>buy skid assembly from LCC</c:v>
                </c:pt>
                <c:pt idx="6">
                  <c:v>New price</c:v>
                </c:pt>
              </c:strCache>
            </c:strRef>
          </c:cat>
          <c:val>
            <c:numRef>
              <c:f>'MP HP compressor'!$C$5:$C$11</c:f>
              <c:numCache>
                <c:formatCode>#,##0" k€"</c:formatCode>
                <c:ptCount val="7"/>
                <c:pt idx="0">
                  <c:v>3770</c:v>
                </c:pt>
                <c:pt idx="1">
                  <c:v>3170</c:v>
                </c:pt>
                <c:pt idx="2">
                  <c:v>2570</c:v>
                </c:pt>
                <c:pt idx="3">
                  <c:v>2470</c:v>
                </c:pt>
                <c:pt idx="4">
                  <c:v>1990</c:v>
                </c:pt>
                <c:pt idx="5">
                  <c:v>1690</c:v>
                </c:pt>
                <c:pt idx="6">
                  <c:v>1690</c:v>
                </c:pt>
              </c:numCache>
            </c:numRef>
          </c:val>
        </c:ser>
        <c:axId val="81219584"/>
        <c:axId val="81221504"/>
      </c:barChart>
      <c:catAx>
        <c:axId val="8121958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fr-FR" sz="1200"/>
                  <a:t>Levers</a:t>
                </a:r>
              </a:p>
            </c:rich>
          </c:tx>
        </c:title>
        <c:majorTickMark val="none"/>
        <c:tickLblPos val="nextTo"/>
        <c:crossAx val="81221504"/>
        <c:crosses val="autoZero"/>
        <c:auto val="1"/>
        <c:lblAlgn val="ctr"/>
        <c:lblOffset val="100"/>
      </c:catAx>
      <c:valAx>
        <c:axId val="8122150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700"/>
                </a:pPr>
                <a:r>
                  <a:rPr lang="fr-FR" sz="1200" b="1" i="0" baseline="0"/>
                  <a:t>cost &amp; cost cuts (k€)</a:t>
                </a:r>
                <a:endParaRPr lang="fr-FR" sz="700"/>
              </a:p>
            </c:rich>
          </c:tx>
        </c:title>
        <c:numFmt formatCode="General" sourceLinked="1"/>
        <c:tickLblPos val="nextTo"/>
        <c:crossAx val="81219584"/>
        <c:crosses val="autoZero"/>
        <c:crossBetween val="between"/>
      </c:valAx>
    </c:plotArea>
    <c:legend>
      <c:legendPos val="r"/>
    </c:legend>
    <c:plotVisOnly val="1"/>
    <c:dispBlanksAs val="gap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55659</xdr:colOff>
      <xdr:row>2</xdr:row>
      <xdr:rowOff>55660</xdr:rowOff>
    </xdr:from>
    <xdr:to>
      <xdr:col>12</xdr:col>
      <xdr:colOff>246489</xdr:colOff>
      <xdr:row>25</xdr:row>
      <xdr:rowOff>143124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55659</xdr:colOff>
      <xdr:row>2</xdr:row>
      <xdr:rowOff>55660</xdr:rowOff>
    </xdr:from>
    <xdr:to>
      <xdr:col>12</xdr:col>
      <xdr:colOff>246489</xdr:colOff>
      <xdr:row>24</xdr:row>
      <xdr:rowOff>143124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55659</xdr:colOff>
      <xdr:row>2</xdr:row>
      <xdr:rowOff>55660</xdr:rowOff>
    </xdr:from>
    <xdr:to>
      <xdr:col>12</xdr:col>
      <xdr:colOff>246489</xdr:colOff>
      <xdr:row>31</xdr:row>
      <xdr:rowOff>143124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55659</xdr:colOff>
      <xdr:row>2</xdr:row>
      <xdr:rowOff>55660</xdr:rowOff>
    </xdr:from>
    <xdr:to>
      <xdr:col>12</xdr:col>
      <xdr:colOff>246489</xdr:colOff>
      <xdr:row>29</xdr:row>
      <xdr:rowOff>143124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55659</xdr:colOff>
      <xdr:row>2</xdr:row>
      <xdr:rowOff>55660</xdr:rowOff>
    </xdr:from>
    <xdr:to>
      <xdr:col>12</xdr:col>
      <xdr:colOff>246489</xdr:colOff>
      <xdr:row>30</xdr:row>
      <xdr:rowOff>143124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20743</xdr:colOff>
      <xdr:row>1</xdr:row>
      <xdr:rowOff>55313</xdr:rowOff>
    </xdr:from>
    <xdr:to>
      <xdr:col>8</xdr:col>
      <xdr:colOff>732554</xdr:colOff>
      <xdr:row>18</xdr:row>
      <xdr:rowOff>113392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55659</xdr:colOff>
      <xdr:row>2</xdr:row>
      <xdr:rowOff>55660</xdr:rowOff>
    </xdr:from>
    <xdr:to>
      <xdr:col>12</xdr:col>
      <xdr:colOff>246489</xdr:colOff>
      <xdr:row>28</xdr:row>
      <xdr:rowOff>143124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23856</xdr:colOff>
      <xdr:row>2</xdr:row>
      <xdr:rowOff>135172</xdr:rowOff>
    </xdr:from>
    <xdr:to>
      <xdr:col>13</xdr:col>
      <xdr:colOff>214685</xdr:colOff>
      <xdr:row>24</xdr:row>
      <xdr:rowOff>135172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23856</xdr:colOff>
      <xdr:row>2</xdr:row>
      <xdr:rowOff>135172</xdr:rowOff>
    </xdr:from>
    <xdr:to>
      <xdr:col>13</xdr:col>
      <xdr:colOff>214685</xdr:colOff>
      <xdr:row>26</xdr:row>
      <xdr:rowOff>135172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FD19"/>
  <sheetViews>
    <sheetView tabSelected="1" zoomScale="70" zoomScaleNormal="70" workbookViewId="0">
      <selection activeCell="B16" sqref="B16"/>
    </sheetView>
  </sheetViews>
  <sheetFormatPr baseColWidth="10" defaultRowHeight="15.05"/>
  <cols>
    <col min="1" max="1" width="61" bestFit="1" customWidth="1"/>
    <col min="2" max="2" width="9.5546875" bestFit="1" customWidth="1"/>
    <col min="3" max="3" width="9.21875" bestFit="1" customWidth="1"/>
  </cols>
  <sheetData>
    <row r="2" spans="1:16384">
      <c r="D2" s="11"/>
    </row>
    <row r="3" spans="1:16384">
      <c r="B3" t="s">
        <v>29</v>
      </c>
    </row>
    <row r="4" spans="1:16384">
      <c r="A4" s="3" t="s">
        <v>9</v>
      </c>
      <c r="B4" s="3" t="s">
        <v>10</v>
      </c>
      <c r="C4" s="3" t="s">
        <v>8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  <c r="XFD4" s="3"/>
    </row>
    <row r="5" spans="1:16384">
      <c r="A5" s="3" t="s">
        <v>50</v>
      </c>
      <c r="B5" s="3"/>
      <c r="C5" s="3">
        <f>+'installation '!C5+' start-up'!C5+integration!C5+CB!C5+enceinte!C5+ORS!C5+'VLP compressor'!C5+'MP HP compressor'!C5+'lube oil'!C5+others!C6+others!C7+others!C9+others!C8+others!C10+others!C11</f>
        <v>14839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  <c r="XFC5" s="3"/>
      <c r="XFD5" s="3"/>
    </row>
    <row r="6" spans="1:16384">
      <c r="A6" s="3" t="s">
        <v>51</v>
      </c>
      <c r="B6" s="3">
        <f>'installation '!B9+' start-up'!B8+integration!B15+CB!B13+enceinte!B14+ORS!B11+'VLP compressor'!B12+'MP HP compressor'!B12+'lube oil'!B10</f>
        <v>5279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pans="1:16384">
      <c r="A7" s="3" t="s">
        <v>63</v>
      </c>
      <c r="B7" s="3"/>
      <c r="C7" s="3">
        <f>+C5-B6</f>
        <v>9560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  <c r="XFD7" s="3"/>
    </row>
    <row r="8" spans="1:16384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9" spans="1:16384">
      <c r="A9" s="3" t="s">
        <v>52</v>
      </c>
      <c r="B9" s="3"/>
      <c r="C9" s="3">
        <v>4000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  <c r="XFD9" s="3"/>
    </row>
    <row r="10" spans="1:16384">
      <c r="A10" s="3" t="s">
        <v>53</v>
      </c>
      <c r="B10" s="3">
        <v>2000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  <c r="XFD10" s="3"/>
    </row>
    <row r="11" spans="1:16384">
      <c r="A11" s="3" t="s">
        <v>64</v>
      </c>
      <c r="B11" s="3"/>
      <c r="C11" s="3">
        <f>C9-B10</f>
        <v>2000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  <c r="XFD12" s="3"/>
    </row>
    <row r="13" spans="1:16384" ht="15.65" thickBot="1">
      <c r="A13" s="14"/>
      <c r="B13" s="14"/>
      <c r="C13" s="14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  <c r="XFD13" s="3"/>
    </row>
    <row r="14" spans="1:16384">
      <c r="A14" s="15" t="s">
        <v>65</v>
      </c>
      <c r="B14" s="16"/>
      <c r="C14" s="17">
        <f>+C7+C11</f>
        <v>11560</v>
      </c>
      <c r="D14" s="1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  <c r="XFD14" s="3"/>
    </row>
    <row r="15" spans="1:16384">
      <c r="A15" s="18" t="s">
        <v>5</v>
      </c>
      <c r="B15" s="12">
        <f>SUM(B6:B10)</f>
        <v>7279</v>
      </c>
      <c r="C15" s="19"/>
      <c r="D15" s="1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  <c r="XFD15" s="3"/>
    </row>
    <row r="16" spans="1:16384" ht="15.65" thickBot="1">
      <c r="A16" s="20" t="s">
        <v>6</v>
      </c>
      <c r="B16" s="22">
        <f>+B15/(C5+C9)</f>
        <v>0.38637931949678855</v>
      </c>
      <c r="C16" s="21"/>
      <c r="D16" s="1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  <c r="XFD16" s="3"/>
    </row>
    <row r="17" spans="2:3">
      <c r="C17" s="1"/>
    </row>
    <row r="18" spans="2:3">
      <c r="B18" s="1"/>
    </row>
    <row r="19" spans="2:3">
      <c r="B19" s="1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3:C13"/>
  <sheetViews>
    <sheetView zoomScale="85" zoomScaleNormal="85" workbookViewId="0">
      <selection activeCell="C5" sqref="C5"/>
    </sheetView>
  </sheetViews>
  <sheetFormatPr baseColWidth="10" defaultRowHeight="15.05"/>
  <cols>
    <col min="1" max="1" width="23.5546875" bestFit="1" customWidth="1"/>
    <col min="2" max="2" width="9.5546875" bestFit="1" customWidth="1"/>
    <col min="3" max="3" width="7.77734375" bestFit="1" customWidth="1"/>
  </cols>
  <sheetData>
    <row r="3" spans="1:3">
      <c r="B3" t="s">
        <v>12</v>
      </c>
    </row>
    <row r="4" spans="1:3">
      <c r="A4" s="3" t="s">
        <v>9</v>
      </c>
      <c r="B4" s="3" t="s">
        <v>10</v>
      </c>
      <c r="C4" s="3" t="s">
        <v>8</v>
      </c>
    </row>
    <row r="5" spans="1:3">
      <c r="A5" s="3" t="s">
        <v>14</v>
      </c>
      <c r="B5" s="3">
        <v>0</v>
      </c>
      <c r="C5" s="4">
        <v>264</v>
      </c>
    </row>
    <row r="6" spans="1:3">
      <c r="A6" s="3" t="s">
        <v>56</v>
      </c>
      <c r="B6" s="4">
        <v>80</v>
      </c>
      <c r="C6" s="5">
        <f>+C5-B6</f>
        <v>184</v>
      </c>
    </row>
    <row r="7" spans="1:3">
      <c r="A7" s="3" t="s">
        <v>58</v>
      </c>
      <c r="B7" s="4">
        <v>45</v>
      </c>
      <c r="C7" s="5">
        <f t="shared" ref="C7:C8" si="0">+C6-B7</f>
        <v>139</v>
      </c>
    </row>
    <row r="8" spans="1:3">
      <c r="A8" s="3" t="s">
        <v>57</v>
      </c>
      <c r="B8" s="4">
        <v>90</v>
      </c>
      <c r="C8" s="5">
        <f t="shared" si="0"/>
        <v>49</v>
      </c>
    </row>
    <row r="9" spans="1:3">
      <c r="A9" s="8" t="s">
        <v>17</v>
      </c>
      <c r="B9" s="6"/>
      <c r="C9" s="7">
        <f>+C8</f>
        <v>49</v>
      </c>
    </row>
    <row r="10" spans="1:3">
      <c r="A10" t="s">
        <v>5</v>
      </c>
      <c r="B10" s="1">
        <f>+B6+B7+B8</f>
        <v>215</v>
      </c>
    </row>
    <row r="11" spans="1:3">
      <c r="A11" t="s">
        <v>6</v>
      </c>
      <c r="B11" s="2">
        <f>+B10/C5</f>
        <v>0.81439393939393945</v>
      </c>
    </row>
    <row r="12" spans="1:3">
      <c r="A12" t="s">
        <v>4</v>
      </c>
      <c r="C12" s="1">
        <f>+C5-B10</f>
        <v>49</v>
      </c>
    </row>
    <row r="13" spans="1:3">
      <c r="B13" s="1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3:D15"/>
  <sheetViews>
    <sheetView zoomScale="85" zoomScaleNormal="85" workbookViewId="0">
      <selection activeCell="C13" sqref="C13"/>
    </sheetView>
  </sheetViews>
  <sheetFormatPr baseColWidth="10" defaultRowHeight="15.05"/>
  <cols>
    <col min="1" max="1" width="23.5546875" bestFit="1" customWidth="1"/>
    <col min="2" max="2" width="9.5546875" bestFit="1" customWidth="1"/>
    <col min="3" max="3" width="7.77734375" bestFit="1" customWidth="1"/>
  </cols>
  <sheetData>
    <row r="3" spans="1:4">
      <c r="B3" t="s">
        <v>12</v>
      </c>
    </row>
    <row r="4" spans="1:4">
      <c r="A4" s="3" t="s">
        <v>9</v>
      </c>
      <c r="B4" s="3" t="s">
        <v>10</v>
      </c>
      <c r="C4" s="3" t="s">
        <v>8</v>
      </c>
    </row>
    <row r="5" spans="1:4">
      <c r="A5" s="3" t="s">
        <v>14</v>
      </c>
      <c r="B5" s="3">
        <v>0</v>
      </c>
      <c r="C5" s="4">
        <f>3600+170</f>
        <v>3770</v>
      </c>
    </row>
    <row r="6" spans="1:4">
      <c r="A6" s="3" t="s">
        <v>15</v>
      </c>
      <c r="B6" s="4">
        <v>600</v>
      </c>
      <c r="C6" s="5">
        <f>+C5-B6</f>
        <v>3170</v>
      </c>
    </row>
    <row r="7" spans="1:4">
      <c r="A7" s="3" t="s">
        <v>2</v>
      </c>
      <c r="B7" s="4">
        <v>600</v>
      </c>
      <c r="C7" s="5">
        <f>+C6-B7</f>
        <v>2570</v>
      </c>
    </row>
    <row r="8" spans="1:4">
      <c r="A8" s="3" t="s">
        <v>3</v>
      </c>
      <c r="B8" s="4">
        <v>100</v>
      </c>
      <c r="C8" s="5">
        <f>+C7-B8</f>
        <v>2470</v>
      </c>
    </row>
    <row r="9" spans="1:4">
      <c r="A9" s="3" t="s">
        <v>1</v>
      </c>
      <c r="B9" s="4">
        <v>480</v>
      </c>
      <c r="C9" s="5">
        <f>+C8-B9</f>
        <v>1990</v>
      </c>
      <c r="D9" t="s">
        <v>21</v>
      </c>
    </row>
    <row r="10" spans="1:4">
      <c r="A10" s="3" t="s">
        <v>16</v>
      </c>
      <c r="B10" s="4">
        <v>300</v>
      </c>
      <c r="C10" s="5">
        <f>+C9-B10</f>
        <v>1690</v>
      </c>
    </row>
    <row r="11" spans="1:4">
      <c r="A11" s="8" t="s">
        <v>17</v>
      </c>
      <c r="B11" s="6"/>
      <c r="C11" s="7">
        <f>+C10</f>
        <v>1690</v>
      </c>
    </row>
    <row r="12" spans="1:4">
      <c r="A12" t="s">
        <v>5</v>
      </c>
      <c r="B12" s="1">
        <f>+B6+B7+B8+B9+B10</f>
        <v>2080</v>
      </c>
    </row>
    <row r="13" spans="1:4">
      <c r="A13" t="s">
        <v>6</v>
      </c>
      <c r="B13" s="2">
        <f>+B12/C5</f>
        <v>0.55172413793103448</v>
      </c>
    </row>
    <row r="14" spans="1:4">
      <c r="A14" t="s">
        <v>4</v>
      </c>
      <c r="C14" s="1">
        <f>+C5-B12</f>
        <v>1690</v>
      </c>
    </row>
    <row r="15" spans="1:4">
      <c r="B15" s="1"/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3:C15"/>
  <sheetViews>
    <sheetView zoomScale="85" zoomScaleNormal="85" workbookViewId="0">
      <selection activeCell="A18" sqref="A18"/>
    </sheetView>
  </sheetViews>
  <sheetFormatPr baseColWidth="10" defaultRowHeight="15.05"/>
  <cols>
    <col min="1" max="1" width="61" bestFit="1" customWidth="1"/>
    <col min="2" max="2" width="9.5546875" bestFit="1" customWidth="1"/>
    <col min="3" max="3" width="7.77734375" bestFit="1" customWidth="1"/>
  </cols>
  <sheetData>
    <row r="3" spans="1:3">
      <c r="B3" t="s">
        <v>29</v>
      </c>
    </row>
    <row r="4" spans="1:3">
      <c r="A4" s="3"/>
      <c r="B4" s="3" t="s">
        <v>10</v>
      </c>
      <c r="C4" s="3" t="s">
        <v>8</v>
      </c>
    </row>
    <row r="5" spans="1:3">
      <c r="B5" s="1"/>
    </row>
    <row r="6" spans="1:3">
      <c r="A6" s="3" t="s">
        <v>54</v>
      </c>
      <c r="B6" s="3"/>
      <c r="C6" s="4">
        <f>6*135+157</f>
        <v>967</v>
      </c>
    </row>
    <row r="7" spans="1:3">
      <c r="A7" s="3" t="s">
        <v>55</v>
      </c>
      <c r="B7" s="3"/>
      <c r="C7" s="4">
        <v>550</v>
      </c>
    </row>
    <row r="8" spans="1:3">
      <c r="A8" s="3" t="s">
        <v>59</v>
      </c>
      <c r="B8" s="3"/>
      <c r="C8" s="4">
        <v>600</v>
      </c>
    </row>
    <row r="9" spans="1:3">
      <c r="A9" s="3" t="s">
        <v>60</v>
      </c>
      <c r="B9" s="3"/>
      <c r="C9" s="4">
        <v>560</v>
      </c>
    </row>
    <row r="10" spans="1:3">
      <c r="A10" s="3" t="s">
        <v>62</v>
      </c>
      <c r="B10" s="3"/>
      <c r="C10" s="4">
        <v>185</v>
      </c>
    </row>
    <row r="11" spans="1:3">
      <c r="A11" s="3" t="s">
        <v>61</v>
      </c>
      <c r="B11" s="3"/>
      <c r="C11" s="4">
        <v>426</v>
      </c>
    </row>
    <row r="12" spans="1:3">
      <c r="A12" s="3"/>
      <c r="B12" s="3"/>
      <c r="C12" s="4"/>
    </row>
    <row r="13" spans="1:3">
      <c r="A13" s="3"/>
      <c r="B13" s="3"/>
      <c r="C13" s="4"/>
    </row>
    <row r="14" spans="1:3">
      <c r="A14" s="3"/>
      <c r="B14" s="3"/>
      <c r="C14" s="4"/>
    </row>
    <row r="15" spans="1:3">
      <c r="A15" s="3"/>
      <c r="B15" s="3"/>
      <c r="C15" s="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C12"/>
  <sheetViews>
    <sheetView zoomScale="85" zoomScaleNormal="85" workbookViewId="0">
      <selection activeCell="A17" sqref="A17"/>
    </sheetView>
  </sheetViews>
  <sheetFormatPr baseColWidth="10" defaultRowHeight="15.05"/>
  <cols>
    <col min="1" max="1" width="61" bestFit="1" customWidth="1"/>
    <col min="2" max="2" width="9.5546875" bestFit="1" customWidth="1"/>
    <col min="3" max="3" width="7.77734375" bestFit="1" customWidth="1"/>
  </cols>
  <sheetData>
    <row r="3" spans="1:3">
      <c r="B3" t="s">
        <v>29</v>
      </c>
    </row>
    <row r="4" spans="1:3">
      <c r="A4" s="3" t="s">
        <v>9</v>
      </c>
      <c r="B4" s="3" t="s">
        <v>10</v>
      </c>
      <c r="C4" s="3" t="s">
        <v>8</v>
      </c>
    </row>
    <row r="5" spans="1:3">
      <c r="A5" s="3" t="s">
        <v>45</v>
      </c>
      <c r="B5" s="3"/>
      <c r="C5" s="4">
        <f>705+104+21+26</f>
        <v>856</v>
      </c>
    </row>
    <row r="6" spans="1:3">
      <c r="A6" s="3" t="s">
        <v>43</v>
      </c>
      <c r="B6" s="4">
        <f>26+223</f>
        <v>249</v>
      </c>
      <c r="C6" s="4">
        <f>+C5-B6</f>
        <v>607</v>
      </c>
    </row>
    <row r="7" spans="1:3">
      <c r="A7" s="3" t="s">
        <v>42</v>
      </c>
      <c r="B7" s="4">
        <v>57</v>
      </c>
      <c r="C7" s="4">
        <f>+C6-B7</f>
        <v>550</v>
      </c>
    </row>
    <row r="8" spans="1:3">
      <c r="A8" s="8" t="s">
        <v>17</v>
      </c>
      <c r="B8" s="6"/>
      <c r="C8" s="7">
        <f>+C7</f>
        <v>550</v>
      </c>
    </row>
    <row r="9" spans="1:3">
      <c r="A9" t="s">
        <v>5</v>
      </c>
      <c r="B9" s="1">
        <f>SUM(B6:B7)</f>
        <v>306</v>
      </c>
    </row>
    <row r="10" spans="1:3">
      <c r="A10" t="s">
        <v>6</v>
      </c>
      <c r="B10" s="2">
        <f>+B9/C5</f>
        <v>0.3574766355140187</v>
      </c>
    </row>
    <row r="11" spans="1:3">
      <c r="A11" t="s">
        <v>4</v>
      </c>
      <c r="C11" s="1">
        <f>+C5-B9</f>
        <v>550</v>
      </c>
    </row>
    <row r="12" spans="1:3">
      <c r="B12" s="1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3:C11"/>
  <sheetViews>
    <sheetView zoomScale="85" zoomScaleNormal="85" workbookViewId="0">
      <selection activeCell="A6" sqref="A6"/>
    </sheetView>
  </sheetViews>
  <sheetFormatPr baseColWidth="10" defaultRowHeight="15.05"/>
  <cols>
    <col min="1" max="1" width="61" bestFit="1" customWidth="1"/>
    <col min="2" max="2" width="9.5546875" bestFit="1" customWidth="1"/>
    <col min="3" max="3" width="7.77734375" bestFit="1" customWidth="1"/>
  </cols>
  <sheetData>
    <row r="3" spans="1:3">
      <c r="B3" t="s">
        <v>29</v>
      </c>
    </row>
    <row r="4" spans="1:3">
      <c r="A4" s="3" t="s">
        <v>9</v>
      </c>
      <c r="B4" s="3" t="s">
        <v>10</v>
      </c>
      <c r="C4" s="3" t="s">
        <v>8</v>
      </c>
    </row>
    <row r="5" spans="1:3">
      <c r="A5" t="s">
        <v>48</v>
      </c>
      <c r="C5" s="4">
        <f>805+35</f>
        <v>840</v>
      </c>
    </row>
    <row r="6" spans="1:3">
      <c r="A6" s="9" t="s">
        <v>44</v>
      </c>
      <c r="B6" s="4">
        <v>357</v>
      </c>
      <c r="C6" s="5">
        <f>+C5-B6</f>
        <v>483</v>
      </c>
    </row>
    <row r="7" spans="1:3">
      <c r="A7" s="8" t="s">
        <v>17</v>
      </c>
      <c r="B7" s="6"/>
      <c r="C7" s="7">
        <f>+C6</f>
        <v>483</v>
      </c>
    </row>
    <row r="8" spans="1:3">
      <c r="A8" t="s">
        <v>5</v>
      </c>
      <c r="B8" s="1">
        <f>SUM(B5:B6)</f>
        <v>357</v>
      </c>
    </row>
    <row r="9" spans="1:3">
      <c r="A9" t="s">
        <v>6</v>
      </c>
      <c r="B9" s="2">
        <f>+B8/C5</f>
        <v>0.42499999999999999</v>
      </c>
    </row>
    <row r="10" spans="1:3">
      <c r="A10" t="s">
        <v>4</v>
      </c>
      <c r="C10" s="1">
        <f>+C7</f>
        <v>483</v>
      </c>
    </row>
    <row r="11" spans="1:3">
      <c r="B11" s="1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3:C18"/>
  <sheetViews>
    <sheetView zoomScale="85" zoomScaleNormal="85" workbookViewId="0">
      <selection activeCell="C6" sqref="C6"/>
    </sheetView>
  </sheetViews>
  <sheetFormatPr baseColWidth="10" defaultRowHeight="15.05"/>
  <cols>
    <col min="1" max="1" width="61" bestFit="1" customWidth="1"/>
    <col min="2" max="2" width="9.5546875" bestFit="1" customWidth="1"/>
    <col min="3" max="3" width="7.77734375" bestFit="1" customWidth="1"/>
  </cols>
  <sheetData>
    <row r="3" spans="1:3">
      <c r="B3" t="s">
        <v>29</v>
      </c>
    </row>
    <row r="4" spans="1:3">
      <c r="A4" s="3" t="s">
        <v>9</v>
      </c>
      <c r="B4" s="3" t="s">
        <v>10</v>
      </c>
      <c r="C4" s="3" t="s">
        <v>8</v>
      </c>
    </row>
    <row r="5" spans="1:3">
      <c r="A5" s="3" t="s">
        <v>30</v>
      </c>
      <c r="B5" s="3">
        <v>0</v>
      </c>
      <c r="C5" s="4">
        <f>691+303+383</f>
        <v>1377</v>
      </c>
    </row>
    <row r="6" spans="1:3">
      <c r="A6" s="3" t="s">
        <v>31</v>
      </c>
      <c r="B6" s="4">
        <v>150</v>
      </c>
      <c r="C6" s="5">
        <f>C5-B6</f>
        <v>1227</v>
      </c>
    </row>
    <row r="7" spans="1:3">
      <c r="A7" s="3" t="s">
        <v>32</v>
      </c>
      <c r="B7" s="4">
        <v>37</v>
      </c>
      <c r="C7" s="5">
        <f t="shared" ref="C7:C13" si="0">C6-B7</f>
        <v>1190</v>
      </c>
    </row>
    <row r="8" spans="1:3">
      <c r="A8" s="9" t="s">
        <v>35</v>
      </c>
      <c r="B8" s="4">
        <v>44</v>
      </c>
      <c r="C8" s="5">
        <f t="shared" si="0"/>
        <v>1146</v>
      </c>
    </row>
    <row r="9" spans="1:3">
      <c r="A9" s="3" t="s">
        <v>33</v>
      </c>
      <c r="B9" s="4">
        <v>52</v>
      </c>
      <c r="C9" s="5">
        <f t="shared" si="0"/>
        <v>1094</v>
      </c>
    </row>
    <row r="10" spans="1:3">
      <c r="A10" s="3" t="s">
        <v>36</v>
      </c>
      <c r="B10" s="4">
        <v>25</v>
      </c>
      <c r="C10" s="5">
        <f t="shared" si="0"/>
        <v>1069</v>
      </c>
    </row>
    <row r="11" spans="1:3">
      <c r="A11" s="3" t="s">
        <v>34</v>
      </c>
      <c r="B11" s="4">
        <v>65</v>
      </c>
      <c r="C11" s="5">
        <f t="shared" si="0"/>
        <v>1004</v>
      </c>
    </row>
    <row r="12" spans="1:3">
      <c r="A12" s="3" t="s">
        <v>38</v>
      </c>
      <c r="B12" s="4">
        <v>25</v>
      </c>
      <c r="C12" s="5">
        <f t="shared" si="0"/>
        <v>979</v>
      </c>
    </row>
    <row r="13" spans="1:3">
      <c r="A13" s="3" t="s">
        <v>37</v>
      </c>
      <c r="B13" s="4">
        <v>30</v>
      </c>
      <c r="C13" s="5">
        <f t="shared" si="0"/>
        <v>949</v>
      </c>
    </row>
    <row r="14" spans="1:3">
      <c r="A14" s="8" t="s">
        <v>17</v>
      </c>
      <c r="B14" s="6"/>
      <c r="C14" s="7">
        <f>+C13</f>
        <v>949</v>
      </c>
    </row>
    <row r="15" spans="1:3">
      <c r="A15" t="s">
        <v>5</v>
      </c>
      <c r="B15" s="1">
        <f>SUM(B5:B13)</f>
        <v>428</v>
      </c>
    </row>
    <row r="16" spans="1:3">
      <c r="A16" t="s">
        <v>6</v>
      </c>
      <c r="B16" s="2">
        <f>+B15/C5</f>
        <v>0.31082062454611475</v>
      </c>
    </row>
    <row r="17" spans="1:3">
      <c r="A17" t="s">
        <v>4</v>
      </c>
      <c r="C17" s="1">
        <f>+C5-B15</f>
        <v>949</v>
      </c>
    </row>
    <row r="18" spans="1:3">
      <c r="B18" s="1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3:C16"/>
  <sheetViews>
    <sheetView zoomScale="85" zoomScaleNormal="85" workbookViewId="0">
      <selection activeCell="A15" sqref="A15"/>
    </sheetView>
  </sheetViews>
  <sheetFormatPr baseColWidth="10" defaultRowHeight="15.05"/>
  <cols>
    <col min="1" max="1" width="61" bestFit="1" customWidth="1"/>
    <col min="2" max="2" width="7.21875" customWidth="1"/>
    <col min="3" max="3" width="7.77734375" bestFit="1" customWidth="1"/>
  </cols>
  <sheetData>
    <row r="3" spans="1:3">
      <c r="B3" t="s">
        <v>29</v>
      </c>
    </row>
    <row r="4" spans="1:3">
      <c r="A4" s="3" t="s">
        <v>9</v>
      </c>
      <c r="B4" s="10" t="s">
        <v>10</v>
      </c>
      <c r="C4" s="10" t="s">
        <v>8</v>
      </c>
    </row>
    <row r="5" spans="1:3">
      <c r="A5" s="3" t="s">
        <v>48</v>
      </c>
      <c r="B5" s="10"/>
      <c r="C5" s="4">
        <f>1429+46+258+105</f>
        <v>1838</v>
      </c>
    </row>
    <row r="6" spans="1:3">
      <c r="A6" s="3" t="s">
        <v>40</v>
      </c>
      <c r="B6" s="4">
        <v>250</v>
      </c>
      <c r="C6" s="4">
        <f>+C5-B6</f>
        <v>1588</v>
      </c>
    </row>
    <row r="7" spans="1:3">
      <c r="A7" s="3" t="s">
        <v>39</v>
      </c>
      <c r="B7" s="4">
        <v>75</v>
      </c>
      <c r="C7" s="4">
        <f t="shared" ref="C7:C11" si="0">+C6-B7</f>
        <v>1513</v>
      </c>
    </row>
    <row r="8" spans="1:3">
      <c r="A8" s="3" t="s">
        <v>41</v>
      </c>
      <c r="B8" s="4">
        <v>76</v>
      </c>
      <c r="C8" s="4">
        <f t="shared" si="0"/>
        <v>1437</v>
      </c>
    </row>
    <row r="9" spans="1:3">
      <c r="A9" s="3" t="s">
        <v>47</v>
      </c>
      <c r="B9" s="4">
        <v>45</v>
      </c>
      <c r="C9" s="4">
        <f t="shared" si="0"/>
        <v>1392</v>
      </c>
    </row>
    <row r="10" spans="1:3">
      <c r="A10" s="3" t="s">
        <v>46</v>
      </c>
      <c r="B10" s="4">
        <v>100</v>
      </c>
      <c r="C10" s="4">
        <f t="shared" si="0"/>
        <v>1292</v>
      </c>
    </row>
    <row r="11" spans="1:3">
      <c r="A11" s="3" t="s">
        <v>49</v>
      </c>
      <c r="B11" s="4">
        <v>60</v>
      </c>
      <c r="C11" s="4">
        <f t="shared" si="0"/>
        <v>1232</v>
      </c>
    </row>
    <row r="12" spans="1:3">
      <c r="A12" s="8" t="s">
        <v>17</v>
      </c>
      <c r="B12" s="6"/>
      <c r="C12" s="7">
        <f>+C11</f>
        <v>1232</v>
      </c>
    </row>
    <row r="13" spans="1:3">
      <c r="A13" t="s">
        <v>5</v>
      </c>
      <c r="B13" s="1">
        <f>SUM(B6:B11)</f>
        <v>606</v>
      </c>
    </row>
    <row r="14" spans="1:3">
      <c r="A14" t="s">
        <v>6</v>
      </c>
      <c r="B14" s="2">
        <f>+B13/C6</f>
        <v>0.38161209068010077</v>
      </c>
    </row>
    <row r="15" spans="1:3">
      <c r="A15" t="s">
        <v>4</v>
      </c>
      <c r="C15" s="1">
        <f>+C5-B13</f>
        <v>1232</v>
      </c>
    </row>
    <row r="16" spans="1:3">
      <c r="B16" s="1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3:C17"/>
  <sheetViews>
    <sheetView zoomScaleNormal="100" workbookViewId="0">
      <selection activeCell="B7" sqref="B7"/>
    </sheetView>
  </sheetViews>
  <sheetFormatPr baseColWidth="10" defaultRowHeight="15.05"/>
  <cols>
    <col min="1" max="1" width="25.77734375" bestFit="1" customWidth="1"/>
    <col min="2" max="2" width="9.5546875" bestFit="1" customWidth="1"/>
    <col min="3" max="3" width="7.77734375" bestFit="1" customWidth="1"/>
  </cols>
  <sheetData>
    <row r="3" spans="1:3">
      <c r="B3" t="s">
        <v>23</v>
      </c>
    </row>
    <row r="4" spans="1:3">
      <c r="A4" s="3" t="s">
        <v>9</v>
      </c>
      <c r="B4" s="3" t="s">
        <v>10</v>
      </c>
      <c r="C4" s="3" t="s">
        <v>8</v>
      </c>
    </row>
    <row r="5" spans="1:3">
      <c r="A5" s="3" t="s">
        <v>22</v>
      </c>
      <c r="B5" s="3">
        <v>0</v>
      </c>
      <c r="C5" s="4">
        <f>440+66</f>
        <v>506</v>
      </c>
    </row>
    <row r="6" spans="1:3">
      <c r="A6" s="3" t="s">
        <v>2</v>
      </c>
      <c r="B6" s="4">
        <v>50</v>
      </c>
      <c r="C6" s="5">
        <f>C5-B6</f>
        <v>456</v>
      </c>
    </row>
    <row r="7" spans="1:3">
      <c r="A7" s="3" t="s">
        <v>28</v>
      </c>
      <c r="B7" s="4">
        <v>40</v>
      </c>
      <c r="C7" s="5">
        <f t="shared" ref="C7:C12" si="0">C6-B7</f>
        <v>416</v>
      </c>
    </row>
    <row r="8" spans="1:3">
      <c r="A8" s="3" t="s">
        <v>27</v>
      </c>
      <c r="B8" s="4">
        <v>-65</v>
      </c>
      <c r="C8" s="5">
        <f t="shared" si="0"/>
        <v>481</v>
      </c>
    </row>
    <row r="9" spans="1:3">
      <c r="A9" s="3" t="s">
        <v>24</v>
      </c>
      <c r="B9" s="4">
        <v>40</v>
      </c>
      <c r="C9" s="5">
        <f t="shared" si="0"/>
        <v>441</v>
      </c>
    </row>
    <row r="10" spans="1:3">
      <c r="A10" s="3" t="s">
        <v>25</v>
      </c>
      <c r="B10" s="4">
        <v>25</v>
      </c>
      <c r="C10" s="5">
        <f t="shared" si="0"/>
        <v>416</v>
      </c>
    </row>
    <row r="11" spans="1:3">
      <c r="A11" s="3" t="s">
        <v>26</v>
      </c>
      <c r="B11" s="4">
        <v>50</v>
      </c>
      <c r="C11" s="5">
        <f t="shared" si="0"/>
        <v>366</v>
      </c>
    </row>
    <row r="12" spans="1:3">
      <c r="A12" s="3" t="s">
        <v>16</v>
      </c>
      <c r="B12" s="4">
        <v>150</v>
      </c>
      <c r="C12" s="5">
        <f t="shared" si="0"/>
        <v>216</v>
      </c>
    </row>
    <row r="13" spans="1:3">
      <c r="A13" s="8" t="s">
        <v>17</v>
      </c>
      <c r="B13" s="6"/>
      <c r="C13" s="7">
        <f>+C12</f>
        <v>216</v>
      </c>
    </row>
    <row r="14" spans="1:3">
      <c r="A14" t="s">
        <v>5</v>
      </c>
      <c r="B14" s="1">
        <f>+B6+B7+B8+B9+B10+B11+B12</f>
        <v>290</v>
      </c>
    </row>
    <row r="15" spans="1:3">
      <c r="A15" t="s">
        <v>6</v>
      </c>
      <c r="B15" s="2">
        <f>+B14/C5</f>
        <v>0.5731225296442688</v>
      </c>
    </row>
    <row r="16" spans="1:3">
      <c r="A16" t="s">
        <v>4</v>
      </c>
      <c r="C16" s="1">
        <f>+C5-B14</f>
        <v>216</v>
      </c>
    </row>
    <row r="17" spans="2:2">
      <c r="B17" s="1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3:D18"/>
  <sheetViews>
    <sheetView zoomScale="115" zoomScaleNormal="115" workbookViewId="0">
      <selection activeCell="D9" sqref="D9"/>
    </sheetView>
  </sheetViews>
  <sheetFormatPr baseColWidth="10" defaultRowHeight="15.05"/>
  <cols>
    <col min="1" max="1" width="24.44140625" bestFit="1" customWidth="1"/>
    <col min="2" max="2" width="9.5546875" bestFit="1" customWidth="1"/>
    <col min="3" max="3" width="6.33203125" bestFit="1" customWidth="1"/>
    <col min="4" max="4" width="25.77734375" bestFit="1" customWidth="1"/>
  </cols>
  <sheetData>
    <row r="3" spans="1:4">
      <c r="B3" t="s">
        <v>0</v>
      </c>
    </row>
    <row r="4" spans="1:4">
      <c r="A4" s="3" t="s">
        <v>9</v>
      </c>
      <c r="B4" s="3" t="s">
        <v>10</v>
      </c>
      <c r="C4" s="3" t="s">
        <v>8</v>
      </c>
    </row>
    <row r="5" spans="1:4">
      <c r="A5" s="3" t="s">
        <v>13</v>
      </c>
      <c r="B5" s="3"/>
      <c r="C5" s="4">
        <v>500</v>
      </c>
      <c r="D5" t="s">
        <v>18</v>
      </c>
    </row>
    <row r="6" spans="1:4">
      <c r="A6" s="3" t="s">
        <v>11</v>
      </c>
      <c r="B6" s="4">
        <v>110</v>
      </c>
      <c r="C6" s="5">
        <f>+C5-B6</f>
        <v>390</v>
      </c>
      <c r="D6" t="s">
        <v>19</v>
      </c>
    </row>
    <row r="7" spans="1:4">
      <c r="A7" s="3" t="s">
        <v>2</v>
      </c>
      <c r="B7" s="4">
        <v>50</v>
      </c>
      <c r="C7" s="5">
        <f>+C6-B7</f>
        <v>340</v>
      </c>
    </row>
    <row r="8" spans="1:4">
      <c r="A8" s="3" t="s">
        <v>3</v>
      </c>
      <c r="B8" s="4">
        <v>50</v>
      </c>
      <c r="C8" s="5">
        <f t="shared" ref="C8:C9" si="0">+C7-B8</f>
        <v>290</v>
      </c>
      <c r="D8" t="s">
        <v>20</v>
      </c>
    </row>
    <row r="9" spans="1:4">
      <c r="A9" s="3" t="s">
        <v>7</v>
      </c>
      <c r="B9" s="4">
        <f>30%*C8</f>
        <v>87</v>
      </c>
      <c r="C9" s="5">
        <f t="shared" si="0"/>
        <v>203</v>
      </c>
    </row>
    <row r="10" spans="1:4">
      <c r="A10" s="8" t="s">
        <v>4</v>
      </c>
      <c r="B10" s="6"/>
      <c r="C10" s="7">
        <f>+C9</f>
        <v>203</v>
      </c>
    </row>
    <row r="11" spans="1:4">
      <c r="A11" t="s">
        <v>5</v>
      </c>
      <c r="B11" s="1">
        <f>+B6+B7+B8+B9</f>
        <v>297</v>
      </c>
    </row>
    <row r="12" spans="1:4">
      <c r="A12" t="s">
        <v>6</v>
      </c>
      <c r="B12" s="2">
        <f>+B11/C5</f>
        <v>0.59399999999999997</v>
      </c>
    </row>
    <row r="13" spans="1:4">
      <c r="A13" t="s">
        <v>4</v>
      </c>
      <c r="C13" s="1">
        <f>+C5-B11</f>
        <v>203</v>
      </c>
    </row>
    <row r="14" spans="1:4">
      <c r="B14" s="1"/>
    </row>
    <row r="15" spans="1:4">
      <c r="B15" s="1"/>
    </row>
    <row r="16" spans="1:4">
      <c r="B16" s="1"/>
    </row>
    <row r="17" spans="2:2">
      <c r="B17" s="1"/>
    </row>
    <row r="18" spans="2:2">
      <c r="B18" s="1"/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3:C15"/>
  <sheetViews>
    <sheetView workbookViewId="0">
      <selection activeCell="D5" sqref="D5"/>
    </sheetView>
  </sheetViews>
  <sheetFormatPr baseColWidth="10" defaultRowHeight="15.05"/>
  <cols>
    <col min="1" max="1" width="23.5546875" bestFit="1" customWidth="1"/>
    <col min="2" max="2" width="9.5546875" bestFit="1" customWidth="1"/>
    <col min="3" max="3" width="7.77734375" bestFit="1" customWidth="1"/>
  </cols>
  <sheetData>
    <row r="3" spans="1:3">
      <c r="B3" t="s">
        <v>12</v>
      </c>
    </row>
    <row r="4" spans="1:3">
      <c r="A4" s="3" t="s">
        <v>9</v>
      </c>
      <c r="B4" s="3" t="s">
        <v>10</v>
      </c>
      <c r="C4" s="3" t="s">
        <v>8</v>
      </c>
    </row>
    <row r="5" spans="1:3">
      <c r="A5" s="3" t="s">
        <v>14</v>
      </c>
      <c r="B5" s="3">
        <v>0</v>
      </c>
      <c r="C5" s="4">
        <v>1600</v>
      </c>
    </row>
    <row r="6" spans="1:3">
      <c r="A6" s="3" t="s">
        <v>15</v>
      </c>
      <c r="B6" s="4">
        <v>0</v>
      </c>
      <c r="C6" s="5">
        <f>+C5-B6</f>
        <v>1600</v>
      </c>
    </row>
    <row r="7" spans="1:3">
      <c r="A7" s="3" t="s">
        <v>2</v>
      </c>
      <c r="B7" s="4">
        <v>300</v>
      </c>
      <c r="C7" s="5">
        <f>+C6-B7</f>
        <v>1300</v>
      </c>
    </row>
    <row r="8" spans="1:3">
      <c r="A8" s="3" t="s">
        <v>3</v>
      </c>
      <c r="B8" s="4">
        <v>0</v>
      </c>
      <c r="C8" s="5">
        <f>+C7-B8</f>
        <v>1300</v>
      </c>
    </row>
    <row r="9" spans="1:3">
      <c r="A9" s="3" t="s">
        <v>1</v>
      </c>
      <c r="B9" s="4">
        <v>200</v>
      </c>
      <c r="C9" s="5">
        <f>+C8-B9</f>
        <v>1100</v>
      </c>
    </row>
    <row r="10" spans="1:3">
      <c r="A10" s="3" t="s">
        <v>16</v>
      </c>
      <c r="B10" s="4">
        <v>200</v>
      </c>
      <c r="C10" s="5">
        <f>+C9-B10</f>
        <v>900</v>
      </c>
    </row>
    <row r="11" spans="1:3">
      <c r="A11" s="8" t="s">
        <v>17</v>
      </c>
      <c r="B11" s="6"/>
      <c r="C11" s="7">
        <f>+C10</f>
        <v>900</v>
      </c>
    </row>
    <row r="12" spans="1:3">
      <c r="A12" t="s">
        <v>5</v>
      </c>
      <c r="B12" s="1">
        <f>+B6+B7+B8+B9+B10</f>
        <v>700</v>
      </c>
    </row>
    <row r="13" spans="1:3">
      <c r="A13" t="s">
        <v>6</v>
      </c>
      <c r="B13" s="2">
        <f>+B12/C5</f>
        <v>0.4375</v>
      </c>
    </row>
    <row r="14" spans="1:3">
      <c r="A14" t="s">
        <v>4</v>
      </c>
      <c r="C14" s="1">
        <f>+C5-B12</f>
        <v>900</v>
      </c>
    </row>
    <row r="15" spans="1:3">
      <c r="B15" s="1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total</vt:lpstr>
      <vt:lpstr>others</vt:lpstr>
      <vt:lpstr>installation </vt:lpstr>
      <vt:lpstr> start-up</vt:lpstr>
      <vt:lpstr>integration</vt:lpstr>
      <vt:lpstr>CB</vt:lpstr>
      <vt:lpstr>enceinte</vt:lpstr>
      <vt:lpstr>ORS</vt:lpstr>
      <vt:lpstr>VLP compressor</vt:lpstr>
      <vt:lpstr>lube oil</vt:lpstr>
      <vt:lpstr>MP HP compressor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2015-06-26T15:42:21Z</dcterms:modified>
</cp:coreProperties>
</file>