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Override PartName="/xl/drawings/drawing28.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embeddings/oleObject2.bin" ContentType="application/vnd.openxmlformats-officedocument.oleObject"/>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Default Extension="xlsx" ContentType="application/vnd.openxmlformats-officedocument.spreadsheetml.sheet"/>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Default Extension="emf" ContentType="image/x-emf"/>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drawings/drawing27.xml" ContentType="application/vnd.openxmlformats-officedocument.drawing+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drawings/drawing3.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fileSharing readOnlyRecommended="1"/>
  <workbookPr defaultThemeVersion="124226"/>
  <bookViews>
    <workbookView xWindow="12600" yWindow="-15" windowWidth="7920" windowHeight="7200" tabRatio="874" activeTab="2"/>
  </bookViews>
  <sheets>
    <sheet name="Read Me" sheetId="13" r:id="rId1"/>
    <sheet name="Plans" sheetId="55" r:id="rId2"/>
    <sheet name="PdG" sheetId="12" r:id="rId3"/>
    <sheet name="Recap et Révision" sheetId="7" r:id="rId4"/>
    <sheet name="Choix Devis&amp;Projet" sheetId="51" r:id="rId5"/>
    <sheet name="Tuyauteries process" sheetId="2" r:id="rId6"/>
    <sheet name="Tuyauteries liquides" sheetId="8" state="hidden" r:id="rId7"/>
    <sheet name="01-entrée système" sheetId="29" r:id="rId8"/>
    <sheet name="11-surpresseur" sheetId="47" r:id="rId9"/>
    <sheet name="130-sechageBP" sheetId="15" r:id="rId10"/>
    <sheet name="133-contrôle HR" sheetId="17" r:id="rId11"/>
    <sheet name="134-pré refroi BP" sheetId="24" r:id="rId12"/>
    <sheet name="21- H2S" sheetId="1" r:id="rId13"/>
    <sheet name="215-inj air" sheetId="20" r:id="rId14"/>
    <sheet name="25 - Filtre BP" sheetId="33" r:id="rId15"/>
    <sheet name="26-COV CA" sheetId="48" r:id="rId16"/>
    <sheet name="31-Compresseur MP" sheetId="6" r:id="rId17"/>
    <sheet name="313-respiration" sheetId="53" r:id="rId18"/>
    <sheet name="324-aerotherme" sheetId="54" r:id="rId19"/>
    <sheet name="320-sechageMP" sheetId="16" r:id="rId20"/>
    <sheet name="321-filtre coalescer" sheetId="43" r:id="rId21"/>
    <sheet name="33-Filtres MP" sheetId="42" r:id="rId22"/>
    <sheet name="322-rechauffageMP" sheetId="36" r:id="rId23"/>
    <sheet name="41-PSA" sheetId="46" r:id="rId24"/>
    <sheet name="42 - ORS" sheetId="32" r:id="rId25"/>
    <sheet name="43 - Filtre MP" sheetId="34" r:id="rId26"/>
    <sheet name="51-52-55-56-membrane" sheetId="26" r:id="rId27"/>
    <sheet name="54-ech inter etage" sheetId="18" r:id="rId28"/>
    <sheet name="60-injection" sheetId="50" r:id="rId29"/>
    <sheet name="64-ech biomethane" sheetId="19" r:id="rId30"/>
    <sheet name="72-73-78 - Events et condensats" sheetId="35" r:id="rId31"/>
    <sheet name="81-alim air" sheetId="52" r:id="rId32"/>
    <sheet name="82-alim azote" sheetId="28" r:id="rId33"/>
    <sheet name="84-Analyses" sheetId="45" r:id="rId34"/>
    <sheet name="85-chiller" sheetId="14" r:id="rId35"/>
    <sheet name="86-Eau chaude" sheetId="10" r:id="rId36"/>
    <sheet name="87-Eau froide" sheetId="25" r:id="rId37"/>
    <sheet name="915-indic process sortie" sheetId="30" r:id="rId38"/>
  </sheets>
  <externalReferences>
    <externalReference r:id="rId39"/>
    <externalReference r:id="rId40"/>
  </externalReferences>
  <definedNames>
    <definedName name="_DN">[1]Hidden!$H$5:$H$22</definedName>
    <definedName name="_xlnm._FilterDatabase" localSheetId="4" hidden="1">'Choix Devis&amp;Projet'!$D$10:$AS$66</definedName>
    <definedName name="_xlnm._FilterDatabase" localSheetId="1" hidden="1">Plans!$A$7:$I$27</definedName>
    <definedName name="_OND1" localSheetId="17">#REF!</definedName>
    <definedName name="_OND1" localSheetId="18">#REF!</definedName>
    <definedName name="_OND1">#REF!</definedName>
    <definedName name="CoeffAppro" localSheetId="17">#REF!</definedName>
    <definedName name="CoeffAppro" localSheetId="18">#REF!</definedName>
    <definedName name="CoeffAppro">#REF!</definedName>
    <definedName name="Cours_du_Dollar" localSheetId="17">#REF!</definedName>
    <definedName name="Cours_du_Dollar" localSheetId="18">#REF!</definedName>
    <definedName name="Cours_du_Dollar">#REF!</definedName>
    <definedName name="Debit_Biogaz_Entrant" localSheetId="17">#REF!</definedName>
    <definedName name="Debit_Biogaz_Entrant" localSheetId="18">#REF!</definedName>
    <definedName name="Debit_Biogaz_Entrant">#REF!</definedName>
    <definedName name="DebitBiogazEntrant" localSheetId="17">[2]Feuil2!#REF!</definedName>
    <definedName name="DebitBiogazEntrant" localSheetId="18">[2]Feuil2!#REF!</definedName>
    <definedName name="DebitBiogazEntrant">[2]Feuil2!#REF!</definedName>
    <definedName name="Gamme_Biogaz_Entrant" localSheetId="17">#REF!</definedName>
    <definedName name="Gamme_Biogaz_Entrant" localSheetId="18">#REF!</definedName>
    <definedName name="Gamme_Biogaz_Entrant">#REF!</definedName>
    <definedName name="_xlnm.Print_Titles" localSheetId="13">'215-inj air'!#REF!</definedName>
    <definedName name="_xlnm.Print_Titles" localSheetId="14">'25 - Filtre BP'!#REF!</definedName>
    <definedName name="_xlnm.Print_Titles" localSheetId="20">'321-filtre coalescer'!#REF!</definedName>
    <definedName name="_xlnm.Print_Titles" localSheetId="21">'33-Filtres MP'!#REF!</definedName>
    <definedName name="_xlnm.Print_Titles" localSheetId="23">'41-PSA'!#REF!</definedName>
    <definedName name="_xlnm.Print_Titles" localSheetId="25">'43 - Filtre MP'!#REF!</definedName>
    <definedName name="_xlnm.Print_Titles" localSheetId="27">'54-ech inter etage'!#REF!</definedName>
    <definedName name="_xlnm.Print_Titles" localSheetId="28">'60-injection'!#REF!</definedName>
    <definedName name="_xlnm.Print_Titles" localSheetId="29">'64-ech biomethane'!#REF!</definedName>
    <definedName name="_xlnm.Print_Titles" localSheetId="30">'72-73-78 - Events et condensats'!#REF!</definedName>
    <definedName name="_xlnm.Print_Titles" localSheetId="32">'82-alim azote'!#REF!</definedName>
    <definedName name="_xlnm.Print_Titles" localSheetId="33">'84-Analyses'!#REF!</definedName>
    <definedName name="_xlnm.Print_Titles" localSheetId="34">'85-chiller'!$1:$1</definedName>
    <definedName name="_xlnm.Print_Titles" localSheetId="35">'86-Eau chaude'!$1:$1</definedName>
    <definedName name="_xlnm.Print_Titles" localSheetId="37">'915-indic process sortie'!#REF!</definedName>
    <definedName name="_xlnm.Print_Titles" localSheetId="0">'Read Me'!#REF!</definedName>
    <definedName name="_xlnm.Print_Titles" localSheetId="6">'Tuyauteries liquides'!$7:$8</definedName>
    <definedName name="Marge" localSheetId="17">#REF!</definedName>
    <definedName name="Marge" localSheetId="18">#REF!</definedName>
    <definedName name="Marge">#REF!</definedName>
    <definedName name="Onglets">#REF!</definedName>
    <definedName name="PID_9765">"Objet 1"</definedName>
    <definedName name="Ra" localSheetId="17">#REF!</definedName>
    <definedName name="Ra" localSheetId="18">#REF!</definedName>
    <definedName name="Ra">#REF!</definedName>
    <definedName name="Remise_APTech" localSheetId="17">#REF!</definedName>
    <definedName name="Remise_APTech" localSheetId="18">#REF!</definedName>
    <definedName name="Remise_APTech">#REF!</definedName>
    <definedName name="Taux_Recycle" localSheetId="17">#REF!</definedName>
    <definedName name="Taux_Recycle" localSheetId="18">#REF!</definedName>
    <definedName name="Taux_Recycle">#REF!</definedName>
    <definedName name="Teneur_CH4" localSheetId="17">#REF!</definedName>
    <definedName name="Teneur_CH4" localSheetId="18">#REF!</definedName>
    <definedName name="Teneur_CH4">#REF!</definedName>
    <definedName name="Trucophile">#REF!</definedName>
    <definedName name="_xlnm.Print_Area" localSheetId="7">'01-entrée système'!$A:$AE</definedName>
    <definedName name="_xlnm.Print_Area" localSheetId="8">'11-surpresseur'!$A$1:$HW$93</definedName>
    <definedName name="_xlnm.Print_Area" localSheetId="9">'130-sechageBP'!$A$1:$AI$135</definedName>
    <definedName name="_xlnm.Print_Area" localSheetId="10">'133-contrôle HR'!$A$1:$AI$82</definedName>
    <definedName name="_xlnm.Print_Area" localSheetId="11">'134-pré refroi BP'!$A$1:$AI$84</definedName>
    <definedName name="_xlnm.Print_Area" localSheetId="12">'21- H2S'!$A$1:$AK$94</definedName>
    <definedName name="_xlnm.Print_Area" localSheetId="13">'215-inj air'!$A:$AI</definedName>
    <definedName name="_xlnm.Print_Area" localSheetId="14">'25 - Filtre BP'!$A$1:$P$49</definedName>
    <definedName name="_xlnm.Print_Area" localSheetId="15">'26-COV CA'!$A$1:$AK$53</definedName>
    <definedName name="_xlnm.Print_Area" localSheetId="17">'313-respiration'!$A$1:$E$22</definedName>
    <definedName name="_xlnm.Print_Area" localSheetId="16">'31-Compresseur MP'!$A$1:$FH$147</definedName>
    <definedName name="_xlnm.Print_Area" localSheetId="19">'320-sechageMP'!$A$1:$AK$140</definedName>
    <definedName name="_xlnm.Print_Area" localSheetId="20">'321-filtre coalescer'!$A$1:$N$30</definedName>
    <definedName name="_xlnm.Print_Area" localSheetId="22">'322-rechauffageMP'!$A$1:$AL$123</definedName>
    <definedName name="_xlnm.Print_Area" localSheetId="18">'324-aerotherme'!$A$1:$Q$52</definedName>
    <definedName name="_xlnm.Print_Area" localSheetId="21">'33-Filtres MP'!$A$1:$R$35</definedName>
    <definedName name="_xlnm.Print_Area" localSheetId="23">'41-PSA'!$A$1:$S$39</definedName>
    <definedName name="_xlnm.Print_Area" localSheetId="24">'42 - ORS'!$A$1:$FK$53</definedName>
    <definedName name="_xlnm.Print_Area" localSheetId="25">'43 - Filtre MP'!$A$1:$S$25</definedName>
    <definedName name="_xlnm.Print_Area" localSheetId="26">'51-52-55-56-membrane'!$A$1:$AH$155</definedName>
    <definedName name="_xlnm.Print_Area" localSheetId="27">'54-ech inter etage'!$A:$AI</definedName>
    <definedName name="_xlnm.Print_Area" localSheetId="28">'60-injection'!$A$1:$AH$63</definedName>
    <definedName name="_xlnm.Print_Area" localSheetId="29">'64-ech biomethane'!$A:$AI</definedName>
    <definedName name="_xlnm.Print_Area" localSheetId="30">'72-73-78 - Events et condensats'!$A$1:$AI$28</definedName>
    <definedName name="_xlnm.Print_Area" localSheetId="31">'81-alim air'!$A:$CB</definedName>
    <definedName name="_xlnm.Print_Area" localSheetId="32">'82-alim azote'!$A:$AE</definedName>
    <definedName name="_xlnm.Print_Area" localSheetId="33">'84-Analyses'!$A$1:$I$130</definedName>
    <definedName name="_xlnm.Print_Area" localSheetId="34">'85-chiller'!$A$1:$AJ$221</definedName>
    <definedName name="_xlnm.Print_Area" localSheetId="35">'86-Eau chaude'!$A$1:$AK$104</definedName>
    <definedName name="_xlnm.Print_Area" localSheetId="36">'87-Eau froide'!$A:$AI</definedName>
    <definedName name="_xlnm.Print_Area" localSheetId="37">'915-indic process sortie'!#REF!</definedName>
    <definedName name="_xlnm.Print_Area" localSheetId="2">PdG!$A$1:$I$45</definedName>
    <definedName name="_xlnm.Print_Area" localSheetId="0">'Read Me'!#REF!</definedName>
    <definedName name="_xlnm.Print_Area" localSheetId="3">'Recap et Révision'!$A$1:$G$325</definedName>
    <definedName name="_xlnm.Print_Area" localSheetId="6">'Tuyauteries liquides'!$A$1:$AJ$22</definedName>
    <definedName name="_xlnm.Print_Area" localSheetId="5">'Tuyauteries process'!$B$1:$AN$136</definedName>
  </definedNames>
  <calcPr calcId="125725" calcMode="manual" iterate="1"/>
</workbook>
</file>

<file path=xl/calcChain.xml><?xml version="1.0" encoding="utf-8"?>
<calcChain xmlns="http://schemas.openxmlformats.org/spreadsheetml/2006/main">
  <c r="W26" i="26"/>
  <c r="W25"/>
  <c r="D24"/>
  <c r="D23"/>
  <c r="D22"/>
  <c r="D21"/>
  <c r="W50"/>
  <c r="W49"/>
  <c r="D48"/>
  <c r="D47"/>
  <c r="D46"/>
  <c r="D45"/>
  <c r="A60" i="6"/>
  <c r="A24"/>
  <c r="K34" i="48"/>
  <c r="K33" i="1"/>
  <c r="F15" i="7"/>
  <c r="F28"/>
  <c r="F29"/>
  <c r="F30"/>
  <c r="D25" i="26" l="1"/>
  <c r="D26"/>
  <c r="D49"/>
  <c r="D50"/>
  <c r="W96"/>
  <c r="W95"/>
  <c r="D94"/>
  <c r="D93"/>
  <c r="W91"/>
  <c r="W90"/>
  <c r="D89"/>
  <c r="D88"/>
  <c r="D87"/>
  <c r="D86"/>
  <c r="X83"/>
  <c r="Y83" s="1"/>
  <c r="Z83" s="1"/>
  <c r="AA83" s="1"/>
  <c r="AB83" s="1"/>
  <c r="AC83" s="1"/>
  <c r="AD83" s="1"/>
  <c r="AE83" s="1"/>
  <c r="AF83" s="1"/>
  <c r="AG83" s="1"/>
  <c r="E83"/>
  <c r="F83" s="1"/>
  <c r="G83" s="1"/>
  <c r="H83" s="1"/>
  <c r="I83" s="1"/>
  <c r="J83" s="1"/>
  <c r="K83" s="1"/>
  <c r="L83" s="1"/>
  <c r="M83" s="1"/>
  <c r="N83" s="1"/>
  <c r="O83" s="1"/>
  <c r="P83" s="1"/>
  <c r="Q83" s="1"/>
  <c r="R83" s="1"/>
  <c r="S83" s="1"/>
  <c r="T83" s="1"/>
  <c r="U83" s="1"/>
  <c r="V83" s="1"/>
  <c r="A82"/>
  <c r="W79"/>
  <c r="W78"/>
  <c r="D77"/>
  <c r="D76"/>
  <c r="W74"/>
  <c r="W73"/>
  <c r="D72"/>
  <c r="D71"/>
  <c r="D70"/>
  <c r="D69"/>
  <c r="X66"/>
  <c r="Y66" s="1"/>
  <c r="Z66" s="1"/>
  <c r="AA66" s="1"/>
  <c r="AB66" s="1"/>
  <c r="AC66" s="1"/>
  <c r="AD66" s="1"/>
  <c r="AE66" s="1"/>
  <c r="AF66" s="1"/>
  <c r="AG66" s="1"/>
  <c r="E66"/>
  <c r="F66" s="1"/>
  <c r="G66" s="1"/>
  <c r="H66" s="1"/>
  <c r="I66" s="1"/>
  <c r="J66" s="1"/>
  <c r="K66" s="1"/>
  <c r="L66" s="1"/>
  <c r="M66" s="1"/>
  <c r="N66" s="1"/>
  <c r="O66" s="1"/>
  <c r="P66" s="1"/>
  <c r="Q66" s="1"/>
  <c r="R66" s="1"/>
  <c r="S66" s="1"/>
  <c r="T66" s="1"/>
  <c r="U66" s="1"/>
  <c r="V66" s="1"/>
  <c r="A65"/>
  <c r="W62"/>
  <c r="W61"/>
  <c r="D60"/>
  <c r="D59"/>
  <c r="W57"/>
  <c r="W56"/>
  <c r="D55"/>
  <c r="D54"/>
  <c r="D53"/>
  <c r="D52"/>
  <c r="X42"/>
  <c r="Y42" s="1"/>
  <c r="Z42" s="1"/>
  <c r="AA42" s="1"/>
  <c r="AB42" s="1"/>
  <c r="AC42" s="1"/>
  <c r="AD42" s="1"/>
  <c r="AE42" s="1"/>
  <c r="AF42" s="1"/>
  <c r="AG42" s="1"/>
  <c r="E42"/>
  <c r="F42" s="1"/>
  <c r="G42" s="1"/>
  <c r="H42" s="1"/>
  <c r="I42" s="1"/>
  <c r="J42" s="1"/>
  <c r="K42" s="1"/>
  <c r="L42" s="1"/>
  <c r="M42" s="1"/>
  <c r="N42" s="1"/>
  <c r="O42" s="1"/>
  <c r="P42" s="1"/>
  <c r="Q42" s="1"/>
  <c r="R42" s="1"/>
  <c r="S42" s="1"/>
  <c r="T42" s="1"/>
  <c r="U42" s="1"/>
  <c r="V42" s="1"/>
  <c r="A41"/>
  <c r="W38"/>
  <c r="W37"/>
  <c r="D36"/>
  <c r="D35"/>
  <c r="W33"/>
  <c r="W32"/>
  <c r="D31"/>
  <c r="D30"/>
  <c r="D29"/>
  <c r="D28"/>
  <c r="X18"/>
  <c r="E18"/>
  <c r="A17"/>
  <c r="X24" l="1"/>
  <c r="X21"/>
  <c r="X22"/>
  <c r="X23"/>
  <c r="E22"/>
  <c r="E23"/>
  <c r="E24"/>
  <c r="E21"/>
  <c r="E46"/>
  <c r="E48"/>
  <c r="E45"/>
  <c r="E47"/>
  <c r="X88"/>
  <c r="X48"/>
  <c r="X46"/>
  <c r="X47"/>
  <c r="X45"/>
  <c r="D62"/>
  <c r="F18"/>
  <c r="D73"/>
  <c r="E53"/>
  <c r="E28"/>
  <c r="D95"/>
  <c r="X59"/>
  <c r="E35"/>
  <c r="Y18"/>
  <c r="X29"/>
  <c r="D37"/>
  <c r="D33"/>
  <c r="D78"/>
  <c r="D32"/>
  <c r="X30"/>
  <c r="D90"/>
  <c r="X28"/>
  <c r="D57"/>
  <c r="D56"/>
  <c r="E94"/>
  <c r="E87"/>
  <c r="E76"/>
  <c r="E69"/>
  <c r="E88"/>
  <c r="E77"/>
  <c r="E70"/>
  <c r="E59"/>
  <c r="E89"/>
  <c r="E71"/>
  <c r="E60"/>
  <c r="E31"/>
  <c r="X36"/>
  <c r="D38"/>
  <c r="E52"/>
  <c r="X54"/>
  <c r="E55"/>
  <c r="E30"/>
  <c r="X35"/>
  <c r="X53"/>
  <c r="X77"/>
  <c r="E86"/>
  <c r="E93"/>
  <c r="X89"/>
  <c r="X71"/>
  <c r="X60"/>
  <c r="X93"/>
  <c r="X86"/>
  <c r="X72"/>
  <c r="X94"/>
  <c r="X87"/>
  <c r="X76"/>
  <c r="X69"/>
  <c r="X55"/>
  <c r="D74"/>
  <c r="E29"/>
  <c r="X31"/>
  <c r="E36"/>
  <c r="X52"/>
  <c r="E54"/>
  <c r="X70"/>
  <c r="E72"/>
  <c r="D79"/>
  <c r="D91"/>
  <c r="D61"/>
  <c r="D96"/>
  <c r="F21" l="1"/>
  <c r="F22"/>
  <c r="F23"/>
  <c r="F24"/>
  <c r="Y23"/>
  <c r="Y24"/>
  <c r="Y21"/>
  <c r="Y22"/>
  <c r="X50"/>
  <c r="E26"/>
  <c r="X25"/>
  <c r="F86"/>
  <c r="E25"/>
  <c r="X26"/>
  <c r="Y94"/>
  <c r="Y47"/>
  <c r="Y46"/>
  <c r="Y48"/>
  <c r="Y45"/>
  <c r="Y49" s="1"/>
  <c r="E50"/>
  <c r="X49"/>
  <c r="F45"/>
  <c r="F48"/>
  <c r="F46"/>
  <c r="F47"/>
  <c r="E49"/>
  <c r="F28"/>
  <c r="F55"/>
  <c r="F70"/>
  <c r="F36"/>
  <c r="F69"/>
  <c r="F53"/>
  <c r="F76"/>
  <c r="Y77"/>
  <c r="F30"/>
  <c r="G18"/>
  <c r="F59"/>
  <c r="F72"/>
  <c r="F60"/>
  <c r="F29"/>
  <c r="F89"/>
  <c r="F35"/>
  <c r="F88"/>
  <c r="F94"/>
  <c r="F52"/>
  <c r="F54"/>
  <c r="F71"/>
  <c r="F77"/>
  <c r="F87"/>
  <c r="F93"/>
  <c r="F31"/>
  <c r="Y71"/>
  <c r="Y31"/>
  <c r="Y72"/>
  <c r="Y36"/>
  <c r="Y55"/>
  <c r="Y29"/>
  <c r="E38"/>
  <c r="E32"/>
  <c r="X73"/>
  <c r="E90"/>
  <c r="X61"/>
  <c r="Y60"/>
  <c r="X56"/>
  <c r="Y30"/>
  <c r="Y54"/>
  <c r="Y93"/>
  <c r="Y95" s="1"/>
  <c r="Y59"/>
  <c r="Y76"/>
  <c r="Y52"/>
  <c r="Y35"/>
  <c r="Z18"/>
  <c r="Y69"/>
  <c r="Y70"/>
  <c r="Y87"/>
  <c r="X91"/>
  <c r="Y86"/>
  <c r="Y89"/>
  <c r="Y88"/>
  <c r="Y53"/>
  <c r="Y28"/>
  <c r="X62"/>
  <c r="E73"/>
  <c r="E57"/>
  <c r="X32"/>
  <c r="X37"/>
  <c r="X38"/>
  <c r="E91"/>
  <c r="E62"/>
  <c r="E61"/>
  <c r="E95"/>
  <c r="E96"/>
  <c r="F96"/>
  <c r="E37"/>
  <c r="E33"/>
  <c r="X57"/>
  <c r="E74"/>
  <c r="X33"/>
  <c r="G60"/>
  <c r="X95"/>
  <c r="X96"/>
  <c r="X78"/>
  <c r="X79"/>
  <c r="E79"/>
  <c r="E78"/>
  <c r="X74"/>
  <c r="X90"/>
  <c r="E56"/>
  <c r="F26" l="1"/>
  <c r="F25"/>
  <c r="F95"/>
  <c r="Y26"/>
  <c r="Z22"/>
  <c r="Z23"/>
  <c r="Z24"/>
  <c r="Z21"/>
  <c r="G24"/>
  <c r="G21"/>
  <c r="G22"/>
  <c r="G23"/>
  <c r="Y25"/>
  <c r="Z35"/>
  <c r="Z46"/>
  <c r="Z48"/>
  <c r="Z45"/>
  <c r="Z47"/>
  <c r="Y79"/>
  <c r="F50"/>
  <c r="G71"/>
  <c r="G48"/>
  <c r="G46"/>
  <c r="G47"/>
  <c r="G45"/>
  <c r="F49"/>
  <c r="Y50"/>
  <c r="G28"/>
  <c r="G29"/>
  <c r="G87"/>
  <c r="G70"/>
  <c r="F74"/>
  <c r="F37"/>
  <c r="G88"/>
  <c r="F79"/>
  <c r="F38"/>
  <c r="Y38"/>
  <c r="F90"/>
  <c r="F57"/>
  <c r="F73"/>
  <c r="Y33"/>
  <c r="Y61"/>
  <c r="F91"/>
  <c r="F32"/>
  <c r="Y62"/>
  <c r="G36"/>
  <c r="G53"/>
  <c r="G86"/>
  <c r="G77"/>
  <c r="G52"/>
  <c r="G76"/>
  <c r="G93"/>
  <c r="G30"/>
  <c r="G31"/>
  <c r="G55"/>
  <c r="G94"/>
  <c r="G89"/>
  <c r="F56"/>
  <c r="Y73"/>
  <c r="F62"/>
  <c r="Y74"/>
  <c r="F78"/>
  <c r="G59"/>
  <c r="G61" s="1"/>
  <c r="G54"/>
  <c r="G35"/>
  <c r="H18"/>
  <c r="G69"/>
  <c r="G72"/>
  <c r="Y91"/>
  <c r="Y56"/>
  <c r="F33"/>
  <c r="F61"/>
  <c r="Y78"/>
  <c r="Y32"/>
  <c r="Y37"/>
  <c r="Y90"/>
  <c r="Z54"/>
  <c r="Y96"/>
  <c r="Z28"/>
  <c r="Y57"/>
  <c r="AA18"/>
  <c r="Z53"/>
  <c r="Z94"/>
  <c r="Z88"/>
  <c r="Z89"/>
  <c r="Z30"/>
  <c r="Z70"/>
  <c r="Z31"/>
  <c r="Z93"/>
  <c r="Z72"/>
  <c r="Z36"/>
  <c r="Z71"/>
  <c r="Z69"/>
  <c r="Z59"/>
  <c r="Z52"/>
  <c r="Z76"/>
  <c r="Z60"/>
  <c r="Z29"/>
  <c r="Z87"/>
  <c r="Z77"/>
  <c r="Z86"/>
  <c r="Z55"/>
  <c r="G26" l="1"/>
  <c r="Z25"/>
  <c r="AA21"/>
  <c r="AA22"/>
  <c r="AA23"/>
  <c r="AA24"/>
  <c r="H23"/>
  <c r="H24"/>
  <c r="H21"/>
  <c r="H25" s="1"/>
  <c r="H22"/>
  <c r="Z50"/>
  <c r="G25"/>
  <c r="Z26"/>
  <c r="G50"/>
  <c r="AA88"/>
  <c r="AA45"/>
  <c r="AA47"/>
  <c r="AA48"/>
  <c r="AA46"/>
  <c r="H59"/>
  <c r="H47"/>
  <c r="H46"/>
  <c r="H48"/>
  <c r="H45"/>
  <c r="Z49"/>
  <c r="G49"/>
  <c r="G74"/>
  <c r="H35"/>
  <c r="G32"/>
  <c r="G62"/>
  <c r="H89"/>
  <c r="G91"/>
  <c r="G79"/>
  <c r="H29"/>
  <c r="H72"/>
  <c r="G90"/>
  <c r="H52"/>
  <c r="H71"/>
  <c r="H88"/>
  <c r="G78"/>
  <c r="I18"/>
  <c r="H87"/>
  <c r="H69"/>
  <c r="H60"/>
  <c r="H61" s="1"/>
  <c r="H77"/>
  <c r="AA31"/>
  <c r="H53"/>
  <c r="H76"/>
  <c r="H55"/>
  <c r="H86"/>
  <c r="H70"/>
  <c r="G38"/>
  <c r="G33"/>
  <c r="G96"/>
  <c r="H94"/>
  <c r="H36"/>
  <c r="H28"/>
  <c r="H31"/>
  <c r="H30"/>
  <c r="H54"/>
  <c r="H93"/>
  <c r="G37"/>
  <c r="G95"/>
  <c r="AA71"/>
  <c r="G73"/>
  <c r="G57"/>
  <c r="G56"/>
  <c r="AA52"/>
  <c r="Z32"/>
  <c r="AA36"/>
  <c r="AA69"/>
  <c r="AA55"/>
  <c r="AA93"/>
  <c r="AA53"/>
  <c r="AA76"/>
  <c r="AA94"/>
  <c r="Z56"/>
  <c r="AA77"/>
  <c r="AA28"/>
  <c r="Z91"/>
  <c r="Z74"/>
  <c r="Z33"/>
  <c r="AA60"/>
  <c r="AA30"/>
  <c r="AA59"/>
  <c r="AA89"/>
  <c r="AA86"/>
  <c r="AA35"/>
  <c r="AA87"/>
  <c r="AA70"/>
  <c r="AB18"/>
  <c r="AA72"/>
  <c r="AA54"/>
  <c r="AA29"/>
  <c r="Z62"/>
  <c r="Z61"/>
  <c r="Z37"/>
  <c r="Z38"/>
  <c r="Z57"/>
  <c r="Z79"/>
  <c r="Z78"/>
  <c r="Z95"/>
  <c r="Z96"/>
  <c r="Z90"/>
  <c r="Z73"/>
  <c r="AB24" l="1"/>
  <c r="AB21"/>
  <c r="AB22"/>
  <c r="AB23"/>
  <c r="H26"/>
  <c r="AA25"/>
  <c r="I22"/>
  <c r="I23"/>
  <c r="I24"/>
  <c r="I21"/>
  <c r="AA26"/>
  <c r="AB86"/>
  <c r="AB48"/>
  <c r="AB47"/>
  <c r="AB45"/>
  <c r="AB46"/>
  <c r="I94"/>
  <c r="I46"/>
  <c r="I45"/>
  <c r="I47"/>
  <c r="I48"/>
  <c r="H79"/>
  <c r="H49"/>
  <c r="AA49"/>
  <c r="H50"/>
  <c r="AA50"/>
  <c r="I55"/>
  <c r="I60"/>
  <c r="I69"/>
  <c r="I28"/>
  <c r="AA37"/>
  <c r="H38"/>
  <c r="H73"/>
  <c r="I35"/>
  <c r="I52"/>
  <c r="H62"/>
  <c r="I31"/>
  <c r="I30"/>
  <c r="I36"/>
  <c r="I59"/>
  <c r="H56"/>
  <c r="J18"/>
  <c r="I53"/>
  <c r="I86"/>
  <c r="I71"/>
  <c r="I76"/>
  <c r="H78"/>
  <c r="I77"/>
  <c r="H33"/>
  <c r="I54"/>
  <c r="I93"/>
  <c r="I96" s="1"/>
  <c r="I72"/>
  <c r="I70"/>
  <c r="I87"/>
  <c r="AA79"/>
  <c r="H96"/>
  <c r="H90"/>
  <c r="H74"/>
  <c r="H57"/>
  <c r="H91"/>
  <c r="H95"/>
  <c r="AB52"/>
  <c r="AA56"/>
  <c r="H32"/>
  <c r="I29"/>
  <c r="I89"/>
  <c r="I88"/>
  <c r="AB88"/>
  <c r="H37"/>
  <c r="AA32"/>
  <c r="AA74"/>
  <c r="AA38"/>
  <c r="AA78"/>
  <c r="AA62"/>
  <c r="AA57"/>
  <c r="AA73"/>
  <c r="AA33"/>
  <c r="AA95"/>
  <c r="AB36"/>
  <c r="AA96"/>
  <c r="AA91"/>
  <c r="AB28"/>
  <c r="AB55"/>
  <c r="AB76"/>
  <c r="AA90"/>
  <c r="AA61"/>
  <c r="AB71"/>
  <c r="AB53"/>
  <c r="AB70"/>
  <c r="AB29"/>
  <c r="AB94"/>
  <c r="AB93"/>
  <c r="AB30"/>
  <c r="AB89"/>
  <c r="AB31"/>
  <c r="AB77"/>
  <c r="AB54"/>
  <c r="AB59"/>
  <c r="AB69"/>
  <c r="AC18"/>
  <c r="AB87"/>
  <c r="AB72"/>
  <c r="AB60"/>
  <c r="AB35"/>
  <c r="AC23" l="1"/>
  <c r="AC24"/>
  <c r="AC21"/>
  <c r="AC22"/>
  <c r="J21"/>
  <c r="J22"/>
  <c r="J23"/>
  <c r="J24"/>
  <c r="I25"/>
  <c r="AB25"/>
  <c r="I50"/>
  <c r="I26"/>
  <c r="AB26"/>
  <c r="AC93"/>
  <c r="AC47"/>
  <c r="AC45"/>
  <c r="AC46"/>
  <c r="AC48"/>
  <c r="AB90"/>
  <c r="AB50"/>
  <c r="J93"/>
  <c r="J95" s="1"/>
  <c r="J45"/>
  <c r="J47"/>
  <c r="J48"/>
  <c r="J46"/>
  <c r="I49"/>
  <c r="AB49"/>
  <c r="J70"/>
  <c r="I62"/>
  <c r="I57"/>
  <c r="J28"/>
  <c r="AB91"/>
  <c r="J86"/>
  <c r="J89"/>
  <c r="J76"/>
  <c r="I33"/>
  <c r="I79"/>
  <c r="I37"/>
  <c r="I56"/>
  <c r="J30"/>
  <c r="J54"/>
  <c r="I61"/>
  <c r="AC31"/>
  <c r="AB96"/>
  <c r="I32"/>
  <c r="I90"/>
  <c r="I78"/>
  <c r="I38"/>
  <c r="I91"/>
  <c r="K18"/>
  <c r="J59"/>
  <c r="J72"/>
  <c r="AC89"/>
  <c r="AC70"/>
  <c r="I74"/>
  <c r="I95"/>
  <c r="J55"/>
  <c r="J35"/>
  <c r="J88"/>
  <c r="J94"/>
  <c r="J96" s="1"/>
  <c r="AC86"/>
  <c r="AC77"/>
  <c r="J52"/>
  <c r="J36"/>
  <c r="J53"/>
  <c r="J69"/>
  <c r="J31"/>
  <c r="J29"/>
  <c r="J71"/>
  <c r="J60"/>
  <c r="J77"/>
  <c r="J87"/>
  <c r="AC72"/>
  <c r="I73"/>
  <c r="AD18"/>
  <c r="AC28"/>
  <c r="AC94"/>
  <c r="AC36"/>
  <c r="AC59"/>
  <c r="AB95"/>
  <c r="AB37"/>
  <c r="AC53"/>
  <c r="AC35"/>
  <c r="AC87"/>
  <c r="AC30"/>
  <c r="AB79"/>
  <c r="AB32"/>
  <c r="AC52"/>
  <c r="AC29"/>
  <c r="AC76"/>
  <c r="AC54"/>
  <c r="AB62"/>
  <c r="AB38"/>
  <c r="AB33"/>
  <c r="AB73"/>
  <c r="AB61"/>
  <c r="AB57"/>
  <c r="AB74"/>
  <c r="AC69"/>
  <c r="AC88"/>
  <c r="AC71"/>
  <c r="AC55"/>
  <c r="AC60"/>
  <c r="AC62" s="1"/>
  <c r="AB56"/>
  <c r="AB78"/>
  <c r="J26" l="1"/>
  <c r="AD22"/>
  <c r="AD23"/>
  <c r="AD24"/>
  <c r="AD21"/>
  <c r="K24"/>
  <c r="K21"/>
  <c r="K22"/>
  <c r="K23"/>
  <c r="J25"/>
  <c r="J49"/>
  <c r="AC50"/>
  <c r="AC26"/>
  <c r="AC25"/>
  <c r="AC95"/>
  <c r="AC49"/>
  <c r="K71"/>
  <c r="K48"/>
  <c r="K47"/>
  <c r="K45"/>
  <c r="K46"/>
  <c r="AD88"/>
  <c r="AD46"/>
  <c r="AD48"/>
  <c r="AD45"/>
  <c r="AD47"/>
  <c r="J50"/>
  <c r="J79"/>
  <c r="J32"/>
  <c r="K54"/>
  <c r="K60"/>
  <c r="J78"/>
  <c r="K28"/>
  <c r="K94"/>
  <c r="AD72"/>
  <c r="K36"/>
  <c r="K53"/>
  <c r="K55"/>
  <c r="AD29"/>
  <c r="J57"/>
  <c r="K30"/>
  <c r="K88"/>
  <c r="K35"/>
  <c r="K70"/>
  <c r="K59"/>
  <c r="K76"/>
  <c r="K86"/>
  <c r="K89"/>
  <c r="AD54"/>
  <c r="AD89"/>
  <c r="L18"/>
  <c r="K31"/>
  <c r="K87"/>
  <c r="K93"/>
  <c r="K95" s="1"/>
  <c r="AD70"/>
  <c r="J90"/>
  <c r="K29"/>
  <c r="K77"/>
  <c r="K52"/>
  <c r="K69"/>
  <c r="K72"/>
  <c r="AD77"/>
  <c r="AC78"/>
  <c r="AC96"/>
  <c r="AC90"/>
  <c r="J38"/>
  <c r="J73"/>
  <c r="J62"/>
  <c r="J91"/>
  <c r="J33"/>
  <c r="J56"/>
  <c r="J37"/>
  <c r="J61"/>
  <c r="J74"/>
  <c r="AC37"/>
  <c r="AD31"/>
  <c r="AD60"/>
  <c r="AE18"/>
  <c r="AD36"/>
  <c r="AD53"/>
  <c r="AD35"/>
  <c r="AD28"/>
  <c r="AD86"/>
  <c r="AD94"/>
  <c r="AD52"/>
  <c r="AD71"/>
  <c r="AD30"/>
  <c r="AD55"/>
  <c r="AD69"/>
  <c r="AD87"/>
  <c r="AD76"/>
  <c r="AD59"/>
  <c r="AD93"/>
  <c r="AC79"/>
  <c r="AC38"/>
  <c r="AC91"/>
  <c r="AC32"/>
  <c r="AC57"/>
  <c r="AC61"/>
  <c r="AC33"/>
  <c r="AC73"/>
  <c r="AC56"/>
  <c r="AC74"/>
  <c r="K38" l="1"/>
  <c r="AE21"/>
  <c r="AE22"/>
  <c r="AE23"/>
  <c r="AE24"/>
  <c r="L23"/>
  <c r="L24"/>
  <c r="L21"/>
  <c r="L22"/>
  <c r="AD49"/>
  <c r="K25"/>
  <c r="AD79"/>
  <c r="K50"/>
  <c r="AD26"/>
  <c r="L77"/>
  <c r="K37"/>
  <c r="K26"/>
  <c r="AD25"/>
  <c r="K49"/>
  <c r="AE76"/>
  <c r="AE45"/>
  <c r="AE48"/>
  <c r="AE46"/>
  <c r="AE47"/>
  <c r="L88"/>
  <c r="L47"/>
  <c r="L45"/>
  <c r="L46"/>
  <c r="L48"/>
  <c r="AD62"/>
  <c r="AD50"/>
  <c r="L52"/>
  <c r="L72"/>
  <c r="L35"/>
  <c r="L87"/>
  <c r="L71"/>
  <c r="L55"/>
  <c r="K62"/>
  <c r="K79"/>
  <c r="K96"/>
  <c r="K91"/>
  <c r="K32"/>
  <c r="AD78"/>
  <c r="K56"/>
  <c r="K61"/>
  <c r="K74"/>
  <c r="L29"/>
  <c r="L76"/>
  <c r="L60"/>
  <c r="AD33"/>
  <c r="AD90"/>
  <c r="K73"/>
  <c r="K78"/>
  <c r="K90"/>
  <c r="K33"/>
  <c r="K57"/>
  <c r="L70"/>
  <c r="AD61"/>
  <c r="L36"/>
  <c r="L28"/>
  <c r="L31"/>
  <c r="L30"/>
  <c r="L54"/>
  <c r="L93"/>
  <c r="L59"/>
  <c r="M18"/>
  <c r="L53"/>
  <c r="L94"/>
  <c r="L69"/>
  <c r="L86"/>
  <c r="L89"/>
  <c r="AE28"/>
  <c r="AE71"/>
  <c r="AE59"/>
  <c r="AD91"/>
  <c r="AD32"/>
  <c r="AD37"/>
  <c r="AD57"/>
  <c r="AD96"/>
  <c r="AE70"/>
  <c r="AD73"/>
  <c r="AD38"/>
  <c r="AD56"/>
  <c r="AE31"/>
  <c r="AE52"/>
  <c r="AE30"/>
  <c r="AE53"/>
  <c r="AD74"/>
  <c r="AD95"/>
  <c r="AE54"/>
  <c r="AE87"/>
  <c r="AE89"/>
  <c r="AE72"/>
  <c r="AE60"/>
  <c r="AE94"/>
  <c r="AE93"/>
  <c r="AF18"/>
  <c r="AE86"/>
  <c r="AE29"/>
  <c r="AE35"/>
  <c r="AE77"/>
  <c r="AE36"/>
  <c r="AE69"/>
  <c r="AE88"/>
  <c r="AE55"/>
  <c r="L79" l="1"/>
  <c r="L25"/>
  <c r="M22"/>
  <c r="M23"/>
  <c r="M24"/>
  <c r="M21"/>
  <c r="L26"/>
  <c r="L49"/>
  <c r="AE49"/>
  <c r="AE25"/>
  <c r="AF24"/>
  <c r="AF21"/>
  <c r="AF22"/>
  <c r="AF23"/>
  <c r="AE78"/>
  <c r="AE26"/>
  <c r="M46"/>
  <c r="M48"/>
  <c r="M45"/>
  <c r="M47"/>
  <c r="AE50"/>
  <c r="AF69"/>
  <c r="AF48"/>
  <c r="AF46"/>
  <c r="AF47"/>
  <c r="AF45"/>
  <c r="M70"/>
  <c r="L50"/>
  <c r="L73"/>
  <c r="L62"/>
  <c r="L37"/>
  <c r="AE96"/>
  <c r="L90"/>
  <c r="L57"/>
  <c r="M52"/>
  <c r="M76"/>
  <c r="L96"/>
  <c r="L33"/>
  <c r="AF36"/>
  <c r="M35"/>
  <c r="M60"/>
  <c r="L61"/>
  <c r="L78"/>
  <c r="L32"/>
  <c r="L74"/>
  <c r="L38"/>
  <c r="L95"/>
  <c r="L56"/>
  <c r="AF59"/>
  <c r="AE61"/>
  <c r="L91"/>
  <c r="AF54"/>
  <c r="AF60"/>
  <c r="AE62"/>
  <c r="N18"/>
  <c r="M30"/>
  <c r="M29"/>
  <c r="M59"/>
  <c r="M69"/>
  <c r="M28"/>
  <c r="M53"/>
  <c r="M31"/>
  <c r="M72"/>
  <c r="M86"/>
  <c r="M55"/>
  <c r="M89"/>
  <c r="M88"/>
  <c r="M94"/>
  <c r="AE32"/>
  <c r="M93"/>
  <c r="M54"/>
  <c r="M36"/>
  <c r="M71"/>
  <c r="M77"/>
  <c r="M87"/>
  <c r="AE37"/>
  <c r="AE73"/>
  <c r="AF77"/>
  <c r="AE91"/>
  <c r="AE38"/>
  <c r="AF86"/>
  <c r="AF93"/>
  <c r="AE74"/>
  <c r="AF76"/>
  <c r="AF35"/>
  <c r="AF87"/>
  <c r="AF89"/>
  <c r="AG18"/>
  <c r="AF71"/>
  <c r="AF31"/>
  <c r="AF70"/>
  <c r="AF55"/>
  <c r="AF53"/>
  <c r="AF72"/>
  <c r="AE95"/>
  <c r="AF30"/>
  <c r="AF94"/>
  <c r="AF29"/>
  <c r="AF52"/>
  <c r="AF28"/>
  <c r="AF88"/>
  <c r="AE56"/>
  <c r="AE79"/>
  <c r="AE33"/>
  <c r="AE90"/>
  <c r="AE57"/>
  <c r="N94"/>
  <c r="N21" l="1"/>
  <c r="N22"/>
  <c r="N23"/>
  <c r="N24"/>
  <c r="AG23"/>
  <c r="AG24"/>
  <c r="AG21"/>
  <c r="AG22"/>
  <c r="N29"/>
  <c r="M50"/>
  <c r="AF25"/>
  <c r="M26"/>
  <c r="AF26"/>
  <c r="M25"/>
  <c r="AG72"/>
  <c r="AG47"/>
  <c r="AG46"/>
  <c r="AG48"/>
  <c r="AG45"/>
  <c r="N86"/>
  <c r="N45"/>
  <c r="N48"/>
  <c r="N46"/>
  <c r="N47"/>
  <c r="M74"/>
  <c r="AF49"/>
  <c r="AF50"/>
  <c r="M49"/>
  <c r="M73"/>
  <c r="M79"/>
  <c r="AG69"/>
  <c r="AG29"/>
  <c r="M62"/>
  <c r="N31"/>
  <c r="N88"/>
  <c r="N30"/>
  <c r="M37"/>
  <c r="AF61"/>
  <c r="AF38"/>
  <c r="M78"/>
  <c r="AG89"/>
  <c r="M95"/>
  <c r="M32"/>
  <c r="M61"/>
  <c r="AF62"/>
  <c r="M38"/>
  <c r="M56"/>
  <c r="AF73"/>
  <c r="AF95"/>
  <c r="M91"/>
  <c r="M90"/>
  <c r="N60"/>
  <c r="N59"/>
  <c r="N72"/>
  <c r="M33"/>
  <c r="N35"/>
  <c r="N69"/>
  <c r="AF57"/>
  <c r="AF91"/>
  <c r="AF79"/>
  <c r="M57"/>
  <c r="M96"/>
  <c r="N52"/>
  <c r="N89"/>
  <c r="N71"/>
  <c r="N55"/>
  <c r="N28"/>
  <c r="N77"/>
  <c r="N87"/>
  <c r="N93"/>
  <c r="N96" s="1"/>
  <c r="AG35"/>
  <c r="AF56"/>
  <c r="N54"/>
  <c r="N36"/>
  <c r="O18"/>
  <c r="N53"/>
  <c r="N70"/>
  <c r="N76"/>
  <c r="AG52"/>
  <c r="AG71"/>
  <c r="AG55"/>
  <c r="AG60"/>
  <c r="AG53"/>
  <c r="AG93"/>
  <c r="AG36"/>
  <c r="AG30"/>
  <c r="AF37"/>
  <c r="AF90"/>
  <c r="AG28"/>
  <c r="AG54"/>
  <c r="AG76"/>
  <c r="AG88"/>
  <c r="AG31"/>
  <c r="AG77"/>
  <c r="AF96"/>
  <c r="AF78"/>
  <c r="AG94"/>
  <c r="AG70"/>
  <c r="AG87"/>
  <c r="AG59"/>
  <c r="AG86"/>
  <c r="AF33"/>
  <c r="AF74"/>
  <c r="AF32"/>
  <c r="N26" l="1"/>
  <c r="O24"/>
  <c r="O21"/>
  <c r="O22"/>
  <c r="O23"/>
  <c r="N49"/>
  <c r="N25"/>
  <c r="AG26"/>
  <c r="AG25"/>
  <c r="O71"/>
  <c r="O48"/>
  <c r="O46"/>
  <c r="O47"/>
  <c r="O45"/>
  <c r="O49" s="1"/>
  <c r="AG49"/>
  <c r="O29"/>
  <c r="N50"/>
  <c r="N78"/>
  <c r="N32"/>
  <c r="AG50"/>
  <c r="N37"/>
  <c r="O76"/>
  <c r="O77"/>
  <c r="N79"/>
  <c r="N74"/>
  <c r="N90"/>
  <c r="O93"/>
  <c r="O52"/>
  <c r="O36"/>
  <c r="O88"/>
  <c r="O87"/>
  <c r="AG95"/>
  <c r="AG78"/>
  <c r="N73"/>
  <c r="N61"/>
  <c r="O35"/>
  <c r="O60"/>
  <c r="O59"/>
  <c r="O86"/>
  <c r="AG90"/>
  <c r="AG32"/>
  <c r="AG56"/>
  <c r="N57"/>
  <c r="O70"/>
  <c r="N91"/>
  <c r="O30"/>
  <c r="O53"/>
  <c r="O31"/>
  <c r="O55"/>
  <c r="O94"/>
  <c r="O89"/>
  <c r="AG96"/>
  <c r="N62"/>
  <c r="N56"/>
  <c r="AG62"/>
  <c r="N95"/>
  <c r="O28"/>
  <c r="P18"/>
  <c r="O54"/>
  <c r="O69"/>
  <c r="O72"/>
  <c r="N38"/>
  <c r="AG38"/>
  <c r="AG91"/>
  <c r="AG57"/>
  <c r="N33"/>
  <c r="AG73"/>
  <c r="AG79"/>
  <c r="AG33"/>
  <c r="AG37"/>
  <c r="AG61"/>
  <c r="AG74"/>
  <c r="O79" l="1"/>
  <c r="O25"/>
  <c r="P23"/>
  <c r="P24"/>
  <c r="P21"/>
  <c r="P22"/>
  <c r="P53"/>
  <c r="O26"/>
  <c r="P77"/>
  <c r="P47"/>
  <c r="P46"/>
  <c r="P48"/>
  <c r="P45"/>
  <c r="O50"/>
  <c r="O78"/>
  <c r="P89"/>
  <c r="O37"/>
  <c r="P60"/>
  <c r="O91"/>
  <c r="P29"/>
  <c r="Q18"/>
  <c r="Q89" s="1"/>
  <c r="P86"/>
  <c r="P88"/>
  <c r="P87"/>
  <c r="P69"/>
  <c r="P70"/>
  <c r="O73"/>
  <c r="O33"/>
  <c r="O96"/>
  <c r="O61"/>
  <c r="O38"/>
  <c r="P76"/>
  <c r="P28"/>
  <c r="P55"/>
  <c r="P52"/>
  <c r="P54"/>
  <c r="P93"/>
  <c r="P59"/>
  <c r="P62" s="1"/>
  <c r="O74"/>
  <c r="O90"/>
  <c r="O32"/>
  <c r="P36"/>
  <c r="P94"/>
  <c r="P35"/>
  <c r="P31"/>
  <c r="P30"/>
  <c r="P72"/>
  <c r="P71"/>
  <c r="O62"/>
  <c r="O95"/>
  <c r="O57"/>
  <c r="O56"/>
  <c r="Q94"/>
  <c r="Q93"/>
  <c r="Q52"/>
  <c r="Q35" l="1"/>
  <c r="Q88"/>
  <c r="P37"/>
  <c r="P26"/>
  <c r="Q22"/>
  <c r="Q23"/>
  <c r="Q24"/>
  <c r="Q21"/>
  <c r="P49"/>
  <c r="P79"/>
  <c r="P25"/>
  <c r="P50"/>
  <c r="P78"/>
  <c r="Q69"/>
  <c r="Q46"/>
  <c r="Q48"/>
  <c r="Q45"/>
  <c r="Q47"/>
  <c r="P90"/>
  <c r="Q53"/>
  <c r="Q30"/>
  <c r="Q86"/>
  <c r="Q71"/>
  <c r="Q87"/>
  <c r="Q90" s="1"/>
  <c r="Q55"/>
  <c r="Q31"/>
  <c r="Q72"/>
  <c r="Q60"/>
  <c r="Q70"/>
  <c r="Q76"/>
  <c r="P91"/>
  <c r="Q29"/>
  <c r="Q77"/>
  <c r="Q28"/>
  <c r="R18"/>
  <c r="Q54"/>
  <c r="Q36"/>
  <c r="Q37" s="1"/>
  <c r="Q59"/>
  <c r="P61"/>
  <c r="P74"/>
  <c r="P33"/>
  <c r="P56"/>
  <c r="P73"/>
  <c r="P96"/>
  <c r="P32"/>
  <c r="P38"/>
  <c r="P57"/>
  <c r="P95"/>
  <c r="Q38"/>
  <c r="Q95"/>
  <c r="Q96"/>
  <c r="R70"/>
  <c r="Q74" l="1"/>
  <c r="R21"/>
  <c r="R25" s="1"/>
  <c r="R22"/>
  <c r="R23"/>
  <c r="R24"/>
  <c r="R36"/>
  <c r="R54"/>
  <c r="R86"/>
  <c r="R76"/>
  <c r="Q62"/>
  <c r="Q26"/>
  <c r="Q25"/>
  <c r="R93"/>
  <c r="R45"/>
  <c r="R47"/>
  <c r="R48"/>
  <c r="R46"/>
  <c r="Q57"/>
  <c r="Q49"/>
  <c r="Q50"/>
  <c r="Q61"/>
  <c r="Q32"/>
  <c r="Q79"/>
  <c r="Q73"/>
  <c r="Q56"/>
  <c r="Q33"/>
  <c r="R28"/>
  <c r="R59"/>
  <c r="Q91"/>
  <c r="R31"/>
  <c r="R30"/>
  <c r="R29"/>
  <c r="S18"/>
  <c r="R53"/>
  <c r="R88"/>
  <c r="R94"/>
  <c r="R96" s="1"/>
  <c r="Q78"/>
  <c r="R55"/>
  <c r="R69"/>
  <c r="R72"/>
  <c r="R52"/>
  <c r="R71"/>
  <c r="R60"/>
  <c r="R35"/>
  <c r="R89"/>
  <c r="R77"/>
  <c r="R87"/>
  <c r="R90" s="1"/>
  <c r="R62"/>
  <c r="S89"/>
  <c r="S71"/>
  <c r="S60"/>
  <c r="S86"/>
  <c r="S72"/>
  <c r="S94"/>
  <c r="S87"/>
  <c r="S76"/>
  <c r="S69"/>
  <c r="S55"/>
  <c r="S88"/>
  <c r="S77"/>
  <c r="S52"/>
  <c r="S31"/>
  <c r="S28"/>
  <c r="S53"/>
  <c r="S35"/>
  <c r="T18"/>
  <c r="S70"/>
  <c r="S59"/>
  <c r="S36"/>
  <c r="S29"/>
  <c r="S54"/>
  <c r="S30"/>
  <c r="R79" l="1"/>
  <c r="R73"/>
  <c r="R33"/>
  <c r="R32"/>
  <c r="T23"/>
  <c r="T24"/>
  <c r="T21"/>
  <c r="T22"/>
  <c r="R50"/>
  <c r="R38"/>
  <c r="R26"/>
  <c r="S24"/>
  <c r="S21"/>
  <c r="S22"/>
  <c r="S23"/>
  <c r="R95"/>
  <c r="T47"/>
  <c r="T45"/>
  <c r="T46"/>
  <c r="T48"/>
  <c r="S93"/>
  <c r="S95" s="1"/>
  <c r="S48"/>
  <c r="S47"/>
  <c r="S50" s="1"/>
  <c r="S45"/>
  <c r="S46"/>
  <c r="R49"/>
  <c r="R56"/>
  <c r="R91"/>
  <c r="R61"/>
  <c r="R74"/>
  <c r="R57"/>
  <c r="R78"/>
  <c r="R37"/>
  <c r="S33"/>
  <c r="S91"/>
  <c r="S57"/>
  <c r="S61"/>
  <c r="S62"/>
  <c r="S38"/>
  <c r="S37"/>
  <c r="S73"/>
  <c r="S74"/>
  <c r="S32"/>
  <c r="T88"/>
  <c r="T77"/>
  <c r="T70"/>
  <c r="T59"/>
  <c r="T89"/>
  <c r="T71"/>
  <c r="T60"/>
  <c r="T93"/>
  <c r="T86"/>
  <c r="T72"/>
  <c r="T54"/>
  <c r="T94"/>
  <c r="T87"/>
  <c r="T76"/>
  <c r="T30"/>
  <c r="T55"/>
  <c r="T52"/>
  <c r="T31"/>
  <c r="T53"/>
  <c r="T35"/>
  <c r="T28"/>
  <c r="U18"/>
  <c r="T69"/>
  <c r="T29"/>
  <c r="T36"/>
  <c r="S96"/>
  <c r="S56"/>
  <c r="S78"/>
  <c r="S79"/>
  <c r="S90"/>
  <c r="S26" l="1"/>
  <c r="T25"/>
  <c r="U22"/>
  <c r="U23"/>
  <c r="U24"/>
  <c r="U21"/>
  <c r="S25"/>
  <c r="T26"/>
  <c r="T50"/>
  <c r="T49"/>
  <c r="U46"/>
  <c r="U48"/>
  <c r="U45"/>
  <c r="U49" s="1"/>
  <c r="U47"/>
  <c r="S49"/>
  <c r="T90"/>
  <c r="T73"/>
  <c r="T37"/>
  <c r="T38"/>
  <c r="T78"/>
  <c r="T79"/>
  <c r="T95"/>
  <c r="T96"/>
  <c r="T62"/>
  <c r="T61"/>
  <c r="T32"/>
  <c r="T56"/>
  <c r="T57"/>
  <c r="U94"/>
  <c r="U87"/>
  <c r="U76"/>
  <c r="U69"/>
  <c r="U88"/>
  <c r="U77"/>
  <c r="U70"/>
  <c r="U59"/>
  <c r="U89"/>
  <c r="U71"/>
  <c r="U60"/>
  <c r="U72"/>
  <c r="U54"/>
  <c r="U36"/>
  <c r="U29"/>
  <c r="U93"/>
  <c r="U86"/>
  <c r="U30"/>
  <c r="U55"/>
  <c r="U52"/>
  <c r="U31"/>
  <c r="U28"/>
  <c r="V18"/>
  <c r="U35"/>
  <c r="U53"/>
  <c r="T91"/>
  <c r="T33"/>
  <c r="T74"/>
  <c r="V21" l="1"/>
  <c r="V22"/>
  <c r="V23"/>
  <c r="V24"/>
  <c r="U26"/>
  <c r="U25"/>
  <c r="V45"/>
  <c r="V49" s="1"/>
  <c r="V48"/>
  <c r="V46"/>
  <c r="V47"/>
  <c r="U50"/>
  <c r="U90"/>
  <c r="U62"/>
  <c r="U61"/>
  <c r="U73"/>
  <c r="U37"/>
  <c r="U38"/>
  <c r="U95"/>
  <c r="U96"/>
  <c r="U79"/>
  <c r="U78"/>
  <c r="U91"/>
  <c r="V93"/>
  <c r="V86"/>
  <c r="V72"/>
  <c r="V94"/>
  <c r="V87"/>
  <c r="V76"/>
  <c r="V69"/>
  <c r="V88"/>
  <c r="V77"/>
  <c r="V70"/>
  <c r="V59"/>
  <c r="V71"/>
  <c r="V53"/>
  <c r="V35"/>
  <c r="V28"/>
  <c r="V89"/>
  <c r="V54"/>
  <c r="V36"/>
  <c r="V29"/>
  <c r="V60"/>
  <c r="V30"/>
  <c r="V55"/>
  <c r="V52"/>
  <c r="V31"/>
  <c r="U33"/>
  <c r="U32"/>
  <c r="U56"/>
  <c r="U57"/>
  <c r="U74"/>
  <c r="V26" l="1"/>
  <c r="V25"/>
  <c r="V50"/>
  <c r="V32"/>
  <c r="V90"/>
  <c r="V61"/>
  <c r="V62"/>
  <c r="V56"/>
  <c r="V33"/>
  <c r="V73"/>
  <c r="V79"/>
  <c r="V78"/>
  <c r="V38"/>
  <c r="V37"/>
  <c r="V96"/>
  <c r="V95"/>
  <c r="V57"/>
  <c r="V91"/>
  <c r="V74"/>
  <c r="G36" i="48" l="1"/>
  <c r="G37"/>
  <c r="Q11" i="2" l="1"/>
  <c r="F37" i="32"/>
  <c r="G37"/>
  <c r="E37"/>
  <c r="EH111" i="6"/>
  <c r="E70"/>
  <c r="F70"/>
  <c r="D70" s="1"/>
  <c r="F71"/>
  <c r="D71" s="1"/>
  <c r="C71"/>
  <c r="E71" s="1"/>
  <c r="E34"/>
  <c r="F34"/>
  <c r="D34" s="1"/>
  <c r="F35"/>
  <c r="D35" s="1"/>
  <c r="C35"/>
  <c r="E35" s="1"/>
  <c r="G53" i="10"/>
  <c r="H53" s="1"/>
  <c r="I53" s="1"/>
  <c r="J53" s="1"/>
  <c r="K53" s="1"/>
  <c r="L53" s="1"/>
  <c r="M53" s="1"/>
  <c r="N53" s="1"/>
  <c r="O53" s="1"/>
  <c r="P53" s="1"/>
  <c r="Q53" s="1"/>
  <c r="R53" s="1"/>
  <c r="S53" s="1"/>
  <c r="T53" s="1"/>
  <c r="G32"/>
  <c r="H32" s="1"/>
  <c r="I32" s="1"/>
  <c r="J32" s="1"/>
  <c r="K32" s="1"/>
  <c r="L32" s="1"/>
  <c r="M32" s="1"/>
  <c r="N32" s="1"/>
  <c r="O32" s="1"/>
  <c r="P32" s="1"/>
  <c r="Q32" s="1"/>
  <c r="R32" s="1"/>
  <c r="S32" s="1"/>
  <c r="T32" s="1"/>
  <c r="G19" l="1"/>
  <c r="H19" s="1"/>
  <c r="I19" s="1"/>
  <c r="J19" s="1"/>
  <c r="K19" s="1"/>
  <c r="L19" s="1"/>
  <c r="M19" s="1"/>
  <c r="N19" s="1"/>
  <c r="O19" s="1"/>
  <c r="P19" s="1"/>
  <c r="Q19" s="1"/>
  <c r="R19" s="1"/>
  <c r="S19" s="1"/>
  <c r="T19" s="1"/>
  <c r="AR29" i="33"/>
  <c r="AT29" s="1"/>
  <c r="AQ29"/>
  <c r="AS29" s="1"/>
  <c r="AV29" l="1"/>
  <c r="AU29"/>
  <c r="AW29" l="1"/>
  <c r="AX29"/>
  <c r="AZ29" l="1"/>
  <c r="AY29"/>
  <c r="BA29" l="1"/>
  <c r="BB29"/>
  <c r="BD29" l="1"/>
  <c r="BC29"/>
  <c r="BF29" l="1"/>
  <c r="BE29"/>
  <c r="BG29" l="1"/>
  <c r="BH29"/>
  <c r="BJ29" l="1"/>
  <c r="BI29"/>
  <c r="BK29" l="1"/>
  <c r="BL29"/>
  <c r="C65" i="51"/>
  <c r="J23"/>
  <c r="L100" i="2"/>
  <c r="N100" s="1"/>
  <c r="P100" s="1"/>
  <c r="R100" s="1"/>
  <c r="T100" s="1"/>
  <c r="V100" s="1"/>
  <c r="X100" s="1"/>
  <c r="Z100" s="1"/>
  <c r="AB100" s="1"/>
  <c r="AD100" s="1"/>
  <c r="AF100" s="1"/>
  <c r="AH100" s="1"/>
  <c r="AJ100" s="1"/>
  <c r="J100"/>
  <c r="I100"/>
  <c r="K100" s="1"/>
  <c r="M100" s="1"/>
  <c r="O100" s="1"/>
  <c r="Q100" s="1"/>
  <c r="S100" s="1"/>
  <c r="U100" s="1"/>
  <c r="W100" s="1"/>
  <c r="Y100" s="1"/>
  <c r="AA100" s="1"/>
  <c r="AC100" s="1"/>
  <c r="AE100" s="1"/>
  <c r="AG100" s="1"/>
  <c r="AI100" s="1"/>
  <c r="AK100" s="1"/>
  <c r="H29"/>
  <c r="I29"/>
  <c r="J29"/>
  <c r="J17" i="43"/>
  <c r="J16"/>
  <c r="J15"/>
  <c r="J14"/>
  <c r="J13"/>
  <c r="BN29" i="33" l="1"/>
  <c r="BM29"/>
  <c r="F14" i="7"/>
  <c r="AV111" i="6"/>
  <c r="F73"/>
  <c r="D73" s="1"/>
  <c r="E73"/>
  <c r="F72"/>
  <c r="D72" s="1"/>
  <c r="E72"/>
  <c r="F69"/>
  <c r="D69" s="1"/>
  <c r="E69"/>
  <c r="GD23"/>
  <c r="FY23"/>
  <c r="FT23"/>
  <c r="FO23"/>
  <c r="FJ23"/>
  <c r="F37"/>
  <c r="D37" s="1"/>
  <c r="E37"/>
  <c r="F36"/>
  <c r="D36" s="1"/>
  <c r="E36"/>
  <c r="F33"/>
  <c r="E33"/>
  <c r="F30"/>
  <c r="D30" s="1"/>
  <c r="E30"/>
  <c r="D33"/>
  <c r="E66"/>
  <c r="F66"/>
  <c r="D66" s="1"/>
  <c r="BO29" i="33" l="1"/>
  <c r="BP29"/>
  <c r="EQ111" i="6"/>
  <c r="BR29" i="33" l="1"/>
  <c r="BQ29"/>
  <c r="I25" i="35"/>
  <c r="K25" s="1"/>
  <c r="M25" s="1"/>
  <c r="O25" s="1"/>
  <c r="Q25" s="1"/>
  <c r="S25" s="1"/>
  <c r="U25" s="1"/>
  <c r="W25" s="1"/>
  <c r="Y25" s="1"/>
  <c r="AA25" s="1"/>
  <c r="AC25" s="1"/>
  <c r="AE25" s="1"/>
  <c r="AG25" s="1"/>
  <c r="AI25" s="1"/>
  <c r="H25"/>
  <c r="J25" s="1"/>
  <c r="L25" s="1"/>
  <c r="N25" s="1"/>
  <c r="P25" s="1"/>
  <c r="R25" s="1"/>
  <c r="T25" s="1"/>
  <c r="V25" s="1"/>
  <c r="X25" s="1"/>
  <c r="Z25" s="1"/>
  <c r="AB25" s="1"/>
  <c r="AD25" s="1"/>
  <c r="AF25" s="1"/>
  <c r="AH25" s="1"/>
  <c r="I8"/>
  <c r="K8" s="1"/>
  <c r="M8" s="1"/>
  <c r="O8" s="1"/>
  <c r="Q8" s="1"/>
  <c r="S8" s="1"/>
  <c r="U8" s="1"/>
  <c r="W8" s="1"/>
  <c r="Y8" s="1"/>
  <c r="AA8" s="1"/>
  <c r="AC8" s="1"/>
  <c r="AE8" s="1"/>
  <c r="AG8" s="1"/>
  <c r="AI8" s="1"/>
  <c r="H8"/>
  <c r="J8" s="1"/>
  <c r="L8" s="1"/>
  <c r="N8" s="1"/>
  <c r="P8" s="1"/>
  <c r="R8" s="1"/>
  <c r="T8" s="1"/>
  <c r="V8" s="1"/>
  <c r="X8" s="1"/>
  <c r="Z8" s="1"/>
  <c r="AB8" s="1"/>
  <c r="AD8" s="1"/>
  <c r="AF8" s="1"/>
  <c r="AH8" s="1"/>
  <c r="O13" i="42"/>
  <c r="O14"/>
  <c r="O15"/>
  <c r="O16"/>
  <c r="O17"/>
  <c r="X62" i="51"/>
  <c r="F25" i="7"/>
  <c r="F2"/>
  <c r="C15" i="51"/>
  <c r="K39"/>
  <c r="K41"/>
  <c r="K40"/>
  <c r="K38"/>
  <c r="K37"/>
  <c r="K36"/>
  <c r="K35"/>
  <c r="K34"/>
  <c r="K33"/>
  <c r="K32"/>
  <c r="I133" i="2"/>
  <c r="U133" s="1"/>
  <c r="G36" i="1"/>
  <c r="G35"/>
  <c r="G34"/>
  <c r="O133" i="2" l="1"/>
  <c r="AA133"/>
  <c r="F24" i="50"/>
  <c r="C32" i="51" l="1"/>
  <c r="C33" s="1"/>
  <c r="C34" s="1"/>
  <c r="C35" s="1"/>
  <c r="C36" s="1"/>
  <c r="C37" s="1"/>
  <c r="C38" s="1"/>
  <c r="HU37" i="47"/>
  <c r="HR37"/>
  <c r="HO37"/>
  <c r="HL37"/>
  <c r="HI37"/>
  <c r="HF37"/>
  <c r="HB37"/>
  <c r="GY37"/>
  <c r="GV37"/>
  <c r="GS37"/>
  <c r="GP37"/>
  <c r="GM37"/>
  <c r="GJ37"/>
  <c r="GG37"/>
  <c r="GD37"/>
  <c r="GA37"/>
  <c r="FX37"/>
  <c r="FU37"/>
  <c r="FR37"/>
  <c r="HU36"/>
  <c r="HR36"/>
  <c r="HO36"/>
  <c r="HL36"/>
  <c r="HI36"/>
  <c r="HF36"/>
  <c r="HB36"/>
  <c r="GY36"/>
  <c r="GV36"/>
  <c r="GS36"/>
  <c r="GP36"/>
  <c r="GM36"/>
  <c r="GJ36"/>
  <c r="GG36"/>
  <c r="GD36"/>
  <c r="GA36"/>
  <c r="FX36"/>
  <c r="FU36"/>
  <c r="FR36"/>
  <c r="HU35"/>
  <c r="HR35"/>
  <c r="HO35"/>
  <c r="HL35"/>
  <c r="HI35"/>
  <c r="HF35"/>
  <c r="HB35"/>
  <c r="GY35"/>
  <c r="GV35"/>
  <c r="GS35"/>
  <c r="GP35"/>
  <c r="GM35"/>
  <c r="GJ35"/>
  <c r="GG35"/>
  <c r="GD35"/>
  <c r="GA35"/>
  <c r="FX35"/>
  <c r="FU35"/>
  <c r="FR35"/>
  <c r="FN37"/>
  <c r="FK37"/>
  <c r="FH37"/>
  <c r="FE37"/>
  <c r="FA37"/>
  <c r="EX37"/>
  <c r="EU37"/>
  <c r="ER37"/>
  <c r="EO37"/>
  <c r="EL37"/>
  <c r="EI37"/>
  <c r="EF37"/>
  <c r="EC37"/>
  <c r="DZ37"/>
  <c r="FN36"/>
  <c r="FK36"/>
  <c r="FH36"/>
  <c r="FE36"/>
  <c r="FA36"/>
  <c r="EX36"/>
  <c r="EU36"/>
  <c r="ER36"/>
  <c r="EO36"/>
  <c r="EL36"/>
  <c r="EI36"/>
  <c r="EF36"/>
  <c r="EC36"/>
  <c r="DZ36"/>
  <c r="FN35"/>
  <c r="FK35"/>
  <c r="FH35"/>
  <c r="FE35"/>
  <c r="FA35"/>
  <c r="EX35"/>
  <c r="EU35"/>
  <c r="ER35"/>
  <c r="EO35"/>
  <c r="EL35"/>
  <c r="EI35"/>
  <c r="EF35"/>
  <c r="EC35"/>
  <c r="DZ35"/>
  <c r="DW37"/>
  <c r="DW36"/>
  <c r="DW35"/>
  <c r="DD35"/>
  <c r="DG35"/>
  <c r="DJ35"/>
  <c r="DM35"/>
  <c r="DP35"/>
  <c r="DS35"/>
  <c r="DD36"/>
  <c r="DG36"/>
  <c r="DJ36"/>
  <c r="DM36"/>
  <c r="DP36"/>
  <c r="DS36"/>
  <c r="DD37"/>
  <c r="DG37"/>
  <c r="DJ37"/>
  <c r="DM37"/>
  <c r="DP37"/>
  <c r="DS37"/>
  <c r="DA37"/>
  <c r="DA36"/>
  <c r="DA35"/>
  <c r="CW35"/>
  <c r="CW36"/>
  <c r="CW37"/>
  <c r="CH35"/>
  <c r="CK35"/>
  <c r="CN35"/>
  <c r="CQ35"/>
  <c r="CT35"/>
  <c r="CH36"/>
  <c r="CK36"/>
  <c r="CN36"/>
  <c r="CQ36"/>
  <c r="CT36"/>
  <c r="CH37"/>
  <c r="CK37"/>
  <c r="CN37"/>
  <c r="CQ37"/>
  <c r="CT37"/>
  <c r="CE37"/>
  <c r="CE36"/>
  <c r="CE35"/>
  <c r="CQ38" l="1"/>
  <c r="CT38"/>
  <c r="CE38"/>
  <c r="CK38"/>
  <c r="CH38"/>
  <c r="CW38"/>
  <c r="CN38"/>
  <c r="DA38"/>
  <c r="DM38"/>
  <c r="DZ38"/>
  <c r="EL38"/>
  <c r="EX38"/>
  <c r="FK38"/>
  <c r="FX38"/>
  <c r="GJ38"/>
  <c r="GV38"/>
  <c r="HI38"/>
  <c r="HU38"/>
  <c r="DJ38"/>
  <c r="DW38"/>
  <c r="EI38"/>
  <c r="EU38"/>
  <c r="FH38"/>
  <c r="FU38"/>
  <c r="GG38"/>
  <c r="GS38"/>
  <c r="HF38"/>
  <c r="HR38"/>
  <c r="DG38"/>
  <c r="DS38"/>
  <c r="EF38"/>
  <c r="ER38"/>
  <c r="FE38"/>
  <c r="FR38"/>
  <c r="GD38"/>
  <c r="GP38"/>
  <c r="HB38"/>
  <c r="HO38"/>
  <c r="DD38"/>
  <c r="DP38"/>
  <c r="EC38"/>
  <c r="EO38"/>
  <c r="FA38"/>
  <c r="FN38"/>
  <c r="GA38"/>
  <c r="GM38"/>
  <c r="GY38"/>
  <c r="HL38"/>
  <c r="C18" i="51" l="1"/>
  <c r="Y39"/>
  <c r="Y34"/>
  <c r="C16" l="1"/>
  <c r="X16" s="1"/>
  <c r="Y15"/>
  <c r="Y54" s="1"/>
  <c r="C45"/>
  <c r="C46"/>
  <c r="X46" s="1"/>
  <c r="C50"/>
  <c r="X50" s="1"/>
  <c r="C52"/>
  <c r="X52" s="1"/>
  <c r="U47"/>
  <c r="J66"/>
  <c r="J65"/>
  <c r="J59"/>
  <c r="J58"/>
  <c r="J53"/>
  <c r="J52"/>
  <c r="J51"/>
  <c r="J50"/>
  <c r="J49"/>
  <c r="J48"/>
  <c r="J47"/>
  <c r="J45"/>
  <c r="J44"/>
  <c r="J43"/>
  <c r="J42"/>
  <c r="J41"/>
  <c r="J40"/>
  <c r="J39"/>
  <c r="J38"/>
  <c r="J37"/>
  <c r="J36"/>
  <c r="J35"/>
  <c r="J34"/>
  <c r="J33"/>
  <c r="J32"/>
  <c r="J28"/>
  <c r="J27"/>
  <c r="J26"/>
  <c r="J22"/>
  <c r="J21"/>
  <c r="J20"/>
  <c r="J19"/>
  <c r="J18"/>
  <c r="J17"/>
  <c r="J16"/>
  <c r="J15"/>
  <c r="J14"/>
  <c r="J13"/>
  <c r="J12"/>
  <c r="S59"/>
  <c r="S58"/>
  <c r="S50"/>
  <c r="S49"/>
  <c r="S41"/>
  <c r="S40"/>
  <c r="S39"/>
  <c r="S38"/>
  <c r="S37"/>
  <c r="S36"/>
  <c r="S35"/>
  <c r="S34"/>
  <c r="S33"/>
  <c r="S32"/>
  <c r="S28"/>
  <c r="S27"/>
  <c r="M65"/>
  <c r="M59"/>
  <c r="M58"/>
  <c r="M19"/>
  <c r="M16"/>
  <c r="M15"/>
  <c r="M14"/>
  <c r="M13"/>
  <c r="X64"/>
  <c r="X63"/>
  <c r="X61"/>
  <c r="X38"/>
  <c r="X33"/>
  <c r="X18"/>
  <c r="H23" i="50"/>
  <c r="H24" s="1"/>
  <c r="G23"/>
  <c r="G24" s="1"/>
  <c r="G42" i="48"/>
  <c r="G41"/>
  <c r="G40"/>
  <c r="G39"/>
  <c r="G38"/>
  <c r="C51"/>
  <c r="C52" s="1"/>
  <c r="C53" s="1"/>
  <c r="G33"/>
  <c r="G35" s="1"/>
  <c r="H31"/>
  <c r="AJ28"/>
  <c r="AI28"/>
  <c r="AH28"/>
  <c r="AG28"/>
  <c r="AF28"/>
  <c r="AE28"/>
  <c r="AD28"/>
  <c r="AC28"/>
  <c r="AB28"/>
  <c r="AA28"/>
  <c r="Z28"/>
  <c r="Y28"/>
  <c r="X28"/>
  <c r="W28"/>
  <c r="V28"/>
  <c r="U28"/>
  <c r="T28"/>
  <c r="S28"/>
  <c r="R28"/>
  <c r="Q28"/>
  <c r="P28"/>
  <c r="O28"/>
  <c r="N28"/>
  <c r="M28"/>
  <c r="L28"/>
  <c r="K28"/>
  <c r="J28"/>
  <c r="I28"/>
  <c r="H28"/>
  <c r="G28"/>
  <c r="E26"/>
  <c r="D26"/>
  <c r="O27" i="42"/>
  <c r="O26"/>
  <c r="O25"/>
  <c r="O24"/>
  <c r="O23"/>
  <c r="D26" i="1"/>
  <c r="F12" i="7"/>
  <c r="F53" i="1"/>
  <c r="F48"/>
  <c r="AU35" i="47"/>
  <c r="BE35"/>
  <c r="BO35"/>
  <c r="AU36"/>
  <c r="BE36"/>
  <c r="BO36"/>
  <c r="AK36"/>
  <c r="AK35"/>
  <c r="BO37"/>
  <c r="BE37"/>
  <c r="AU37"/>
  <c r="AK37"/>
  <c r="Y27"/>
  <c r="F5" i="7"/>
  <c r="F23"/>
  <c r="E116" i="26"/>
  <c r="G115"/>
  <c r="G116" s="1"/>
  <c r="F115"/>
  <c r="F116" s="1"/>
  <c r="A115"/>
  <c r="E104"/>
  <c r="G103"/>
  <c r="I103" s="1"/>
  <c r="F103"/>
  <c r="H103" s="1"/>
  <c r="H104" s="1"/>
  <c r="A103"/>
  <c r="F20" i="7"/>
  <c r="H169" i="14"/>
  <c r="I169"/>
  <c r="J169"/>
  <c r="K169"/>
  <c r="L169"/>
  <c r="M169"/>
  <c r="N169"/>
  <c r="O169"/>
  <c r="P169"/>
  <c r="Q169"/>
  <c r="R169"/>
  <c r="S169"/>
  <c r="T169"/>
  <c r="U169"/>
  <c r="V169"/>
  <c r="W169"/>
  <c r="X169"/>
  <c r="Y169"/>
  <c r="Z169"/>
  <c r="AA169"/>
  <c r="AB169"/>
  <c r="AC169"/>
  <c r="AD169"/>
  <c r="AE169"/>
  <c r="AF169"/>
  <c r="AG169"/>
  <c r="AH169"/>
  <c r="AI169"/>
  <c r="G169"/>
  <c r="H164"/>
  <c r="I164"/>
  <c r="J164"/>
  <c r="K164"/>
  <c r="L164"/>
  <c r="M164"/>
  <c r="N164"/>
  <c r="O164"/>
  <c r="P164"/>
  <c r="Q164"/>
  <c r="R164"/>
  <c r="S164"/>
  <c r="T164"/>
  <c r="U164"/>
  <c r="V164"/>
  <c r="W164"/>
  <c r="X164"/>
  <c r="Y164"/>
  <c r="Z164"/>
  <c r="AA164"/>
  <c r="AB164"/>
  <c r="AC164"/>
  <c r="AD164"/>
  <c r="AE164"/>
  <c r="AF164"/>
  <c r="AG164"/>
  <c r="AH164"/>
  <c r="AI164"/>
  <c r="G164"/>
  <c r="AI72"/>
  <c r="AI85" s="1"/>
  <c r="AH72"/>
  <c r="AH85" s="1"/>
  <c r="AG72"/>
  <c r="AG85" s="1"/>
  <c r="AF72"/>
  <c r="AF85" s="1"/>
  <c r="AE72"/>
  <c r="AE85" s="1"/>
  <c r="AD72"/>
  <c r="AD85" s="1"/>
  <c r="AC72"/>
  <c r="AC82" s="1"/>
  <c r="AB72"/>
  <c r="AB82" s="1"/>
  <c r="AA72"/>
  <c r="AA85" s="1"/>
  <c r="Z72"/>
  <c r="Z82" s="1"/>
  <c r="Y72"/>
  <c r="Y82" s="1"/>
  <c r="X72"/>
  <c r="X82" s="1"/>
  <c r="W72"/>
  <c r="W85" s="1"/>
  <c r="V72"/>
  <c r="V82" s="1"/>
  <c r="U72"/>
  <c r="U82" s="1"/>
  <c r="T72"/>
  <c r="T82" s="1"/>
  <c r="S72"/>
  <c r="S82" s="1"/>
  <c r="R72"/>
  <c r="R82" s="1"/>
  <c r="Q72"/>
  <c r="Q82" s="1"/>
  <c r="P72"/>
  <c r="P82" s="1"/>
  <c r="O72"/>
  <c r="O79" s="1"/>
  <c r="N72"/>
  <c r="N82" s="1"/>
  <c r="M72"/>
  <c r="M79" s="1"/>
  <c r="L72"/>
  <c r="L79" s="1"/>
  <c r="K72"/>
  <c r="K79" s="1"/>
  <c r="J72"/>
  <c r="J76" s="1"/>
  <c r="I72"/>
  <c r="I76" s="1"/>
  <c r="H72"/>
  <c r="H79" s="1"/>
  <c r="G72"/>
  <c r="G79" s="1"/>
  <c r="AI46"/>
  <c r="AI68" s="1"/>
  <c r="AH46"/>
  <c r="AH68" s="1"/>
  <c r="AG46"/>
  <c r="AG68" s="1"/>
  <c r="AF46"/>
  <c r="AF68" s="1"/>
  <c r="AE46"/>
  <c r="AE68" s="1"/>
  <c r="AD46"/>
  <c r="AD68" s="1"/>
  <c r="AC46"/>
  <c r="AC68" s="1"/>
  <c r="AB46"/>
  <c r="AB68" s="1"/>
  <c r="AA46"/>
  <c r="AA65" s="1"/>
  <c r="Z46"/>
  <c r="Z68" s="1"/>
  <c r="Y46"/>
  <c r="Y68" s="1"/>
  <c r="X46"/>
  <c r="X68" s="1"/>
  <c r="W46"/>
  <c r="W65" s="1"/>
  <c r="V46"/>
  <c r="V62" s="1"/>
  <c r="U46"/>
  <c r="U68" s="1"/>
  <c r="T46"/>
  <c r="T68" s="1"/>
  <c r="S46"/>
  <c r="S65" s="1"/>
  <c r="R46"/>
  <c r="R62" s="1"/>
  <c r="Q46"/>
  <c r="Q59" s="1"/>
  <c r="P46"/>
  <c r="P65" s="1"/>
  <c r="O46"/>
  <c r="O65" s="1"/>
  <c r="N46"/>
  <c r="N62" s="1"/>
  <c r="M46"/>
  <c r="M59" s="1"/>
  <c r="L46"/>
  <c r="L59" s="1"/>
  <c r="K46"/>
  <c r="K65" s="1"/>
  <c r="J46"/>
  <c r="J62" s="1"/>
  <c r="I46"/>
  <c r="I53" s="1"/>
  <c r="H46"/>
  <c r="H53" s="1"/>
  <c r="G46"/>
  <c r="G50" s="1"/>
  <c r="AI22"/>
  <c r="AI41" s="1"/>
  <c r="AH22"/>
  <c r="AH41" s="1"/>
  <c r="AG22"/>
  <c r="AG41" s="1"/>
  <c r="AF22"/>
  <c r="AF41" s="1"/>
  <c r="AE22"/>
  <c r="AE41" s="1"/>
  <c r="AD22"/>
  <c r="AD41" s="1"/>
  <c r="AC22"/>
  <c r="AC38" s="1"/>
  <c r="AB22"/>
  <c r="AB41" s="1"/>
  <c r="AA22"/>
  <c r="AA41" s="1"/>
  <c r="Z22"/>
  <c r="Z38" s="1"/>
  <c r="Y22"/>
  <c r="Y41" s="1"/>
  <c r="X22"/>
  <c r="X41" s="1"/>
  <c r="W22"/>
  <c r="W41" s="1"/>
  <c r="V22"/>
  <c r="V38" s="1"/>
  <c r="U22"/>
  <c r="U35" s="1"/>
  <c r="T22"/>
  <c r="T41" s="1"/>
  <c r="S22"/>
  <c r="S41" s="1"/>
  <c r="R22"/>
  <c r="R38" s="1"/>
  <c r="Q22"/>
  <c r="Q35" s="1"/>
  <c r="P22"/>
  <c r="P41" s="1"/>
  <c r="O22"/>
  <c r="O41" s="1"/>
  <c r="N22"/>
  <c r="N38" s="1"/>
  <c r="M22"/>
  <c r="M35" s="1"/>
  <c r="L22"/>
  <c r="L38" s="1"/>
  <c r="K22"/>
  <c r="K32" s="1"/>
  <c r="J22"/>
  <c r="J29" s="1"/>
  <c r="I22"/>
  <c r="I32" s="1"/>
  <c r="H22"/>
  <c r="H29" s="1"/>
  <c r="G22"/>
  <c r="G26" s="1"/>
  <c r="AI143"/>
  <c r="AI156" s="1"/>
  <c r="AH143"/>
  <c r="AH156" s="1"/>
  <c r="AG143"/>
  <c r="AG156" s="1"/>
  <c r="AF143"/>
  <c r="AF153" s="1"/>
  <c r="AE143"/>
  <c r="AE156" s="1"/>
  <c r="AD143"/>
  <c r="AD153" s="1"/>
  <c r="AC143"/>
  <c r="AC153" s="1"/>
  <c r="AB143"/>
  <c r="AB153" s="1"/>
  <c r="AA143"/>
  <c r="AA156" s="1"/>
  <c r="Z143"/>
  <c r="Z156" s="1"/>
  <c r="Y143"/>
  <c r="Y153" s="1"/>
  <c r="X143"/>
  <c r="X153" s="1"/>
  <c r="W143"/>
  <c r="W156" s="1"/>
  <c r="V143"/>
  <c r="V153" s="1"/>
  <c r="U143"/>
  <c r="U153" s="1"/>
  <c r="T143"/>
  <c r="T153" s="1"/>
  <c r="S143"/>
  <c r="S150" s="1"/>
  <c r="R143"/>
  <c r="R150" s="1"/>
  <c r="Q143"/>
  <c r="Q150" s="1"/>
  <c r="P143"/>
  <c r="P153" s="1"/>
  <c r="O143"/>
  <c r="O150" s="1"/>
  <c r="N143"/>
  <c r="N150" s="1"/>
  <c r="M143"/>
  <c r="M150" s="1"/>
  <c r="L143"/>
  <c r="L150" s="1"/>
  <c r="K143"/>
  <c r="K147" s="1"/>
  <c r="J143"/>
  <c r="J147" s="1"/>
  <c r="I143"/>
  <c r="I150" s="1"/>
  <c r="H143"/>
  <c r="H147" s="1"/>
  <c r="G143"/>
  <c r="G147" s="1"/>
  <c r="AI117"/>
  <c r="AI139" s="1"/>
  <c r="AH117"/>
  <c r="AH139" s="1"/>
  <c r="AG117"/>
  <c r="AG139" s="1"/>
  <c r="AF117"/>
  <c r="AF139" s="1"/>
  <c r="AE117"/>
  <c r="AE139" s="1"/>
  <c r="AD117"/>
  <c r="AD139" s="1"/>
  <c r="AC117"/>
  <c r="AC139" s="1"/>
  <c r="AB117"/>
  <c r="AB136" s="1"/>
  <c r="AA117"/>
  <c r="AA139" s="1"/>
  <c r="Z117"/>
  <c r="Z139" s="1"/>
  <c r="Y117"/>
  <c r="Y136" s="1"/>
  <c r="X117"/>
  <c r="X133" s="1"/>
  <c r="W117"/>
  <c r="W133" s="1"/>
  <c r="V117"/>
  <c r="V139" s="1"/>
  <c r="U117"/>
  <c r="U136" s="1"/>
  <c r="T117"/>
  <c r="T133" s="1"/>
  <c r="S117"/>
  <c r="S130" s="1"/>
  <c r="R117"/>
  <c r="R136" s="1"/>
  <c r="Q117"/>
  <c r="Q136" s="1"/>
  <c r="P117"/>
  <c r="P133" s="1"/>
  <c r="O117"/>
  <c r="O130" s="1"/>
  <c r="N117"/>
  <c r="N136" s="1"/>
  <c r="M117"/>
  <c r="M136" s="1"/>
  <c r="L117"/>
  <c r="L133" s="1"/>
  <c r="K117"/>
  <c r="K130" s="1"/>
  <c r="J117"/>
  <c r="J133" s="1"/>
  <c r="I117"/>
  <c r="I127" s="1"/>
  <c r="H117"/>
  <c r="H124" s="1"/>
  <c r="G117"/>
  <c r="G121" s="1"/>
  <c r="G162"/>
  <c r="I161"/>
  <c r="I162" s="1"/>
  <c r="H161"/>
  <c r="J161" s="1"/>
  <c r="J162" s="1"/>
  <c r="H93"/>
  <c r="H100" s="1"/>
  <c r="I93"/>
  <c r="I100" s="1"/>
  <c r="J93"/>
  <c r="J100" s="1"/>
  <c r="K93"/>
  <c r="K103" s="1"/>
  <c r="L93"/>
  <c r="L109" s="1"/>
  <c r="M93"/>
  <c r="M106" s="1"/>
  <c r="N93"/>
  <c r="N112" s="1"/>
  <c r="O93"/>
  <c r="O109" s="1"/>
  <c r="P93"/>
  <c r="P106" s="1"/>
  <c r="Q93"/>
  <c r="Q112" s="1"/>
  <c r="R93"/>
  <c r="R112" s="1"/>
  <c r="S93"/>
  <c r="S109" s="1"/>
  <c r="T93"/>
  <c r="T106" s="1"/>
  <c r="U93"/>
  <c r="U112" s="1"/>
  <c r="V93"/>
  <c r="V112" s="1"/>
  <c r="W93"/>
  <c r="W109" s="1"/>
  <c r="X93"/>
  <c r="X109" s="1"/>
  <c r="Y93"/>
  <c r="Y112" s="1"/>
  <c r="Z93"/>
  <c r="Z112" s="1"/>
  <c r="AA93"/>
  <c r="AA109" s="1"/>
  <c r="AB93"/>
  <c r="AB109" s="1"/>
  <c r="AC93"/>
  <c r="AC112" s="1"/>
  <c r="AD93"/>
  <c r="AD112" s="1"/>
  <c r="AE93"/>
  <c r="AE112" s="1"/>
  <c r="AF93"/>
  <c r="AF112" s="1"/>
  <c r="AG93"/>
  <c r="AG112" s="1"/>
  <c r="AH93"/>
  <c r="AH112" s="1"/>
  <c r="AI93"/>
  <c r="AI112" s="1"/>
  <c r="G93"/>
  <c r="G100" s="1"/>
  <c r="G89"/>
  <c r="G18"/>
  <c r="G18" i="19"/>
  <c r="G22" i="18"/>
  <c r="G19"/>
  <c r="H41" i="48" l="1"/>
  <c r="U139" i="14"/>
  <c r="S153"/>
  <c r="U62"/>
  <c r="H150"/>
  <c r="Z109"/>
  <c r="P136"/>
  <c r="H162"/>
  <c r="H76"/>
  <c r="O106"/>
  <c r="Z41"/>
  <c r="J103"/>
  <c r="Z65"/>
  <c r="V85"/>
  <c r="R130"/>
  <c r="S68"/>
  <c r="N79"/>
  <c r="O153"/>
  <c r="AE153"/>
  <c r="M56"/>
  <c r="T35"/>
  <c r="N130"/>
  <c r="V109"/>
  <c r="Q62"/>
  <c r="V65"/>
  <c r="V41"/>
  <c r="L136"/>
  <c r="AC136"/>
  <c r="H42" i="48"/>
  <c r="L32" i="14"/>
  <c r="J79"/>
  <c r="P150"/>
  <c r="AA153"/>
  <c r="I56"/>
  <c r="P35"/>
  <c r="W106"/>
  <c r="R109"/>
  <c r="M62"/>
  <c r="R65"/>
  <c r="R41"/>
  <c r="X136"/>
  <c r="AA68"/>
  <c r="G104" i="26"/>
  <c r="I115"/>
  <c r="K115" s="1"/>
  <c r="M115" s="1"/>
  <c r="G53" i="14"/>
  <c r="W153"/>
  <c r="N103"/>
  <c r="L35"/>
  <c r="Z85"/>
  <c r="S106"/>
  <c r="N109"/>
  <c r="AD109"/>
  <c r="N65"/>
  <c r="N41"/>
  <c r="T136"/>
  <c r="Y139"/>
  <c r="W68"/>
  <c r="I31" i="48"/>
  <c r="G124" i="14"/>
  <c r="K127"/>
  <c r="P59"/>
  <c r="AD156"/>
  <c r="Y38"/>
  <c r="X112"/>
  <c r="G165"/>
  <c r="G166" s="1"/>
  <c r="G76"/>
  <c r="G97"/>
  <c r="I147"/>
  <c r="I79"/>
  <c r="Q79"/>
  <c r="G150"/>
  <c r="K150"/>
  <c r="R153"/>
  <c r="Z153"/>
  <c r="J127"/>
  <c r="I103"/>
  <c r="M103"/>
  <c r="H56"/>
  <c r="L56"/>
  <c r="O32"/>
  <c r="O35"/>
  <c r="S35"/>
  <c r="K59"/>
  <c r="O59"/>
  <c r="U85"/>
  <c r="Y85"/>
  <c r="AC85"/>
  <c r="N106"/>
  <c r="R106"/>
  <c r="V106"/>
  <c r="M130"/>
  <c r="Q130"/>
  <c r="Y156"/>
  <c r="AC156"/>
  <c r="N133"/>
  <c r="R133"/>
  <c r="V133"/>
  <c r="M109"/>
  <c r="Q109"/>
  <c r="U109"/>
  <c r="Y109"/>
  <c r="AC109"/>
  <c r="L62"/>
  <c r="P62"/>
  <c r="T62"/>
  <c r="P38"/>
  <c r="T38"/>
  <c r="X38"/>
  <c r="AB38"/>
  <c r="M65"/>
  <c r="Q65"/>
  <c r="U65"/>
  <c r="Y65"/>
  <c r="M41"/>
  <c r="Q41"/>
  <c r="U41"/>
  <c r="AC41"/>
  <c r="O112"/>
  <c r="S112"/>
  <c r="W112"/>
  <c r="AA112"/>
  <c r="O136"/>
  <c r="S136"/>
  <c r="W136"/>
  <c r="AA136"/>
  <c r="T139"/>
  <c r="X139"/>
  <c r="AB139"/>
  <c r="R68"/>
  <c r="V68"/>
  <c r="F104" i="26"/>
  <c r="O82" i="14"/>
  <c r="AA82"/>
  <c r="K133"/>
  <c r="S133"/>
  <c r="M38"/>
  <c r="P112"/>
  <c r="AB112"/>
  <c r="G29"/>
  <c r="P79"/>
  <c r="I124"/>
  <c r="J150"/>
  <c r="Q153"/>
  <c r="M127"/>
  <c r="L103"/>
  <c r="P103"/>
  <c r="K56"/>
  <c r="J32"/>
  <c r="N32"/>
  <c r="N35"/>
  <c r="R35"/>
  <c r="V35"/>
  <c r="N59"/>
  <c r="R59"/>
  <c r="X85"/>
  <c r="AB85"/>
  <c r="Q106"/>
  <c r="U106"/>
  <c r="L130"/>
  <c r="P130"/>
  <c r="X156"/>
  <c r="AB156"/>
  <c r="AF156"/>
  <c r="M133"/>
  <c r="Q133"/>
  <c r="U133"/>
  <c r="P109"/>
  <c r="T109"/>
  <c r="K62"/>
  <c r="O62"/>
  <c r="S62"/>
  <c r="W62"/>
  <c r="O38"/>
  <c r="S38"/>
  <c r="W38"/>
  <c r="AA38"/>
  <c r="L65"/>
  <c r="T65"/>
  <c r="X65"/>
  <c r="AB65"/>
  <c r="V136"/>
  <c r="Z136"/>
  <c r="S139"/>
  <c r="W139"/>
  <c r="H33" i="48"/>
  <c r="H35" s="1"/>
  <c r="I38"/>
  <c r="I29" i="14"/>
  <c r="W82"/>
  <c r="O133"/>
  <c r="Q38"/>
  <c r="U38"/>
  <c r="T112"/>
  <c r="L127"/>
  <c r="O103"/>
  <c r="J56"/>
  <c r="M32"/>
  <c r="H38" i="48"/>
  <c r="H39"/>
  <c r="H40"/>
  <c r="X54" i="51"/>
  <c r="J23" i="50"/>
  <c r="J24" s="1"/>
  <c r="I23"/>
  <c r="I24" s="1"/>
  <c r="BO38" i="47"/>
  <c r="BE38"/>
  <c r="AU38"/>
  <c r="AK38"/>
  <c r="K103" i="26"/>
  <c r="I104"/>
  <c r="J103"/>
  <c r="H115"/>
  <c r="G174" i="14"/>
  <c r="G175" s="1"/>
  <c r="G170"/>
  <c r="G171" s="1"/>
  <c r="L161"/>
  <c r="L162" s="1"/>
  <c r="K161"/>
  <c r="K162" s="1"/>
  <c r="H37" i="48" l="1"/>
  <c r="I33"/>
  <c r="I35" s="1"/>
  <c r="H36"/>
  <c r="J31"/>
  <c r="J40" s="1"/>
  <c r="K116" i="26"/>
  <c r="I116"/>
  <c r="I39" i="48"/>
  <c r="I42"/>
  <c r="I40"/>
  <c r="I41"/>
  <c r="J41"/>
  <c r="L23" i="50"/>
  <c r="L24" s="1"/>
  <c r="K23"/>
  <c r="K24" s="1"/>
  <c r="M103" i="26"/>
  <c r="K104"/>
  <c r="J104"/>
  <c r="L103"/>
  <c r="H116"/>
  <c r="J115"/>
  <c r="O115"/>
  <c r="M116"/>
  <c r="M161" i="14"/>
  <c r="M162" s="1"/>
  <c r="N161"/>
  <c r="N162" s="1"/>
  <c r="J33" i="48" l="1"/>
  <c r="J36" s="1"/>
  <c r="J42"/>
  <c r="J38"/>
  <c r="I37"/>
  <c r="I36"/>
  <c r="K31"/>
  <c r="K33" s="1"/>
  <c r="J39"/>
  <c r="N23" i="50"/>
  <c r="N24" s="1"/>
  <c r="M23"/>
  <c r="M24" s="1"/>
  <c r="O116" i="26"/>
  <c r="Q115"/>
  <c r="L104"/>
  <c r="N103"/>
  <c r="O103"/>
  <c r="M104"/>
  <c r="J116"/>
  <c r="L115"/>
  <c r="O161" i="14"/>
  <c r="O162" s="1"/>
  <c r="P161"/>
  <c r="P162" s="1"/>
  <c r="J35" i="48" l="1"/>
  <c r="J37"/>
  <c r="K42"/>
  <c r="K35"/>
  <c r="K37"/>
  <c r="K36"/>
  <c r="L31"/>
  <c r="L41" s="1"/>
  <c r="K41"/>
  <c r="K40"/>
  <c r="K38"/>
  <c r="K39"/>
  <c r="P23" i="50"/>
  <c r="P24" s="1"/>
  <c r="O23"/>
  <c r="O24" s="1"/>
  <c r="N115" i="26"/>
  <c r="L116"/>
  <c r="N104"/>
  <c r="P103"/>
  <c r="Q103"/>
  <c r="O104"/>
  <c r="S115"/>
  <c r="Q116"/>
  <c r="Q161" i="14"/>
  <c r="Q162" s="1"/>
  <c r="R161"/>
  <c r="R162" s="1"/>
  <c r="L42" i="48" l="1"/>
  <c r="M31"/>
  <c r="M41" s="1"/>
  <c r="L33"/>
  <c r="L35" s="1"/>
  <c r="R23" i="50"/>
  <c r="R24" s="1"/>
  <c r="Q23"/>
  <c r="Q24" s="1"/>
  <c r="Q104" i="26"/>
  <c r="S103"/>
  <c r="N116"/>
  <c r="P115"/>
  <c r="U115"/>
  <c r="S116"/>
  <c r="P104"/>
  <c r="R103"/>
  <c r="S161" i="14"/>
  <c r="S162" s="1"/>
  <c r="T161"/>
  <c r="T162" s="1"/>
  <c r="L39" i="48" l="1"/>
  <c r="M33"/>
  <c r="M35" s="1"/>
  <c r="L37"/>
  <c r="L40"/>
  <c r="L36"/>
  <c r="L38"/>
  <c r="N31"/>
  <c r="N42" s="1"/>
  <c r="M42"/>
  <c r="M40"/>
  <c r="T23" i="50"/>
  <c r="T24" s="1"/>
  <c r="S23"/>
  <c r="S24" s="1"/>
  <c r="R104" i="26"/>
  <c r="T103"/>
  <c r="P116"/>
  <c r="R115"/>
  <c r="W115"/>
  <c r="U116"/>
  <c r="U103"/>
  <c r="S104"/>
  <c r="U161" i="14"/>
  <c r="U162" s="1"/>
  <c r="V161"/>
  <c r="V162" s="1"/>
  <c r="M37" i="48" l="1"/>
  <c r="M39"/>
  <c r="M36"/>
  <c r="N33"/>
  <c r="N36" s="1"/>
  <c r="M38"/>
  <c r="O31"/>
  <c r="O42" s="1"/>
  <c r="N35"/>
  <c r="V23" i="50"/>
  <c r="V24" s="1"/>
  <c r="U23"/>
  <c r="U24" s="1"/>
  <c r="W103" i="26"/>
  <c r="U104"/>
  <c r="W116"/>
  <c r="Y115"/>
  <c r="T104"/>
  <c r="V103"/>
  <c r="R116"/>
  <c r="T115"/>
  <c r="W161" i="14"/>
  <c r="W162" s="1"/>
  <c r="X161"/>
  <c r="X162" s="1"/>
  <c r="N41" i="48" l="1"/>
  <c r="O33"/>
  <c r="O36" s="1"/>
  <c r="N39"/>
  <c r="N37"/>
  <c r="N40"/>
  <c r="N38"/>
  <c r="P31"/>
  <c r="P42" s="1"/>
  <c r="X23" i="50"/>
  <c r="X24" s="1"/>
  <c r="W23"/>
  <c r="W24" s="1"/>
  <c r="V115" i="26"/>
  <c r="T116"/>
  <c r="AA115"/>
  <c r="Y116"/>
  <c r="Y103"/>
  <c r="W104"/>
  <c r="V104"/>
  <c r="X103"/>
  <c r="Y161" i="14"/>
  <c r="Y162" s="1"/>
  <c r="Z161"/>
  <c r="Z162" s="1"/>
  <c r="O39" i="48" l="1"/>
  <c r="O37"/>
  <c r="O40"/>
  <c r="O38"/>
  <c r="O35"/>
  <c r="O41"/>
  <c r="P33"/>
  <c r="P35" s="1"/>
  <c r="Q31"/>
  <c r="Q42" s="1"/>
  <c r="Z23" i="50"/>
  <c r="Z24" s="1"/>
  <c r="Y23"/>
  <c r="Y24" s="1"/>
  <c r="AC115" i="26"/>
  <c r="AA116"/>
  <c r="AA103"/>
  <c r="Y104"/>
  <c r="V116"/>
  <c r="X115"/>
  <c r="X104"/>
  <c r="Z103"/>
  <c r="AA161" i="14"/>
  <c r="AA162" s="1"/>
  <c r="AB161"/>
  <c r="AB162" s="1"/>
  <c r="Q33" i="48" l="1"/>
  <c r="Q35" s="1"/>
  <c r="P40"/>
  <c r="P41"/>
  <c r="P36"/>
  <c r="P39"/>
  <c r="R31"/>
  <c r="R42" s="1"/>
  <c r="P38"/>
  <c r="P37"/>
  <c r="Q36"/>
  <c r="AB23" i="50"/>
  <c r="AB24" s="1"/>
  <c r="AA23"/>
  <c r="AA24" s="1"/>
  <c r="AC103" i="26"/>
  <c r="AA104"/>
  <c r="Z104"/>
  <c r="AB103"/>
  <c r="AE115"/>
  <c r="AC116"/>
  <c r="X116"/>
  <c r="Z115"/>
  <c r="AC161" i="14"/>
  <c r="AC162" s="1"/>
  <c r="AD161"/>
  <c r="AD162" s="1"/>
  <c r="Q40" i="48" l="1"/>
  <c r="Q38"/>
  <c r="Q37"/>
  <c r="Q41"/>
  <c r="Q39"/>
  <c r="S31"/>
  <c r="S35" s="1"/>
  <c r="R33"/>
  <c r="R37" s="1"/>
  <c r="AD23" i="50"/>
  <c r="AD24" s="1"/>
  <c r="AC23"/>
  <c r="AC24" s="1"/>
  <c r="AE103" i="26"/>
  <c r="AC104"/>
  <c r="AE116"/>
  <c r="AG115"/>
  <c r="AG116" s="1"/>
  <c r="Z116"/>
  <c r="AB115"/>
  <c r="AB104"/>
  <c r="AD103"/>
  <c r="AF161" i="14"/>
  <c r="AF162" s="1"/>
  <c r="AE161"/>
  <c r="AE162" s="1"/>
  <c r="R36" i="48" l="1"/>
  <c r="S37"/>
  <c r="S33"/>
  <c r="S40" s="1"/>
  <c r="S36"/>
  <c r="T31"/>
  <c r="T36" s="1"/>
  <c r="R39"/>
  <c r="R38"/>
  <c r="R35"/>
  <c r="R40"/>
  <c r="R41"/>
  <c r="S41"/>
  <c r="AF23" i="50"/>
  <c r="AF24" s="1"/>
  <c r="AE23"/>
  <c r="AE24" s="1"/>
  <c r="AD104" i="26"/>
  <c r="AF103"/>
  <c r="AF104" s="1"/>
  <c r="AG103"/>
  <c r="AG104" s="1"/>
  <c r="AE104"/>
  <c r="AB116"/>
  <c r="AD115"/>
  <c r="AH161" i="14"/>
  <c r="AH162" s="1"/>
  <c r="AG161"/>
  <c r="AG162" s="1"/>
  <c r="T35" i="48" l="1"/>
  <c r="U31"/>
  <c r="U36" s="1"/>
  <c r="S38"/>
  <c r="S39"/>
  <c r="S42"/>
  <c r="T33"/>
  <c r="T40" s="1"/>
  <c r="T37"/>
  <c r="AH23" i="50"/>
  <c r="AH24" s="1"/>
  <c r="AG23"/>
  <c r="AG24" s="1"/>
  <c r="AD116" i="26"/>
  <c r="AF115"/>
  <c r="AF116" s="1"/>
  <c r="AI161" i="14"/>
  <c r="AI162" s="1"/>
  <c r="U33" i="48" l="1"/>
  <c r="U39" s="1"/>
  <c r="U35"/>
  <c r="V31"/>
  <c r="V35" s="1"/>
  <c r="T38"/>
  <c r="U37"/>
  <c r="T41"/>
  <c r="T39"/>
  <c r="T42"/>
  <c r="W31"/>
  <c r="G20" i="36"/>
  <c r="G49"/>
  <c r="G51" i="16"/>
  <c r="G19"/>
  <c r="FE59" i="6"/>
  <c r="EZ59"/>
  <c r="EU59"/>
  <c r="EP59"/>
  <c r="EK59"/>
  <c r="EF59"/>
  <c r="EA59"/>
  <c r="DV59"/>
  <c r="DQ59"/>
  <c r="DL59"/>
  <c r="DG59"/>
  <c r="DB59"/>
  <c r="CW59"/>
  <c r="CR59"/>
  <c r="CM59"/>
  <c r="CH59"/>
  <c r="CC59"/>
  <c r="BX59"/>
  <c r="BS59"/>
  <c r="BN59"/>
  <c r="BI59"/>
  <c r="BD59"/>
  <c r="AY59"/>
  <c r="AT59"/>
  <c r="AO59"/>
  <c r="AJ59"/>
  <c r="AE59"/>
  <c r="Z59"/>
  <c r="U59"/>
  <c r="P59"/>
  <c r="FE23"/>
  <c r="EZ23"/>
  <c r="EU23"/>
  <c r="EP23"/>
  <c r="EK23"/>
  <c r="EF23"/>
  <c r="EA23"/>
  <c r="DV23"/>
  <c r="DQ23"/>
  <c r="DL23"/>
  <c r="DG23"/>
  <c r="DB23"/>
  <c r="CW23"/>
  <c r="CR23"/>
  <c r="CM23"/>
  <c r="CH23"/>
  <c r="CC23"/>
  <c r="BX23"/>
  <c r="BS23"/>
  <c r="BN23"/>
  <c r="BI23"/>
  <c r="BD23"/>
  <c r="AY23"/>
  <c r="AT23"/>
  <c r="AO23"/>
  <c r="AJ23"/>
  <c r="AE23"/>
  <c r="Z23"/>
  <c r="U23"/>
  <c r="P23"/>
  <c r="V36" i="48" l="1"/>
  <c r="V37"/>
  <c r="U42"/>
  <c r="U38"/>
  <c r="U41"/>
  <c r="U40"/>
  <c r="V33"/>
  <c r="V41" s="1"/>
  <c r="W35"/>
  <c r="W37"/>
  <c r="W36"/>
  <c r="V42"/>
  <c r="X31"/>
  <c r="W33"/>
  <c r="F100" i="45"/>
  <c r="F99"/>
  <c r="F98"/>
  <c r="F97"/>
  <c r="F96"/>
  <c r="F90"/>
  <c r="F89"/>
  <c r="F88"/>
  <c r="F87"/>
  <c r="F86"/>
  <c r="I132" i="2"/>
  <c r="O132" s="1"/>
  <c r="I130"/>
  <c r="O130" s="1"/>
  <c r="I128"/>
  <c r="O128" s="1"/>
  <c r="I35" i="29"/>
  <c r="L35"/>
  <c r="O35"/>
  <c r="F35"/>
  <c r="H31" i="30"/>
  <c r="F31"/>
  <c r="V38" i="48" l="1"/>
  <c r="V39"/>
  <c r="V40"/>
  <c r="X37"/>
  <c r="X36"/>
  <c r="X35"/>
  <c r="W42"/>
  <c r="W40"/>
  <c r="W38"/>
  <c r="W39"/>
  <c r="W41"/>
  <c r="AA130" i="2"/>
  <c r="U130"/>
  <c r="Y31" i="48"/>
  <c r="X33"/>
  <c r="AA132" i="2"/>
  <c r="U132"/>
  <c r="AA128"/>
  <c r="U128"/>
  <c r="F17" i="7"/>
  <c r="F16"/>
  <c r="F19"/>
  <c r="A10" i="12"/>
  <c r="AK74" i="15"/>
  <c r="AL74"/>
  <c r="AM74"/>
  <c r="AN74"/>
  <c r="I74" i="2"/>
  <c r="O74" s="1"/>
  <c r="A48" i="36"/>
  <c r="H48"/>
  <c r="I48"/>
  <c r="F18" i="7"/>
  <c r="Y37" i="48" l="1"/>
  <c r="Y36"/>
  <c r="Y35"/>
  <c r="J48" i="36"/>
  <c r="H49"/>
  <c r="K48"/>
  <c r="I49"/>
  <c r="X41" i="48"/>
  <c r="X39"/>
  <c r="X42"/>
  <c r="X40"/>
  <c r="X38"/>
  <c r="Y33"/>
  <c r="Z31"/>
  <c r="AA74" i="2"/>
  <c r="U74"/>
  <c r="I19" i="36"/>
  <c r="H19"/>
  <c r="Z36" i="48" l="1"/>
  <c r="Z35"/>
  <c r="Z37"/>
  <c r="L48" i="36"/>
  <c r="J49"/>
  <c r="K19"/>
  <c r="I20"/>
  <c r="J19"/>
  <c r="H20"/>
  <c r="M48"/>
  <c r="K49"/>
  <c r="Y41" i="48"/>
  <c r="Y39"/>
  <c r="Y42"/>
  <c r="Y40"/>
  <c r="Y38"/>
  <c r="AA31"/>
  <c r="Z33"/>
  <c r="AA35" l="1"/>
  <c r="AA37"/>
  <c r="AA36"/>
  <c r="L19" i="36"/>
  <c r="J20"/>
  <c r="N48"/>
  <c r="L49"/>
  <c r="O48"/>
  <c r="M49"/>
  <c r="M19"/>
  <c r="K20"/>
  <c r="Z42" i="48"/>
  <c r="Z38"/>
  <c r="Z41"/>
  <c r="Z39"/>
  <c r="Z40"/>
  <c r="AB31"/>
  <c r="AA33"/>
  <c r="AB37" l="1"/>
  <c r="AB36"/>
  <c r="AB35"/>
  <c r="Q48" i="36"/>
  <c r="O49"/>
  <c r="N19"/>
  <c r="L20"/>
  <c r="O19"/>
  <c r="M20"/>
  <c r="P48"/>
  <c r="N49"/>
  <c r="AA42" i="48"/>
  <c r="AA40"/>
  <c r="AA38"/>
  <c r="AA41"/>
  <c r="AA39"/>
  <c r="AC31"/>
  <c r="AB33"/>
  <c r="AL34" i="19"/>
  <c r="AK34"/>
  <c r="AN65" i="24"/>
  <c r="AM65"/>
  <c r="AL65"/>
  <c r="AK65"/>
  <c r="AN41" i="17"/>
  <c r="AM41"/>
  <c r="AL41"/>
  <c r="AK41"/>
  <c r="AC37" i="48" l="1"/>
  <c r="AC36"/>
  <c r="AC35"/>
  <c r="Q19" i="36"/>
  <c r="O20"/>
  <c r="S48"/>
  <c r="Q49"/>
  <c r="AC38" i="48"/>
  <c r="AC40"/>
  <c r="AC39"/>
  <c r="R48" i="36"/>
  <c r="P49"/>
  <c r="P19"/>
  <c r="N20"/>
  <c r="AB39" i="48"/>
  <c r="AB42"/>
  <c r="AB40"/>
  <c r="AB38"/>
  <c r="AB41"/>
  <c r="AC33"/>
  <c r="AD31"/>
  <c r="S93" i="15"/>
  <c r="O93"/>
  <c r="K93"/>
  <c r="S92"/>
  <c r="O92"/>
  <c r="K92"/>
  <c r="G93"/>
  <c r="G92"/>
  <c r="AD36" i="48" l="1"/>
  <c r="AD35"/>
  <c r="AD37"/>
  <c r="AK91" i="15"/>
  <c r="AN91"/>
  <c r="T48" i="36"/>
  <c r="R49"/>
  <c r="S19"/>
  <c r="Q20"/>
  <c r="AD40" i="48"/>
  <c r="AD39"/>
  <c r="AD38"/>
  <c r="R19" i="36"/>
  <c r="P20"/>
  <c r="U48"/>
  <c r="S49"/>
  <c r="AC41" i="48"/>
  <c r="AC42"/>
  <c r="AE31"/>
  <c r="AD33"/>
  <c r="AM91" i="15"/>
  <c r="AL91"/>
  <c r="I18" i="18"/>
  <c r="H18"/>
  <c r="AE35" i="48" l="1"/>
  <c r="AE37"/>
  <c r="AE36"/>
  <c r="T19" i="36"/>
  <c r="R20"/>
  <c r="V48"/>
  <c r="T49"/>
  <c r="K18" i="18"/>
  <c r="I22"/>
  <c r="I19"/>
  <c r="U19" i="36"/>
  <c r="S20"/>
  <c r="AE40" i="48"/>
  <c r="AE39"/>
  <c r="AE38"/>
  <c r="W48" i="36"/>
  <c r="U49"/>
  <c r="J18" i="18"/>
  <c r="H22"/>
  <c r="H19"/>
  <c r="AD41" i="48"/>
  <c r="AD42"/>
  <c r="AF31"/>
  <c r="AE33"/>
  <c r="Z118" i="2"/>
  <c r="J118"/>
  <c r="K118"/>
  <c r="L118"/>
  <c r="A50" i="16"/>
  <c r="AF37" i="48" l="1"/>
  <c r="AF36"/>
  <c r="AF35"/>
  <c r="AF40"/>
  <c r="AF39"/>
  <c r="AF38"/>
  <c r="M18" i="18"/>
  <c r="K19"/>
  <c r="K22"/>
  <c r="V19" i="36"/>
  <c r="T20"/>
  <c r="Y48"/>
  <c r="W49"/>
  <c r="X48"/>
  <c r="V49"/>
  <c r="L18" i="18"/>
  <c r="J22"/>
  <c r="J19"/>
  <c r="W19" i="36"/>
  <c r="U20"/>
  <c r="AE42" i="48"/>
  <c r="AE41"/>
  <c r="AG31"/>
  <c r="AF33"/>
  <c r="I50" i="16"/>
  <c r="I51" s="1"/>
  <c r="H50"/>
  <c r="I18"/>
  <c r="H18"/>
  <c r="I39" i="24"/>
  <c r="K39" s="1"/>
  <c r="M39" s="1"/>
  <c r="O39" s="1"/>
  <c r="Q39" s="1"/>
  <c r="S39" s="1"/>
  <c r="U39" s="1"/>
  <c r="W39" s="1"/>
  <c r="Y39" s="1"/>
  <c r="AA39" s="1"/>
  <c r="AC39" s="1"/>
  <c r="AE39" s="1"/>
  <c r="AG39" s="1"/>
  <c r="AI39" s="1"/>
  <c r="H39"/>
  <c r="J39" s="1"/>
  <c r="L39" s="1"/>
  <c r="N39" s="1"/>
  <c r="P39" s="1"/>
  <c r="R39" s="1"/>
  <c r="T39" s="1"/>
  <c r="V39" s="1"/>
  <c r="X39" s="1"/>
  <c r="Z39" s="1"/>
  <c r="AB39" s="1"/>
  <c r="AD39" s="1"/>
  <c r="AF39" s="1"/>
  <c r="AH39" s="1"/>
  <c r="A38"/>
  <c r="A17"/>
  <c r="L21" i="15"/>
  <c r="M21"/>
  <c r="N21"/>
  <c r="AB21"/>
  <c r="AC21"/>
  <c r="AD21"/>
  <c r="AE21"/>
  <c r="AF21"/>
  <c r="AG21"/>
  <c r="AI21"/>
  <c r="I43"/>
  <c r="K43" s="1"/>
  <c r="M43" s="1"/>
  <c r="O43" s="1"/>
  <c r="Q43" s="1"/>
  <c r="S43" s="1"/>
  <c r="U43" s="1"/>
  <c r="W43" s="1"/>
  <c r="Y43" s="1"/>
  <c r="AA43" s="1"/>
  <c r="AC43" s="1"/>
  <c r="AE43" s="1"/>
  <c r="AG43" s="1"/>
  <c r="AI43" s="1"/>
  <c r="H43"/>
  <c r="J43" s="1"/>
  <c r="L43" s="1"/>
  <c r="N43" s="1"/>
  <c r="P43" s="1"/>
  <c r="R43" s="1"/>
  <c r="T43" s="1"/>
  <c r="V43" s="1"/>
  <c r="X43" s="1"/>
  <c r="Z43" s="1"/>
  <c r="AB43" s="1"/>
  <c r="AD43" s="1"/>
  <c r="AF43" s="1"/>
  <c r="AH43" s="1"/>
  <c r="AG37" i="48" l="1"/>
  <c r="AG36"/>
  <c r="AG35"/>
  <c r="K50" i="16"/>
  <c r="K51" s="1"/>
  <c r="N18" i="18"/>
  <c r="L22"/>
  <c r="L19"/>
  <c r="AA48" i="36"/>
  <c r="Y49"/>
  <c r="J50" i="16"/>
  <c r="H51"/>
  <c r="AG41" i="48"/>
  <c r="AG40"/>
  <c r="AG39"/>
  <c r="AG38"/>
  <c r="Y19" i="36"/>
  <c r="W20"/>
  <c r="O18" i="18"/>
  <c r="M22"/>
  <c r="M19"/>
  <c r="K18" i="16"/>
  <c r="I19"/>
  <c r="J18"/>
  <c r="H19"/>
  <c r="Z48" i="36"/>
  <c r="X49"/>
  <c r="X19"/>
  <c r="V20"/>
  <c r="AF41" i="48"/>
  <c r="AF42"/>
  <c r="AG33"/>
  <c r="AG42" s="1"/>
  <c r="AH31"/>
  <c r="A42" i="15"/>
  <c r="A15"/>
  <c r="W65" i="25"/>
  <c r="U65"/>
  <c r="S65"/>
  <c r="Q65"/>
  <c r="O65"/>
  <c r="M65"/>
  <c r="K65"/>
  <c r="G65"/>
  <c r="F9" i="20"/>
  <c r="G9" s="1"/>
  <c r="H9" s="1"/>
  <c r="I9" s="1"/>
  <c r="J9" s="1"/>
  <c r="K9" s="1"/>
  <c r="L9" s="1"/>
  <c r="M9" s="1"/>
  <c r="N9" s="1"/>
  <c r="O9" s="1"/>
  <c r="P9" s="1"/>
  <c r="Q9" s="1"/>
  <c r="R9" s="1"/>
  <c r="I59" i="2"/>
  <c r="U59" s="1"/>
  <c r="N11"/>
  <c r="AI48" i="15"/>
  <c r="AH48"/>
  <c r="AG48"/>
  <c r="AF48"/>
  <c r="AE48"/>
  <c r="AD48"/>
  <c r="AC48"/>
  <c r="AB48"/>
  <c r="AA48"/>
  <c r="Z48"/>
  <c r="Y48"/>
  <c r="X48"/>
  <c r="W48"/>
  <c r="N48"/>
  <c r="M48"/>
  <c r="L48"/>
  <c r="AH36" i="48" l="1"/>
  <c r="AH35"/>
  <c r="AH37"/>
  <c r="M50" i="16"/>
  <c r="M51" s="1"/>
  <c r="O59" i="2"/>
  <c r="AA19" i="36"/>
  <c r="Y20"/>
  <c r="Z19"/>
  <c r="X20"/>
  <c r="M18" i="16"/>
  <c r="K19"/>
  <c r="L50"/>
  <c r="J51"/>
  <c r="P18" i="18"/>
  <c r="N22"/>
  <c r="N19"/>
  <c r="AH40" i="48"/>
  <c r="AH39"/>
  <c r="AH38"/>
  <c r="AH41"/>
  <c r="Q18" i="18"/>
  <c r="O22"/>
  <c r="O19"/>
  <c r="AA59" i="2"/>
  <c r="AB48" i="36"/>
  <c r="Z49"/>
  <c r="L18" i="16"/>
  <c r="J19"/>
  <c r="AC48" i="36"/>
  <c r="AA49"/>
  <c r="AI31" i="48"/>
  <c r="AH33"/>
  <c r="AH42" s="1"/>
  <c r="F27" i="7"/>
  <c r="F21"/>
  <c r="F22"/>
  <c r="F11"/>
  <c r="F4"/>
  <c r="AI35" i="48" l="1"/>
  <c r="AI37"/>
  <c r="AI36"/>
  <c r="O50" i="16"/>
  <c r="O51" s="1"/>
  <c r="AI41" i="48"/>
  <c r="AI40"/>
  <c r="AI39"/>
  <c r="AI38"/>
  <c r="N18" i="16"/>
  <c r="L19"/>
  <c r="N50"/>
  <c r="L51"/>
  <c r="AC19" i="36"/>
  <c r="AA20"/>
  <c r="AE48"/>
  <c r="AC49"/>
  <c r="AD48"/>
  <c r="AB49"/>
  <c r="S18" i="18"/>
  <c r="Q22"/>
  <c r="Q19"/>
  <c r="R18"/>
  <c r="P22"/>
  <c r="P19"/>
  <c r="O18" i="16"/>
  <c r="M19"/>
  <c r="AB19" i="36"/>
  <c r="Z20"/>
  <c r="AJ31" i="48"/>
  <c r="AI33"/>
  <c r="AI42" s="1"/>
  <c r="F34" i="7"/>
  <c r="G10" i="30"/>
  <c r="I10" s="1"/>
  <c r="K10" s="1"/>
  <c r="M10" s="1"/>
  <c r="O10" s="1"/>
  <c r="Q10" s="1"/>
  <c r="S10" s="1"/>
  <c r="U10" s="1"/>
  <c r="W10" s="1"/>
  <c r="Y10" s="1"/>
  <c r="AA10" s="1"/>
  <c r="AC10" s="1"/>
  <c r="AE10" s="1"/>
  <c r="F10"/>
  <c r="H10" s="1"/>
  <c r="J10" s="1"/>
  <c r="L10" s="1"/>
  <c r="N10" s="1"/>
  <c r="P10" s="1"/>
  <c r="R10" s="1"/>
  <c r="T10" s="1"/>
  <c r="V10" s="1"/>
  <c r="X10" s="1"/>
  <c r="Z10" s="1"/>
  <c r="AB10" s="1"/>
  <c r="AD10" s="1"/>
  <c r="G10" i="29"/>
  <c r="I10" s="1"/>
  <c r="K10" s="1"/>
  <c r="M10" s="1"/>
  <c r="O10" s="1"/>
  <c r="Q10" s="1"/>
  <c r="S10" s="1"/>
  <c r="U10" s="1"/>
  <c r="W10" s="1"/>
  <c r="Y10" s="1"/>
  <c r="AA10" s="1"/>
  <c r="AC10" s="1"/>
  <c r="AE10" s="1"/>
  <c r="F10"/>
  <c r="H10" s="1"/>
  <c r="J10" s="1"/>
  <c r="L10" s="1"/>
  <c r="N10" s="1"/>
  <c r="P10" s="1"/>
  <c r="R10" s="1"/>
  <c r="T10" s="1"/>
  <c r="V10" s="1"/>
  <c r="X10" s="1"/>
  <c r="Z10" s="1"/>
  <c r="AB10" s="1"/>
  <c r="AD10" s="1"/>
  <c r="AJ37" i="48" l="1"/>
  <c r="AJ36"/>
  <c r="AJ35"/>
  <c r="Q50" i="16"/>
  <c r="Q51" s="1"/>
  <c r="AD19" i="36"/>
  <c r="AB20"/>
  <c r="U18" i="18"/>
  <c r="S22"/>
  <c r="S19"/>
  <c r="AG48" i="36"/>
  <c r="AE49"/>
  <c r="P50" i="16"/>
  <c r="N51"/>
  <c r="T18" i="18"/>
  <c r="R22"/>
  <c r="R19"/>
  <c r="AJ33" i="48"/>
  <c r="AJ42" s="1"/>
  <c r="AJ41"/>
  <c r="AJ40"/>
  <c r="AJ39"/>
  <c r="AJ38"/>
  <c r="Q18" i="16"/>
  <c r="O19"/>
  <c r="AF48" i="36"/>
  <c r="AD49"/>
  <c r="AE19"/>
  <c r="AC20"/>
  <c r="P18" i="16"/>
  <c r="N19"/>
  <c r="G8" i="28"/>
  <c r="I8" s="1"/>
  <c r="K8" s="1"/>
  <c r="M8" s="1"/>
  <c r="O8" s="1"/>
  <c r="Q8" s="1"/>
  <c r="S8" s="1"/>
  <c r="U8" s="1"/>
  <c r="W8" s="1"/>
  <c r="Y8" s="1"/>
  <c r="AA8" s="1"/>
  <c r="AC8" s="1"/>
  <c r="AE8" s="1"/>
  <c r="F8"/>
  <c r="H8" s="1"/>
  <c r="J8" s="1"/>
  <c r="L8" s="1"/>
  <c r="N8" s="1"/>
  <c r="P8" s="1"/>
  <c r="R8" s="1"/>
  <c r="T8" s="1"/>
  <c r="V8" s="1"/>
  <c r="X8" s="1"/>
  <c r="Z8" s="1"/>
  <c r="AB8" s="1"/>
  <c r="AD8" s="1"/>
  <c r="I71" i="2"/>
  <c r="U71" s="1"/>
  <c r="F33" i="7"/>
  <c r="I40" i="25"/>
  <c r="K40" s="1"/>
  <c r="M40" s="1"/>
  <c r="O40" s="1"/>
  <c r="Q40" s="1"/>
  <c r="S40" s="1"/>
  <c r="U40" s="1"/>
  <c r="W40" s="1"/>
  <c r="Y40" s="1"/>
  <c r="AA40" s="1"/>
  <c r="AC40" s="1"/>
  <c r="AE40" s="1"/>
  <c r="AG40" s="1"/>
  <c r="AI40" s="1"/>
  <c r="H40"/>
  <c r="J40" s="1"/>
  <c r="L40" s="1"/>
  <c r="N40" s="1"/>
  <c r="P40" s="1"/>
  <c r="R40" s="1"/>
  <c r="T40" s="1"/>
  <c r="V40" s="1"/>
  <c r="X40" s="1"/>
  <c r="Z40" s="1"/>
  <c r="AB40" s="1"/>
  <c r="AD40" s="1"/>
  <c r="AF40" s="1"/>
  <c r="AH40" s="1"/>
  <c r="I29"/>
  <c r="K29" s="1"/>
  <c r="M29" s="1"/>
  <c r="O29" s="1"/>
  <c r="Q29" s="1"/>
  <c r="S29" s="1"/>
  <c r="U29" s="1"/>
  <c r="W29" s="1"/>
  <c r="Y29" s="1"/>
  <c r="AA29" s="1"/>
  <c r="AC29" s="1"/>
  <c r="AE29" s="1"/>
  <c r="AG29" s="1"/>
  <c r="AI29" s="1"/>
  <c r="H29"/>
  <c r="J29" s="1"/>
  <c r="L29" s="1"/>
  <c r="N29" s="1"/>
  <c r="P29" s="1"/>
  <c r="R29" s="1"/>
  <c r="T29" s="1"/>
  <c r="V29" s="1"/>
  <c r="X29" s="1"/>
  <c r="Z29" s="1"/>
  <c r="AB29" s="1"/>
  <c r="AD29" s="1"/>
  <c r="AF29" s="1"/>
  <c r="AH29" s="1"/>
  <c r="I14"/>
  <c r="K14" s="1"/>
  <c r="M14" s="1"/>
  <c r="O14" s="1"/>
  <c r="Q14" s="1"/>
  <c r="S14" s="1"/>
  <c r="U14" s="1"/>
  <c r="W14" s="1"/>
  <c r="Y14" s="1"/>
  <c r="AA14" s="1"/>
  <c r="AC14" s="1"/>
  <c r="AE14" s="1"/>
  <c r="AG14" s="1"/>
  <c r="AI14" s="1"/>
  <c r="H14"/>
  <c r="J14" s="1"/>
  <c r="L14" s="1"/>
  <c r="N14" s="1"/>
  <c r="P14" s="1"/>
  <c r="R14" s="1"/>
  <c r="T14" s="1"/>
  <c r="V14" s="1"/>
  <c r="X14" s="1"/>
  <c r="Z14" s="1"/>
  <c r="AB14" s="1"/>
  <c r="AD14" s="1"/>
  <c r="AF14" s="1"/>
  <c r="AH14" s="1"/>
  <c r="I17" i="24"/>
  <c r="K17" s="1"/>
  <c r="M17" s="1"/>
  <c r="O17" s="1"/>
  <c r="Q17" s="1"/>
  <c r="S17" s="1"/>
  <c r="U17" s="1"/>
  <c r="W17" s="1"/>
  <c r="Y17" s="1"/>
  <c r="AA17" s="1"/>
  <c r="AC17" s="1"/>
  <c r="AE17" s="1"/>
  <c r="AG17" s="1"/>
  <c r="AI17" s="1"/>
  <c r="H17"/>
  <c r="J17" s="1"/>
  <c r="L17" s="1"/>
  <c r="N17" s="1"/>
  <c r="P17" s="1"/>
  <c r="R17" s="1"/>
  <c r="T17" s="1"/>
  <c r="V17" s="1"/>
  <c r="X17" s="1"/>
  <c r="Z17" s="1"/>
  <c r="AB17" s="1"/>
  <c r="AD17" s="1"/>
  <c r="AF17" s="1"/>
  <c r="AH17" s="1"/>
  <c r="S50" i="16" l="1"/>
  <c r="U50" s="1"/>
  <c r="AG19" i="36"/>
  <c r="AE20"/>
  <c r="S18" i="16"/>
  <c r="Q19"/>
  <c r="AF19" i="36"/>
  <c r="AD20"/>
  <c r="AI48"/>
  <c r="AI49" s="1"/>
  <c r="AG49"/>
  <c r="R18" i="16"/>
  <c r="P19"/>
  <c r="AH48" i="36"/>
  <c r="AH49" s="1"/>
  <c r="AF49"/>
  <c r="W18" i="18"/>
  <c r="U19"/>
  <c r="U22"/>
  <c r="V18"/>
  <c r="T22"/>
  <c r="T19"/>
  <c r="R50" i="16"/>
  <c r="P51"/>
  <c r="O71" i="2"/>
  <c r="AA71"/>
  <c r="S51" i="16" l="1"/>
  <c r="T50"/>
  <c r="R51"/>
  <c r="AH19" i="36"/>
  <c r="AH20" s="1"/>
  <c r="AF20"/>
  <c r="AI19"/>
  <c r="AI20" s="1"/>
  <c r="AG20"/>
  <c r="X18" i="18"/>
  <c r="V22"/>
  <c r="V19"/>
  <c r="Y18"/>
  <c r="W19"/>
  <c r="W22"/>
  <c r="T18" i="16"/>
  <c r="R19"/>
  <c r="W50"/>
  <c r="U51"/>
  <c r="U18"/>
  <c r="S19"/>
  <c r="F8" i="7"/>
  <c r="V18" i="16" l="1"/>
  <c r="T19"/>
  <c r="V50"/>
  <c r="T51"/>
  <c r="Z18" i="18"/>
  <c r="X22"/>
  <c r="X19"/>
  <c r="W18" i="16"/>
  <c r="U19"/>
  <c r="AA18" i="18"/>
  <c r="Y22"/>
  <c r="Y19"/>
  <c r="Y50" i="16"/>
  <c r="W51"/>
  <c r="F10" i="7"/>
  <c r="AK80" i="2"/>
  <c r="AJ80"/>
  <c r="AI80"/>
  <c r="AH80"/>
  <c r="AG80"/>
  <c r="AF80"/>
  <c r="AE80"/>
  <c r="AD80"/>
  <c r="AC80"/>
  <c r="AB80"/>
  <c r="AA80"/>
  <c r="Z80"/>
  <c r="Y80"/>
  <c r="X80"/>
  <c r="W80"/>
  <c r="V80"/>
  <c r="U80"/>
  <c r="T80"/>
  <c r="S80"/>
  <c r="AA50" i="16" l="1"/>
  <c r="Y51"/>
  <c r="AB18" i="18"/>
  <c r="Z22"/>
  <c r="Z19"/>
  <c r="X18" i="16"/>
  <c r="V19"/>
  <c r="AC18" i="18"/>
  <c r="AA22"/>
  <c r="AA19"/>
  <c r="X50" i="16"/>
  <c r="V51"/>
  <c r="Y18"/>
  <c r="W19"/>
  <c r="I79" i="2"/>
  <c r="O79" s="1"/>
  <c r="I73"/>
  <c r="O73" s="1"/>
  <c r="I69"/>
  <c r="U69" s="1"/>
  <c r="F26" i="7"/>
  <c r="I17" i="19"/>
  <c r="H17"/>
  <c r="F24" i="7"/>
  <c r="F7"/>
  <c r="I15" i="17"/>
  <c r="K15" s="1"/>
  <c r="M15" s="1"/>
  <c r="O15" s="1"/>
  <c r="Q15" s="1"/>
  <c r="S15" s="1"/>
  <c r="U15" s="1"/>
  <c r="W15" s="1"/>
  <c r="Y15" s="1"/>
  <c r="AA15" s="1"/>
  <c r="AC15" s="1"/>
  <c r="AE15" s="1"/>
  <c r="AG15" s="1"/>
  <c r="AI15" s="1"/>
  <c r="H15"/>
  <c r="J15" s="1"/>
  <c r="L15" s="1"/>
  <c r="N15" s="1"/>
  <c r="P15" s="1"/>
  <c r="R15" s="1"/>
  <c r="T15" s="1"/>
  <c r="V15" s="1"/>
  <c r="X15" s="1"/>
  <c r="Z15" s="1"/>
  <c r="AB15" s="1"/>
  <c r="AD15" s="1"/>
  <c r="AF15" s="1"/>
  <c r="AH15" s="1"/>
  <c r="F6" i="7"/>
  <c r="AI58" i="15"/>
  <c r="AH58"/>
  <c r="AG58"/>
  <c r="AF58"/>
  <c r="AE58"/>
  <c r="AD58"/>
  <c r="AC58"/>
  <c r="AB58"/>
  <c r="AA58"/>
  <c r="Z58"/>
  <c r="Y58"/>
  <c r="X58"/>
  <c r="W58"/>
  <c r="N58"/>
  <c r="M58"/>
  <c r="L58"/>
  <c r="AI31"/>
  <c r="AH31"/>
  <c r="AG31"/>
  <c r="AF31"/>
  <c r="AE31"/>
  <c r="AD31"/>
  <c r="AC31"/>
  <c r="AB31"/>
  <c r="N31"/>
  <c r="M31"/>
  <c r="L31"/>
  <c r="I16"/>
  <c r="K16" s="1"/>
  <c r="M16" s="1"/>
  <c r="O16" s="1"/>
  <c r="Q16" s="1"/>
  <c r="S16" s="1"/>
  <c r="U16" s="1"/>
  <c r="W16" s="1"/>
  <c r="Y16" s="1"/>
  <c r="AA16" s="1"/>
  <c r="AC16" s="1"/>
  <c r="AE16" s="1"/>
  <c r="AG16" s="1"/>
  <c r="AI16" s="1"/>
  <c r="H16"/>
  <c r="J16" s="1"/>
  <c r="L16" s="1"/>
  <c r="N16" s="1"/>
  <c r="P16" s="1"/>
  <c r="R16" s="1"/>
  <c r="T16" s="1"/>
  <c r="V16" s="1"/>
  <c r="X16" s="1"/>
  <c r="Z16" s="1"/>
  <c r="AB16" s="1"/>
  <c r="AD16" s="1"/>
  <c r="AF16" s="1"/>
  <c r="AH16" s="1"/>
  <c r="AK118" i="2"/>
  <c r="AJ118"/>
  <c r="AI118"/>
  <c r="AH118"/>
  <c r="AG118"/>
  <c r="AF118"/>
  <c r="AE118"/>
  <c r="AD118"/>
  <c r="AC118"/>
  <c r="AB118"/>
  <c r="AA118"/>
  <c r="Y118"/>
  <c r="X118"/>
  <c r="W118"/>
  <c r="V118"/>
  <c r="U118"/>
  <c r="T118"/>
  <c r="S118"/>
  <c r="R118"/>
  <c r="Q118"/>
  <c r="P118"/>
  <c r="O118"/>
  <c r="N118"/>
  <c r="M118"/>
  <c r="J17" i="19" l="1"/>
  <c r="H18"/>
  <c r="AA18" i="16"/>
  <c r="Y19"/>
  <c r="AC50"/>
  <c r="AA51"/>
  <c r="Z50"/>
  <c r="X51"/>
  <c r="AD18" i="18"/>
  <c r="AB19"/>
  <c r="AB22"/>
  <c r="Z18" i="16"/>
  <c r="X19"/>
  <c r="K17" i="19"/>
  <c r="I18"/>
  <c r="AE18" i="18"/>
  <c r="AC19"/>
  <c r="AC22"/>
  <c r="U79" i="2"/>
  <c r="AA79"/>
  <c r="AA73"/>
  <c r="U73"/>
  <c r="O69"/>
  <c r="AA69"/>
  <c r="J67"/>
  <c r="L67" s="1"/>
  <c r="N67" s="1"/>
  <c r="P67" s="1"/>
  <c r="R67" s="1"/>
  <c r="T67" s="1"/>
  <c r="V67" s="1"/>
  <c r="X67" s="1"/>
  <c r="Z67" s="1"/>
  <c r="AB67" s="1"/>
  <c r="AD67" s="1"/>
  <c r="AF67" s="1"/>
  <c r="AH67" s="1"/>
  <c r="AJ67" s="1"/>
  <c r="I67"/>
  <c r="K67" s="1"/>
  <c r="M67" s="1"/>
  <c r="O67" s="1"/>
  <c r="Q67" s="1"/>
  <c r="S67" s="1"/>
  <c r="U67" s="1"/>
  <c r="W67" s="1"/>
  <c r="Y67" s="1"/>
  <c r="AA67" s="1"/>
  <c r="AC67" s="1"/>
  <c r="AE67" s="1"/>
  <c r="AG67" s="1"/>
  <c r="AI67" s="1"/>
  <c r="AK67" s="1"/>
  <c r="M17" i="19" l="1"/>
  <c r="K18"/>
  <c r="AF18" i="18"/>
  <c r="AD22"/>
  <c r="AD19"/>
  <c r="L17" i="19"/>
  <c r="J18"/>
  <c r="AB50" i="16"/>
  <c r="Z51"/>
  <c r="AC18"/>
  <c r="AA19"/>
  <c r="AE50"/>
  <c r="AC51"/>
  <c r="AG18" i="18"/>
  <c r="AE22"/>
  <c r="AE19"/>
  <c r="AB18" i="16"/>
  <c r="Z19"/>
  <c r="F31" i="7"/>
  <c r="I88" i="14"/>
  <c r="H88"/>
  <c r="I17"/>
  <c r="H17"/>
  <c r="AD18" i="16" l="1"/>
  <c r="AB19"/>
  <c r="K17" i="14"/>
  <c r="I18"/>
  <c r="AI18" i="18"/>
  <c r="AG22"/>
  <c r="AG19"/>
  <c r="AE18" i="16"/>
  <c r="AC19"/>
  <c r="N17" i="19"/>
  <c r="L18"/>
  <c r="AH18" i="18"/>
  <c r="AF22"/>
  <c r="AF19"/>
  <c r="J88" i="14"/>
  <c r="H89"/>
  <c r="O17" i="19"/>
  <c r="M18"/>
  <c r="J17" i="14"/>
  <c r="H18"/>
  <c r="K88"/>
  <c r="I89"/>
  <c r="AG50" i="16"/>
  <c r="AE51"/>
  <c r="AD50"/>
  <c r="AB51"/>
  <c r="F32" i="7"/>
  <c r="F13"/>
  <c r="F9"/>
  <c r="F3"/>
  <c r="AF50" i="16" l="1"/>
  <c r="AD51"/>
  <c r="AF18"/>
  <c r="AD19"/>
  <c r="I165" i="14"/>
  <c r="I166" s="1"/>
  <c r="I174"/>
  <c r="I175" s="1"/>
  <c r="I170"/>
  <c r="I171" s="1"/>
  <c r="P17" i="19"/>
  <c r="N18"/>
  <c r="M88" i="14"/>
  <c r="K89"/>
  <c r="AI50" i="16"/>
  <c r="AI51" s="1"/>
  <c r="AG51"/>
  <c r="L17" i="14"/>
  <c r="J18"/>
  <c r="L88"/>
  <c r="J89"/>
  <c r="M17"/>
  <c r="K18"/>
  <c r="Q17" i="19"/>
  <c r="O18"/>
  <c r="AI22" i="18"/>
  <c r="AI19"/>
  <c r="H174" i="14"/>
  <c r="H175" s="1"/>
  <c r="H170"/>
  <c r="H171" s="1"/>
  <c r="H165"/>
  <c r="H166" s="1"/>
  <c r="AH22" i="18"/>
  <c r="AH19"/>
  <c r="AG18" i="16"/>
  <c r="AE19"/>
  <c r="L31" i="2"/>
  <c r="K31"/>
  <c r="J31"/>
  <c r="I31"/>
  <c r="H31"/>
  <c r="AK30"/>
  <c r="AJ30"/>
  <c r="AI30"/>
  <c r="AH30"/>
  <c r="AG30"/>
  <c r="AF30"/>
  <c r="AE30"/>
  <c r="AD30"/>
  <c r="AC30"/>
  <c r="AB30"/>
  <c r="AA30"/>
  <c r="Z30"/>
  <c r="Y30"/>
  <c r="X30"/>
  <c r="W30"/>
  <c r="V30"/>
  <c r="U30"/>
  <c r="T30"/>
  <c r="S30"/>
  <c r="R30"/>
  <c r="Q30"/>
  <c r="P30"/>
  <c r="O30"/>
  <c r="N30"/>
  <c r="M30"/>
  <c r="L30"/>
  <c r="K30"/>
  <c r="J30"/>
  <c r="I30"/>
  <c r="AK29"/>
  <c r="AJ29"/>
  <c r="AI29"/>
  <c r="AH29"/>
  <c r="AG29"/>
  <c r="AF29"/>
  <c r="AE29"/>
  <c r="AD29"/>
  <c r="AC29"/>
  <c r="AB29"/>
  <c r="AA29"/>
  <c r="Z29"/>
  <c r="Y29"/>
  <c r="X29"/>
  <c r="W29"/>
  <c r="V29"/>
  <c r="U29"/>
  <c r="T29"/>
  <c r="S29"/>
  <c r="R29"/>
  <c r="Q29"/>
  <c r="P29"/>
  <c r="O29"/>
  <c r="N29"/>
  <c r="M29"/>
  <c r="L29"/>
  <c r="K29"/>
  <c r="H30"/>
  <c r="AH31" l="1"/>
  <c r="AI31" s="1"/>
  <c r="AD31"/>
  <c r="AE31" s="1"/>
  <c r="Z31"/>
  <c r="AA31" s="1"/>
  <c r="V31"/>
  <c r="W31" s="1"/>
  <c r="R31"/>
  <c r="S31" s="1"/>
  <c r="N31"/>
  <c r="O31" s="1"/>
  <c r="AJ31"/>
  <c r="AK31" s="1"/>
  <c r="AF31"/>
  <c r="AG31" s="1"/>
  <c r="AB31"/>
  <c r="AC31" s="1"/>
  <c r="X31"/>
  <c r="Y31" s="1"/>
  <c r="T31"/>
  <c r="U31" s="1"/>
  <c r="P31"/>
  <c r="Q31" s="1"/>
  <c r="M31"/>
  <c r="J170" i="14"/>
  <c r="J171" s="1"/>
  <c r="J174"/>
  <c r="J175" s="1"/>
  <c r="J165"/>
  <c r="J166" s="1"/>
  <c r="AH50" i="16"/>
  <c r="AH51" s="1"/>
  <c r="AF51"/>
  <c r="O17" i="14"/>
  <c r="M18"/>
  <c r="N17"/>
  <c r="L18"/>
  <c r="O88"/>
  <c r="M89"/>
  <c r="AI18" i="16"/>
  <c r="AI19" s="1"/>
  <c r="AG19"/>
  <c r="K165" i="14"/>
  <c r="K166" s="1"/>
  <c r="K174"/>
  <c r="K175" s="1"/>
  <c r="K170"/>
  <c r="K171" s="1"/>
  <c r="AH18" i="16"/>
  <c r="AH19" s="1"/>
  <c r="AF19"/>
  <c r="S17" i="19"/>
  <c r="Q18"/>
  <c r="N88" i="14"/>
  <c r="L89"/>
  <c r="R17" i="19"/>
  <c r="P18"/>
  <c r="S11" i="2"/>
  <c r="T11"/>
  <c r="P11"/>
  <c r="AB5" i="8"/>
  <c r="AA5"/>
  <c r="Z5"/>
  <c r="Y5"/>
  <c r="X5"/>
  <c r="W5"/>
  <c r="V5"/>
  <c r="U5"/>
  <c r="T5"/>
  <c r="S5"/>
  <c r="R5"/>
  <c r="Q5"/>
  <c r="P5"/>
  <c r="O5"/>
  <c r="N5"/>
  <c r="M5"/>
  <c r="L5"/>
  <c r="K5"/>
  <c r="J5"/>
  <c r="J126" i="2"/>
  <c r="L126" s="1"/>
  <c r="N126" s="1"/>
  <c r="P126" s="1"/>
  <c r="R126" s="1"/>
  <c r="T126" s="1"/>
  <c r="V126" s="1"/>
  <c r="X126" s="1"/>
  <c r="Z126" s="1"/>
  <c r="AB126" s="1"/>
  <c r="AD126" s="1"/>
  <c r="AF126" s="1"/>
  <c r="AH126" s="1"/>
  <c r="AJ126" s="1"/>
  <c r="I126"/>
  <c r="K126" s="1"/>
  <c r="M126" s="1"/>
  <c r="O126" s="1"/>
  <c r="Q126" s="1"/>
  <c r="S126" s="1"/>
  <c r="U126" s="1"/>
  <c r="W126" s="1"/>
  <c r="Y126" s="1"/>
  <c r="AA126" s="1"/>
  <c r="AC126" s="1"/>
  <c r="AE126" s="1"/>
  <c r="AG126" s="1"/>
  <c r="AI126" s="1"/>
  <c r="AK126" s="1"/>
  <c r="J112"/>
  <c r="L112" s="1"/>
  <c r="N112" s="1"/>
  <c r="P112" s="1"/>
  <c r="R112" s="1"/>
  <c r="T112" s="1"/>
  <c r="V112" s="1"/>
  <c r="X112" s="1"/>
  <c r="Z112" s="1"/>
  <c r="AB112" s="1"/>
  <c r="AD112" s="1"/>
  <c r="AF112" s="1"/>
  <c r="AH112" s="1"/>
  <c r="AJ112" s="1"/>
  <c r="I112"/>
  <c r="K112" s="1"/>
  <c r="M112" s="1"/>
  <c r="O112" s="1"/>
  <c r="Q112" s="1"/>
  <c r="S112" s="1"/>
  <c r="U112" s="1"/>
  <c r="W112" s="1"/>
  <c r="Y112" s="1"/>
  <c r="AA112" s="1"/>
  <c r="AC112" s="1"/>
  <c r="AE112" s="1"/>
  <c r="AG112" s="1"/>
  <c r="AI112" s="1"/>
  <c r="AK112" s="1"/>
  <c r="J88"/>
  <c r="L88" s="1"/>
  <c r="N88" s="1"/>
  <c r="P88" s="1"/>
  <c r="R88" s="1"/>
  <c r="T88" s="1"/>
  <c r="V88" s="1"/>
  <c r="X88" s="1"/>
  <c r="Z88" s="1"/>
  <c r="AB88" s="1"/>
  <c r="AD88" s="1"/>
  <c r="AF88" s="1"/>
  <c r="AH88" s="1"/>
  <c r="AJ88" s="1"/>
  <c r="I88"/>
  <c r="K88" s="1"/>
  <c r="M88" s="1"/>
  <c r="O88" s="1"/>
  <c r="Q88" s="1"/>
  <c r="S88" s="1"/>
  <c r="U88" s="1"/>
  <c r="W88" s="1"/>
  <c r="Y88" s="1"/>
  <c r="AA88" s="1"/>
  <c r="AC88" s="1"/>
  <c r="AE88" s="1"/>
  <c r="AG88" s="1"/>
  <c r="AI88" s="1"/>
  <c r="AK88" s="1"/>
  <c r="J45"/>
  <c r="L45" s="1"/>
  <c r="N45" s="1"/>
  <c r="P45" s="1"/>
  <c r="R45" s="1"/>
  <c r="T45" s="1"/>
  <c r="V45" s="1"/>
  <c r="X45" s="1"/>
  <c r="Z45" s="1"/>
  <c r="AB45" s="1"/>
  <c r="AD45" s="1"/>
  <c r="AF45" s="1"/>
  <c r="AH45" s="1"/>
  <c r="AJ45" s="1"/>
  <c r="I45"/>
  <c r="K45" s="1"/>
  <c r="M45" s="1"/>
  <c r="O45" s="1"/>
  <c r="Q45" s="1"/>
  <c r="S45" s="1"/>
  <c r="U45" s="1"/>
  <c r="W45" s="1"/>
  <c r="Y45" s="1"/>
  <c r="AA45" s="1"/>
  <c r="AC45" s="1"/>
  <c r="AE45" s="1"/>
  <c r="AG45" s="1"/>
  <c r="AI45" s="1"/>
  <c r="AK45" s="1"/>
  <c r="L170" i="14" l="1"/>
  <c r="L171" s="1"/>
  <c r="L165"/>
  <c r="L166" s="1"/>
  <c r="L174"/>
  <c r="L175" s="1"/>
  <c r="Q88"/>
  <c r="O89"/>
  <c r="Q17"/>
  <c r="O18"/>
  <c r="T17" i="19"/>
  <c r="R18"/>
  <c r="U17"/>
  <c r="S18"/>
  <c r="M170" i="14"/>
  <c r="M171" s="1"/>
  <c r="M174"/>
  <c r="M175" s="1"/>
  <c r="M165"/>
  <c r="M166" s="1"/>
  <c r="P88"/>
  <c r="N89"/>
  <c r="P17"/>
  <c r="N18"/>
  <c r="AD11" i="2"/>
  <c r="AC11"/>
  <c r="AB11"/>
  <c r="AA11"/>
  <c r="Z11"/>
  <c r="Y11"/>
  <c r="X11"/>
  <c r="W11"/>
  <c r="V11"/>
  <c r="U11"/>
  <c r="R11"/>
  <c r="O11"/>
  <c r="M11"/>
  <c r="L11"/>
  <c r="K11"/>
  <c r="I21"/>
  <c r="K21" s="1"/>
  <c r="M21" s="1"/>
  <c r="O21" s="1"/>
  <c r="Q21" s="1"/>
  <c r="S21" s="1"/>
  <c r="U21" s="1"/>
  <c r="W21" s="1"/>
  <c r="Y21" s="1"/>
  <c r="J21"/>
  <c r="L21" s="1"/>
  <c r="N21" s="1"/>
  <c r="P21" s="1"/>
  <c r="R21" s="1"/>
  <c r="T21" s="1"/>
  <c r="V21" s="1"/>
  <c r="X21" s="1"/>
  <c r="Z21" s="1"/>
  <c r="O165" i="14" l="1"/>
  <c r="O166" s="1"/>
  <c r="O170"/>
  <c r="O171" s="1"/>
  <c r="O174"/>
  <c r="O175" s="1"/>
  <c r="W17" i="19"/>
  <c r="U18"/>
  <c r="S17" i="14"/>
  <c r="Q18"/>
  <c r="R88"/>
  <c r="P89"/>
  <c r="R17"/>
  <c r="P18"/>
  <c r="N165"/>
  <c r="N166" s="1"/>
  <c r="N174"/>
  <c r="N175" s="1"/>
  <c r="N170"/>
  <c r="N171" s="1"/>
  <c r="V17" i="19"/>
  <c r="T18"/>
  <c r="S88" i="14"/>
  <c r="Q89"/>
  <c r="C55" i="1"/>
  <c r="C56" s="1"/>
  <c r="C50"/>
  <c r="C51" s="1"/>
  <c r="E26"/>
  <c r="H30"/>
  <c r="G24"/>
  <c r="G38"/>
  <c r="G41"/>
  <c r="G39"/>
  <c r="H32" l="1"/>
  <c r="H34" s="1"/>
  <c r="U88" i="14"/>
  <c r="S89"/>
  <c r="Q174"/>
  <c r="Q175" s="1"/>
  <c r="Q170"/>
  <c r="Q171" s="1"/>
  <c r="Q165"/>
  <c r="Q166" s="1"/>
  <c r="T17"/>
  <c r="R18"/>
  <c r="U17"/>
  <c r="S18"/>
  <c r="X17" i="19"/>
  <c r="V18"/>
  <c r="P170" i="14"/>
  <c r="P171" s="1"/>
  <c r="P174"/>
  <c r="P175" s="1"/>
  <c r="P165"/>
  <c r="P166" s="1"/>
  <c r="T88"/>
  <c r="R89"/>
  <c r="Y17" i="19"/>
  <c r="W18"/>
  <c r="I30" i="1"/>
  <c r="H37"/>
  <c r="G32"/>
  <c r="G40"/>
  <c r="H41"/>
  <c r="H38"/>
  <c r="H39"/>
  <c r="H40"/>
  <c r="H35" l="1"/>
  <c r="H36"/>
  <c r="W88" i="14"/>
  <c r="U89"/>
  <c r="Z17" i="19"/>
  <c r="X18"/>
  <c r="V17" i="14"/>
  <c r="T18"/>
  <c r="S170"/>
  <c r="S171" s="1"/>
  <c r="S174"/>
  <c r="S175" s="1"/>
  <c r="S165"/>
  <c r="S166" s="1"/>
  <c r="AA17" i="19"/>
  <c r="Y18"/>
  <c r="V88" i="14"/>
  <c r="T89"/>
  <c r="R165"/>
  <c r="R166" s="1"/>
  <c r="R174"/>
  <c r="R175" s="1"/>
  <c r="R170"/>
  <c r="R171" s="1"/>
  <c r="W17"/>
  <c r="U18"/>
  <c r="J30" i="1"/>
  <c r="I32"/>
  <c r="I35" s="1"/>
  <c r="G37"/>
  <c r="I41"/>
  <c r="I40"/>
  <c r="I38"/>
  <c r="I36" l="1"/>
  <c r="I34"/>
  <c r="Y17" i="14"/>
  <c r="W18"/>
  <c r="T174"/>
  <c r="T175" s="1"/>
  <c r="T165"/>
  <c r="T166" s="1"/>
  <c r="T170"/>
  <c r="T171" s="1"/>
  <c r="X17"/>
  <c r="V18"/>
  <c r="Y88"/>
  <c r="W89"/>
  <c r="AC17" i="19"/>
  <c r="AA18"/>
  <c r="U174" i="14"/>
  <c r="U175" s="1"/>
  <c r="U165"/>
  <c r="U166" s="1"/>
  <c r="U170"/>
  <c r="U171" s="1"/>
  <c r="AB17" i="19"/>
  <c r="Z18"/>
  <c r="X88" i="14"/>
  <c r="V89"/>
  <c r="J37" i="1"/>
  <c r="K30"/>
  <c r="J32"/>
  <c r="J35" s="1"/>
  <c r="J41"/>
  <c r="J40"/>
  <c r="I39"/>
  <c r="I37"/>
  <c r="J34" l="1"/>
  <c r="J36"/>
  <c r="Z88" i="14"/>
  <c r="X89"/>
  <c r="W165"/>
  <c r="W166" s="1"/>
  <c r="W170"/>
  <c r="W171" s="1"/>
  <c r="W174"/>
  <c r="W175" s="1"/>
  <c r="AA17"/>
  <c r="Y18"/>
  <c r="V170"/>
  <c r="V171" s="1"/>
  <c r="V174"/>
  <c r="V175" s="1"/>
  <c r="V165"/>
  <c r="V166" s="1"/>
  <c r="AE17" i="19"/>
  <c r="AC18"/>
  <c r="Z17" i="14"/>
  <c r="X18"/>
  <c r="AD17" i="19"/>
  <c r="AB18"/>
  <c r="AA88" i="14"/>
  <c r="Y89"/>
  <c r="K32" i="1"/>
  <c r="L30"/>
  <c r="K41"/>
  <c r="K40"/>
  <c r="J38"/>
  <c r="J39"/>
  <c r="K36" l="1"/>
  <c r="K35"/>
  <c r="K34"/>
  <c r="AC88" i="14"/>
  <c r="AA89"/>
  <c r="AB17"/>
  <c r="Z18"/>
  <c r="AB88"/>
  <c r="Z89"/>
  <c r="Y174"/>
  <c r="Y175" s="1"/>
  <c r="Y165"/>
  <c r="Y166" s="1"/>
  <c r="Y170"/>
  <c r="Y171" s="1"/>
  <c r="AC17"/>
  <c r="AA18"/>
  <c r="X174"/>
  <c r="X175" s="1"/>
  <c r="X165"/>
  <c r="X166" s="1"/>
  <c r="X170"/>
  <c r="X171" s="1"/>
  <c r="AF17" i="19"/>
  <c r="AD18"/>
  <c r="AG17"/>
  <c r="AE18"/>
  <c r="L32" i="1"/>
  <c r="L36" s="1"/>
  <c r="K39"/>
  <c r="K38"/>
  <c r="K37"/>
  <c r="M30"/>
  <c r="L40"/>
  <c r="L41"/>
  <c r="L34" l="1"/>
  <c r="L35"/>
  <c r="AI17" i="19"/>
  <c r="AI18" s="1"/>
  <c r="AG18"/>
  <c r="AE17" i="14"/>
  <c r="AC18"/>
  <c r="Z170"/>
  <c r="Z171" s="1"/>
  <c r="Z174"/>
  <c r="Z175" s="1"/>
  <c r="Z165"/>
  <c r="Z166" s="1"/>
  <c r="AA165"/>
  <c r="AA166" s="1"/>
  <c r="AA170"/>
  <c r="AA171" s="1"/>
  <c r="AA174"/>
  <c r="AA175" s="1"/>
  <c r="AD88"/>
  <c r="AB89"/>
  <c r="AE88"/>
  <c r="AC89"/>
  <c r="AH17" i="19"/>
  <c r="AH18" s="1"/>
  <c r="AF18"/>
  <c r="AD17" i="14"/>
  <c r="AB18"/>
  <c r="L38" i="1"/>
  <c r="L37"/>
  <c r="L39"/>
  <c r="M32"/>
  <c r="M39" s="1"/>
  <c r="N30"/>
  <c r="M40"/>
  <c r="M41"/>
  <c r="M36" l="1"/>
  <c r="M34"/>
  <c r="M35"/>
  <c r="AF17" i="14"/>
  <c r="AD18"/>
  <c r="AG88"/>
  <c r="AE89"/>
  <c r="AC170"/>
  <c r="AC171" s="1"/>
  <c r="AC174"/>
  <c r="AC175" s="1"/>
  <c r="AC165"/>
  <c r="AC166" s="1"/>
  <c r="AF88"/>
  <c r="AD89"/>
  <c r="AG17"/>
  <c r="AE18"/>
  <c r="AB174"/>
  <c r="AB175" s="1"/>
  <c r="AB170"/>
  <c r="AB171" s="1"/>
  <c r="AB165"/>
  <c r="AB166" s="1"/>
  <c r="M37" i="1"/>
  <c r="M38"/>
  <c r="N41"/>
  <c r="N32"/>
  <c r="N39" s="1"/>
  <c r="O30"/>
  <c r="N36" l="1"/>
  <c r="N35"/>
  <c r="N34"/>
  <c r="AD174" i="14"/>
  <c r="AD175" s="1"/>
  <c r="AD165"/>
  <c r="AD166" s="1"/>
  <c r="AD170"/>
  <c r="AD171" s="1"/>
  <c r="AI17"/>
  <c r="AI18" s="1"/>
  <c r="AG18"/>
  <c r="AH17"/>
  <c r="AH18" s="1"/>
  <c r="AF18"/>
  <c r="AI88"/>
  <c r="AI89" s="1"/>
  <c r="AG89"/>
  <c r="AH88"/>
  <c r="AH89" s="1"/>
  <c r="AF89"/>
  <c r="AE174"/>
  <c r="AE175" s="1"/>
  <c r="AE165"/>
  <c r="AE166" s="1"/>
  <c r="AE170"/>
  <c r="AE171" s="1"/>
  <c r="N40" i="1"/>
  <c r="O32"/>
  <c r="O38" s="1"/>
  <c r="N37"/>
  <c r="N38"/>
  <c r="P30"/>
  <c r="O41"/>
  <c r="O36" l="1"/>
  <c r="O35"/>
  <c r="O34"/>
  <c r="AG174" i="14"/>
  <c r="AG175" s="1"/>
  <c r="AG170"/>
  <c r="AG171" s="1"/>
  <c r="AG165"/>
  <c r="AG166" s="1"/>
  <c r="AH174"/>
  <c r="AH175" s="1"/>
  <c r="AH170"/>
  <c r="AH171" s="1"/>
  <c r="AH165"/>
  <c r="AH166" s="1"/>
  <c r="AF174"/>
  <c r="AF175" s="1"/>
  <c r="AF165"/>
  <c r="AF166" s="1"/>
  <c r="AF170"/>
  <c r="AF171" s="1"/>
  <c r="AI165"/>
  <c r="AI166" s="1"/>
  <c r="AI174"/>
  <c r="AI175" s="1"/>
  <c r="AI170"/>
  <c r="AI171" s="1"/>
  <c r="O39" i="1"/>
  <c r="O40"/>
  <c r="O37"/>
  <c r="Q30"/>
  <c r="P32"/>
  <c r="P38" s="1"/>
  <c r="P41"/>
  <c r="P35" l="1"/>
  <c r="P36"/>
  <c r="P34"/>
  <c r="P40"/>
  <c r="Q41"/>
  <c r="R30"/>
  <c r="Q32"/>
  <c r="Q38" s="1"/>
  <c r="P39"/>
  <c r="P37"/>
  <c r="Q35" l="1"/>
  <c r="Q36"/>
  <c r="Q34"/>
  <c r="Q40"/>
  <c r="S30"/>
  <c r="R32"/>
  <c r="R34" s="1"/>
  <c r="Q39"/>
  <c r="Q37"/>
  <c r="R36" l="1"/>
  <c r="R35"/>
  <c r="R37"/>
  <c r="R40"/>
  <c r="R41"/>
  <c r="T30"/>
  <c r="S32"/>
  <c r="S38" s="1"/>
  <c r="R39"/>
  <c r="R38"/>
  <c r="S35" l="1"/>
  <c r="S36"/>
  <c r="S34"/>
  <c r="T36"/>
  <c r="S37"/>
  <c r="S41"/>
  <c r="S40"/>
  <c r="U30"/>
  <c r="T32"/>
  <c r="T37" s="1"/>
  <c r="S39"/>
  <c r="U35" l="1"/>
  <c r="U34"/>
  <c r="U36"/>
  <c r="T34"/>
  <c r="T35"/>
  <c r="T40"/>
  <c r="T41"/>
  <c r="V30"/>
  <c r="U32"/>
  <c r="U41" s="1"/>
  <c r="T38"/>
  <c r="T39"/>
  <c r="V34" l="1"/>
  <c r="V36"/>
  <c r="V35"/>
  <c r="U38"/>
  <c r="U39"/>
  <c r="U40"/>
  <c r="U37"/>
  <c r="V32"/>
  <c r="V38" s="1"/>
  <c r="W30"/>
  <c r="W36" l="1"/>
  <c r="W35"/>
  <c r="W34"/>
  <c r="V41"/>
  <c r="V40"/>
  <c r="V37"/>
  <c r="V39"/>
  <c r="W32"/>
  <c r="W39" s="1"/>
  <c r="X30"/>
  <c r="X36" l="1"/>
  <c r="X35"/>
  <c r="X34"/>
  <c r="W41"/>
  <c r="W37"/>
  <c r="W40"/>
  <c r="Y30"/>
  <c r="X32"/>
  <c r="X41" s="1"/>
  <c r="W38"/>
  <c r="Y35" l="1"/>
  <c r="Y34"/>
  <c r="Y36"/>
  <c r="X37"/>
  <c r="X39"/>
  <c r="Y32"/>
  <c r="Y38" s="1"/>
  <c r="Z30"/>
  <c r="X38"/>
  <c r="X40"/>
  <c r="Z34" l="1"/>
  <c r="Z36"/>
  <c r="Z35"/>
  <c r="Y37"/>
  <c r="Y40"/>
  <c r="Y41"/>
  <c r="Y39"/>
  <c r="Z32"/>
  <c r="Z39" s="1"/>
  <c r="AA30"/>
  <c r="AA36" l="1"/>
  <c r="AA35"/>
  <c r="AA34"/>
  <c r="Z37"/>
  <c r="Z38"/>
  <c r="Z40"/>
  <c r="Z41"/>
  <c r="AB30"/>
  <c r="AA32"/>
  <c r="AA40" s="1"/>
  <c r="AB36" l="1"/>
  <c r="AB35"/>
  <c r="AB34"/>
  <c r="AA38"/>
  <c r="AA39"/>
  <c r="AA37"/>
  <c r="AA41"/>
  <c r="AC30"/>
  <c r="AB32"/>
  <c r="AB41" s="1"/>
  <c r="AC35" l="1"/>
  <c r="AC34"/>
  <c r="AC36"/>
  <c r="AC39"/>
  <c r="AB38"/>
  <c r="AB39"/>
  <c r="AB37"/>
  <c r="AB40"/>
  <c r="AC32"/>
  <c r="AC40" s="1"/>
  <c r="AC37"/>
  <c r="AC38"/>
  <c r="AD30"/>
  <c r="AD36" l="1"/>
  <c r="AD34"/>
  <c r="AD35"/>
  <c r="AD39"/>
  <c r="AC41"/>
  <c r="AD38"/>
  <c r="AD37"/>
  <c r="AE30"/>
  <c r="AD32"/>
  <c r="AD41" s="1"/>
  <c r="AE35" l="1"/>
  <c r="AE36"/>
  <c r="AE34"/>
  <c r="AE39"/>
  <c r="AD40"/>
  <c r="AE38"/>
  <c r="AE37"/>
  <c r="AF30"/>
  <c r="AE32"/>
  <c r="AE40" s="1"/>
  <c r="AF35" l="1"/>
  <c r="AF36"/>
  <c r="AF34"/>
  <c r="AF39"/>
  <c r="AE41"/>
  <c r="AF32"/>
  <c r="AF41" s="1"/>
  <c r="AF38"/>
  <c r="AF37"/>
  <c r="AG30"/>
  <c r="AG36" l="1"/>
  <c r="AG34"/>
  <c r="AG35"/>
  <c r="AG39"/>
  <c r="AG40"/>
  <c r="AG32"/>
  <c r="AG41" s="1"/>
  <c r="AG37"/>
  <c r="AG38"/>
  <c r="AH30"/>
  <c r="AF40"/>
  <c r="AH36" l="1"/>
  <c r="AH34"/>
  <c r="AH35"/>
  <c r="AH39"/>
  <c r="AH40"/>
  <c r="AH32"/>
  <c r="AH41" s="1"/>
  <c r="AH38"/>
  <c r="AH37"/>
  <c r="AI30"/>
  <c r="AI35" l="1"/>
  <c r="AI36"/>
  <c r="AI34"/>
  <c r="AI40"/>
  <c r="AI39"/>
  <c r="AI37"/>
  <c r="AJ30"/>
  <c r="AI32"/>
  <c r="AI38"/>
  <c r="AJ35" l="1"/>
  <c r="AJ36"/>
  <c r="AJ34"/>
  <c r="AI41"/>
  <c r="AJ38"/>
  <c r="AJ37"/>
  <c r="AJ39"/>
  <c r="AJ32"/>
  <c r="AJ41" s="1"/>
  <c r="AJ40" l="1"/>
  <c r="AB21" i="2" l="1"/>
  <c r="AD21" s="1"/>
  <c r="AF21" s="1"/>
  <c r="AH21" s="1"/>
  <c r="AJ21" s="1"/>
  <c r="AA21"/>
  <c r="AC21" s="1"/>
  <c r="AE21" s="1"/>
  <c r="AG21" s="1"/>
  <c r="AI21" s="1"/>
  <c r="AK21" s="1"/>
</calcChain>
</file>

<file path=xl/comments1.xml><?xml version="1.0" encoding="utf-8"?>
<comments xmlns="http://schemas.openxmlformats.org/spreadsheetml/2006/main">
  <authors>
    <author>Michael GUILLIN : ALFR-0069898-L</author>
  </authors>
  <commentList>
    <comment ref="DA3" authorId="0">
      <text>
        <r>
          <rPr>
            <b/>
            <sz val="9"/>
            <color indexed="81"/>
            <rFont val="Tahoma"/>
            <family val="2"/>
          </rPr>
          <t>Michael GUILLIN : ALFR-0069898-L:</t>
        </r>
        <r>
          <rPr>
            <sz val="9"/>
            <color indexed="81"/>
            <rFont val="Tahoma"/>
            <family val="2"/>
          </rPr>
          <t xml:space="preserve">
Oui, c'est la même qu'à côté.</t>
        </r>
      </text>
    </comment>
    <comment ref="FJ26" authorId="0">
      <text>
        <r>
          <rPr>
            <b/>
            <sz val="9"/>
            <color indexed="81"/>
            <rFont val="Tahoma"/>
            <family val="2"/>
          </rPr>
          <t>Michael GUILLIN : ALFR-0069898-L:</t>
        </r>
        <r>
          <rPr>
            <sz val="9"/>
            <color indexed="81"/>
            <rFont val="Tahoma"/>
            <family val="2"/>
          </rPr>
          <t xml:space="preserve">
Il n'y aura jamais de FT sur ces plans</t>
        </r>
      </text>
    </comment>
    <comment ref="FJ27" authorId="0">
      <text>
        <r>
          <rPr>
            <b/>
            <sz val="9"/>
            <color indexed="81"/>
            <rFont val="Tahoma"/>
            <family val="2"/>
          </rPr>
          <t>Michael GUILLIN : ALFR-0069898-L:</t>
        </r>
        <r>
          <rPr>
            <sz val="9"/>
            <color indexed="81"/>
            <rFont val="Tahoma"/>
            <family val="2"/>
          </rPr>
          <t xml:space="preserve">
Michael GUILLIN : ALFR-0069898-L:
Il n'y aura jamais de FT sur ces plans</t>
        </r>
      </text>
    </comment>
  </commentList>
</comments>
</file>

<file path=xl/comments2.xml><?xml version="1.0" encoding="utf-8"?>
<comments xmlns="http://schemas.openxmlformats.org/spreadsheetml/2006/main">
  <authors>
    <author>Aurore SAMYN : ALFR-0055556-L</author>
  </authors>
  <commentList>
    <comment ref="J11" authorId="0">
      <text>
        <r>
          <rPr>
            <b/>
            <sz val="9"/>
            <color indexed="81"/>
            <rFont val="Tahoma"/>
            <family val="2"/>
          </rPr>
          <t>Aurore SAMYN : ALFR-0055556-L:</t>
        </r>
        <r>
          <rPr>
            <sz val="9"/>
            <color indexed="81"/>
            <rFont val="Tahoma"/>
            <family val="2"/>
          </rPr>
          <t xml:space="preserve">
Q max</t>
        </r>
      </text>
    </comment>
    <comment ref="AJ11" authorId="0">
      <text>
        <r>
          <rPr>
            <b/>
            <sz val="9"/>
            <color indexed="81"/>
            <rFont val="Tahoma"/>
            <family val="2"/>
          </rPr>
          <t>Aurore SAMYN : ALFR-0055556-L:</t>
        </r>
        <r>
          <rPr>
            <sz val="9"/>
            <color indexed="81"/>
            <rFont val="Tahoma"/>
            <family val="2"/>
          </rPr>
          <t xml:space="preserve">
Encadrer les DN retenus dans l'onglet</t>
        </r>
      </text>
    </comment>
    <comment ref="AK11" authorId="0">
      <text>
        <r>
          <rPr>
            <b/>
            <sz val="9"/>
            <color indexed="81"/>
            <rFont val="Tahoma"/>
            <family val="2"/>
          </rPr>
          <t>Aurore SAMYN : ALFR-0055556-L:</t>
        </r>
        <r>
          <rPr>
            <sz val="9"/>
            <color indexed="81"/>
            <rFont val="Tahoma"/>
            <family val="2"/>
          </rPr>
          <t xml:space="preserve">
Dans le cas de code PID avec plusieurs choix possible, indiquer la taille retenue</t>
        </r>
      </text>
    </comment>
    <comment ref="Y12" authorId="0">
      <text>
        <r>
          <rPr>
            <b/>
            <sz val="9"/>
            <color indexed="81"/>
            <rFont val="Tahoma"/>
            <family val="2"/>
          </rPr>
          <t>Aurore SAMYN : ALFR-0055556-L:</t>
        </r>
        <r>
          <rPr>
            <sz val="9"/>
            <color indexed="81"/>
            <rFont val="Tahoma"/>
            <family val="2"/>
          </rPr>
          <t xml:space="preserve">
SV0101</t>
        </r>
      </text>
    </comment>
    <comment ref="Y15" authorId="0">
      <text>
        <r>
          <rPr>
            <b/>
            <sz val="9"/>
            <color indexed="81"/>
            <rFont val="Tahoma"/>
            <family val="2"/>
          </rPr>
          <t>Aurore SAMYN : ALFR-0055556-L:</t>
        </r>
        <r>
          <rPr>
            <sz val="9"/>
            <color indexed="81"/>
            <rFont val="Tahoma"/>
            <family val="2"/>
          </rPr>
          <t xml:space="preserve">
XV1311</t>
        </r>
      </text>
    </comment>
    <comment ref="J24" authorId="0">
      <text>
        <r>
          <rPr>
            <b/>
            <sz val="9"/>
            <color indexed="81"/>
            <rFont val="Tahoma"/>
            <family val="2"/>
          </rPr>
          <t>Aurore SAMYN : ALFR-0055556-L:</t>
        </r>
        <r>
          <rPr>
            <sz val="9"/>
            <color indexed="81"/>
            <rFont val="Tahoma"/>
            <family val="2"/>
          </rPr>
          <t xml:space="preserve">
Plutôt Q nominal</t>
        </r>
      </text>
    </comment>
    <comment ref="O24" authorId="0">
      <text>
        <r>
          <rPr>
            <b/>
            <sz val="9"/>
            <color indexed="81"/>
            <rFont val="Tahoma"/>
            <family val="2"/>
          </rPr>
          <t>Aurore SAMYN : ALFR-0055556-L:</t>
        </r>
        <r>
          <rPr>
            <sz val="9"/>
            <color indexed="81"/>
            <rFont val="Tahoma"/>
            <family val="2"/>
          </rPr>
          <t xml:space="preserve">
[H2S] nominal</t>
        </r>
      </text>
    </comment>
    <comment ref="J25" authorId="0">
      <text>
        <r>
          <rPr>
            <b/>
            <sz val="9"/>
            <color indexed="81"/>
            <rFont val="Tahoma"/>
            <family val="2"/>
          </rPr>
          <t>Aurore SAMYN : ALFR-0055556-L:</t>
        </r>
        <r>
          <rPr>
            <sz val="9"/>
            <color indexed="81"/>
            <rFont val="Tahoma"/>
            <family val="2"/>
          </rPr>
          <t xml:space="preserve">
Plutôt Q nominal</t>
        </r>
      </text>
    </comment>
    <comment ref="K27" authorId="0">
      <text>
        <r>
          <rPr>
            <b/>
            <sz val="9"/>
            <color indexed="81"/>
            <rFont val="Tahoma"/>
            <family val="2"/>
          </rPr>
          <t>Aurore SAMYN : ALFR-0055556-L:</t>
        </r>
        <r>
          <rPr>
            <sz val="9"/>
            <color indexed="81"/>
            <rFont val="Tahoma"/>
            <family val="2"/>
          </rPr>
          <t xml:space="preserve">
Débit entrée x taux de recycle</t>
        </r>
      </text>
    </comment>
    <comment ref="Y28" authorId="0">
      <text>
        <r>
          <rPr>
            <b/>
            <sz val="9"/>
            <color indexed="81"/>
            <rFont val="Tahoma"/>
            <family val="2"/>
          </rPr>
          <t>Aurore SAMYN : ALFR-0055556-L:</t>
        </r>
        <r>
          <rPr>
            <sz val="9"/>
            <color indexed="81"/>
            <rFont val="Tahoma"/>
            <family val="2"/>
          </rPr>
          <t xml:space="preserve">
SV3122</t>
        </r>
      </text>
    </comment>
    <comment ref="Y34" authorId="0">
      <text>
        <r>
          <rPr>
            <b/>
            <sz val="9"/>
            <color indexed="81"/>
            <rFont val="Tahoma"/>
            <family val="2"/>
          </rPr>
          <t>Aurore SAMYN : ALFR-0055556-L:</t>
        </r>
        <r>
          <rPr>
            <sz val="9"/>
            <color indexed="81"/>
            <rFont val="Tahoma"/>
            <family val="2"/>
          </rPr>
          <t xml:space="preserve">
XV3211</t>
        </r>
      </text>
    </comment>
    <comment ref="Y39" authorId="0">
      <text>
        <r>
          <rPr>
            <b/>
            <sz val="9"/>
            <color indexed="81"/>
            <rFont val="Tahoma"/>
            <family val="2"/>
          </rPr>
          <t>Aurore SAMYN : ALFR-0055556-L:</t>
        </r>
        <r>
          <rPr>
            <sz val="9"/>
            <color indexed="81"/>
            <rFont val="Tahoma"/>
            <family val="2"/>
          </rPr>
          <t xml:space="preserve">
PAS 10 vannes</t>
        </r>
      </text>
    </comment>
    <comment ref="Y40" authorId="0">
      <text>
        <r>
          <rPr>
            <b/>
            <sz val="9"/>
            <color indexed="81"/>
            <rFont val="Tahoma"/>
            <family val="2"/>
          </rPr>
          <t>Aurore SAMYN : ALFR-0055556-L:</t>
        </r>
        <r>
          <rPr>
            <sz val="9"/>
            <color indexed="81"/>
            <rFont val="Tahoma"/>
            <family val="2"/>
          </rPr>
          <t xml:space="preserve">
XV4001</t>
        </r>
      </text>
    </comment>
    <comment ref="Y42" authorId="0">
      <text>
        <r>
          <rPr>
            <b/>
            <sz val="9"/>
            <color indexed="81"/>
            <rFont val="Tahoma"/>
            <family val="2"/>
          </rPr>
          <t>Aurore SAMYN : ALFR-0055556-L:</t>
        </r>
        <r>
          <rPr>
            <sz val="9"/>
            <color indexed="81"/>
            <rFont val="Tahoma"/>
            <family val="2"/>
          </rPr>
          <t xml:space="preserve">
couples de TOR pour isolation MB en auto (on compte 1 pour un couple de vannes) XV5101 xet FX5102x</t>
        </r>
      </text>
    </comment>
    <comment ref="Y43" authorId="0">
      <text>
        <r>
          <rPr>
            <b/>
            <sz val="9"/>
            <color indexed="81"/>
            <rFont val="Tahoma"/>
            <family val="2"/>
          </rPr>
          <t>Aurore SAMYN : ALFR-0055556-L:</t>
        </r>
        <r>
          <rPr>
            <sz val="9"/>
            <color indexed="81"/>
            <rFont val="Tahoma"/>
            <family val="2"/>
          </rPr>
          <t xml:space="preserve">
</t>
        </r>
        <r>
          <rPr>
            <sz val="12"/>
            <color indexed="81"/>
            <rFont val="Tahoma"/>
            <family val="2"/>
          </rPr>
          <t xml:space="preserve">Minimum XV5211 </t>
        </r>
        <r>
          <rPr>
            <sz val="9"/>
            <color indexed="81"/>
            <rFont val="Tahoma"/>
            <family val="2"/>
          </rPr>
          <t xml:space="preserve">
+ couple de TOR pour isolation MB en auto (on compte 1 pour un couple de vannes) XV5201x, XV5202x</t>
        </r>
      </text>
    </comment>
    <comment ref="Y44" authorId="0">
      <text>
        <r>
          <rPr>
            <b/>
            <sz val="9"/>
            <color indexed="81"/>
            <rFont val="Tahoma"/>
            <family val="2"/>
          </rPr>
          <t>Aurore SAMYN : ALFR-0055556-L:</t>
        </r>
        <r>
          <rPr>
            <sz val="9"/>
            <color indexed="81"/>
            <rFont val="Tahoma"/>
            <family val="2"/>
          </rPr>
          <t xml:space="preserve">
couples de TOR pour isolation MB en auto (on compte 1 pour un couple de vannes)
XV5501x,XV5502x</t>
        </r>
      </text>
    </comment>
    <comment ref="T46" authorId="0">
      <text>
        <r>
          <rPr>
            <b/>
            <sz val="9"/>
            <color indexed="81"/>
            <rFont val="Tahoma"/>
            <family val="2"/>
          </rPr>
          <t>Aurore SAMYN : ALFR-0055556-L:</t>
        </r>
        <r>
          <rPr>
            <sz val="9"/>
            <color indexed="81"/>
            <rFont val="Tahoma"/>
            <family val="2"/>
          </rPr>
          <t xml:space="preserve">
taille membranes 55/56: 
6'' ou 12''</t>
        </r>
      </text>
    </comment>
    <comment ref="Y48" authorId="0">
      <text>
        <r>
          <rPr>
            <b/>
            <sz val="9"/>
            <color indexed="81"/>
            <rFont val="Tahoma"/>
            <family val="2"/>
          </rPr>
          <t>Aurore SAMYN : ALFR-0055556-L:</t>
        </r>
        <r>
          <rPr>
            <sz val="9"/>
            <color indexed="81"/>
            <rFont val="Tahoma"/>
            <family val="2"/>
          </rPr>
          <t xml:space="preserve">
XV6001, XV6302, XV6301</t>
        </r>
      </text>
    </comment>
    <comment ref="Y53" authorId="0">
      <text>
        <r>
          <rPr>
            <b/>
            <sz val="9"/>
            <color indexed="81"/>
            <rFont val="Tahoma"/>
            <family val="2"/>
          </rPr>
          <t>Aurore SAMYN : ALFR-0055556-L:</t>
        </r>
        <r>
          <rPr>
            <sz val="9"/>
            <color indexed="81"/>
            <rFont val="Tahoma"/>
            <family val="2"/>
          </rPr>
          <t xml:space="preserve">
XV7101</t>
        </r>
      </text>
    </comment>
    <comment ref="X54" authorId="0">
      <text>
        <r>
          <rPr>
            <b/>
            <sz val="9"/>
            <color indexed="81"/>
            <rFont val="Tahoma"/>
            <family val="2"/>
          </rPr>
          <t>Aurore SAMYN : ALFR-0055556-L:</t>
        </r>
        <r>
          <rPr>
            <sz val="9"/>
            <color indexed="81"/>
            <rFont val="Tahoma"/>
            <family val="2"/>
          </rPr>
          <t xml:space="preserve">
à utiliser pour le dimensionnement du module 81</t>
        </r>
      </text>
    </comment>
    <comment ref="Y54" authorId="0">
      <text>
        <r>
          <rPr>
            <b/>
            <sz val="9"/>
            <color indexed="81"/>
            <rFont val="Tahoma"/>
            <family val="2"/>
          </rPr>
          <t>Aurore SAMYN : ALFR-0055556-L:</t>
        </r>
        <r>
          <rPr>
            <sz val="9"/>
            <color indexed="81"/>
            <rFont val="Tahoma"/>
            <family val="2"/>
          </rPr>
          <t xml:space="preserve">
à utiliser pour le dimensionnement du module 81</t>
        </r>
      </text>
    </comment>
    <comment ref="O57" authorId="0">
      <text>
        <r>
          <rPr>
            <b/>
            <sz val="9"/>
            <color indexed="81"/>
            <rFont val="Tahoma"/>
            <family val="2"/>
          </rPr>
          <t>Aurore SAMYN : ALFR-0055556-L:</t>
        </r>
        <r>
          <rPr>
            <sz val="9"/>
            <color indexed="81"/>
            <rFont val="Tahoma"/>
            <family val="2"/>
          </rPr>
          <t xml:space="preserve">
[H2S] max</t>
        </r>
      </text>
    </comment>
  </commentList>
</comments>
</file>

<file path=xl/comments3.xml><?xml version="1.0" encoding="utf-8"?>
<comments xmlns="http://schemas.openxmlformats.org/spreadsheetml/2006/main">
  <authors>
    <author>Aurore SAMYN : ALFR-0055556-L</author>
  </authors>
  <commentList>
    <comment ref="AN39" authorId="0">
      <text>
        <r>
          <rPr>
            <b/>
            <sz val="9"/>
            <color indexed="81"/>
            <rFont val="Tahoma"/>
            <family val="2"/>
          </rPr>
          <t>Aurore SAMYN : ALFR-0055556-L:</t>
        </r>
        <r>
          <rPr>
            <sz val="9"/>
            <color indexed="81"/>
            <rFont val="Tahoma"/>
            <family val="2"/>
          </rPr>
          <t xml:space="preserve">
Avec taux de recycle de 1.7.</t>
        </r>
      </text>
    </comment>
    <comment ref="Z48" authorId="0">
      <text>
        <r>
          <rPr>
            <b/>
            <sz val="9"/>
            <color indexed="81"/>
            <rFont val="Tahoma"/>
            <family val="2"/>
          </rPr>
          <t>Aurore SAMYN : ALFR-0055556-L:</t>
        </r>
        <r>
          <rPr>
            <sz val="9"/>
            <color indexed="81"/>
            <rFont val="Tahoma"/>
            <family val="2"/>
          </rPr>
          <t xml:space="preserve">
DN15 mini, 20 ok pour harmonisation des piquages</t>
        </r>
      </text>
    </comment>
  </commentList>
</comments>
</file>

<file path=xl/comments4.xml><?xml version="1.0" encoding="utf-8"?>
<comments xmlns="http://schemas.openxmlformats.org/spreadsheetml/2006/main">
  <authors>
    <author>Aurore SAMYN : ALFR-0055556-L</author>
  </authors>
  <commentList>
    <comment ref="E71" authorId="0">
      <text>
        <r>
          <rPr>
            <b/>
            <sz val="9"/>
            <color indexed="81"/>
            <rFont val="Tahoma"/>
            <family val="2"/>
          </rPr>
          <t>Aurore SAMYN : ALFR-0055556-L:</t>
        </r>
        <r>
          <rPr>
            <sz val="9"/>
            <color indexed="81"/>
            <rFont val="Tahoma"/>
            <family val="2"/>
          </rPr>
          <t xml:space="preserve">
Pertes de charge de l'échangeur uniquement, dans [8] et [9] on a la DP de l'échangeur E1301 (identique) ET du séparateur dont la DP=5mbar 
</t>
        </r>
      </text>
    </comment>
    <comment ref="E75" authorId="0">
      <text>
        <r>
          <rPr>
            <b/>
            <sz val="9"/>
            <color indexed="81"/>
            <rFont val="Tahoma"/>
            <family val="2"/>
          </rPr>
          <t>Aurore SAMYN : ALFR-0055556-L:</t>
        </r>
        <r>
          <rPr>
            <sz val="9"/>
            <color indexed="81"/>
            <rFont val="Tahoma"/>
            <family val="2"/>
          </rPr>
          <t xml:space="preserve">
Pertes de charge de l'échangeur uniquement, dans [6] et [7] on a la DP de l'échangeur ET de l'aéro
</t>
        </r>
      </text>
    </comment>
  </commentList>
</comments>
</file>

<file path=xl/comments5.xml><?xml version="1.0" encoding="utf-8"?>
<comments xmlns="http://schemas.openxmlformats.org/spreadsheetml/2006/main">
  <authors>
    <author>Aurore SAMYN : ALFR-0072579-L</author>
  </authors>
  <commentList>
    <comment ref="EZ113" authorId="0">
      <text>
        <r>
          <rPr>
            <b/>
            <sz val="9"/>
            <color indexed="81"/>
            <rFont val="Tahoma"/>
            <family val="2"/>
          </rPr>
          <t>Aurore SAMYN : ALFR-0072579-L:</t>
        </r>
        <r>
          <rPr>
            <sz val="9"/>
            <color indexed="81"/>
            <rFont val="Tahoma"/>
            <family val="2"/>
          </rPr>
          <t xml:space="preserve">
estimé 436 à 2500Nm3/h</t>
        </r>
      </text>
    </comment>
  </commentList>
</comments>
</file>

<file path=xl/comments6.xml><?xml version="1.0" encoding="utf-8"?>
<comments xmlns="http://schemas.openxmlformats.org/spreadsheetml/2006/main">
  <authors>
    <author>michael.guillin</author>
  </authors>
  <commentList>
    <comment ref="D81" authorId="0">
      <text>
        <r>
          <rPr>
            <b/>
            <sz val="9"/>
            <color indexed="81"/>
            <rFont val="Tahoma"/>
            <family val="2"/>
          </rPr>
          <t xml:space="preserve">X doit être choisi dans le tableau de concentration H2S
</t>
        </r>
      </text>
    </comment>
    <comment ref="F86" authorId="0">
      <text>
        <r>
          <rPr>
            <b/>
            <sz val="9"/>
            <color indexed="81"/>
            <rFont val="Tahoma"/>
            <family val="2"/>
          </rPr>
          <t>La solution B UNION est la même que la solution A</t>
        </r>
      </text>
    </comment>
    <comment ref="D101" authorId="0">
      <text>
        <r>
          <rPr>
            <b/>
            <sz val="9"/>
            <color indexed="81"/>
            <rFont val="Tahoma"/>
            <family val="2"/>
          </rPr>
          <t xml:space="preserve">X doit être choisi dans le tableau de concentration H2S
</t>
        </r>
      </text>
    </comment>
  </commentList>
</comments>
</file>

<file path=xl/comments7.xml><?xml version="1.0" encoding="utf-8"?>
<comments xmlns="http://schemas.openxmlformats.org/spreadsheetml/2006/main">
  <authors>
    <author>Aurore SAMYN : ALFR-0055556-L</author>
  </authors>
  <commentList>
    <comment ref="B211" authorId="0">
      <text>
        <r>
          <rPr>
            <b/>
            <sz val="9"/>
            <color indexed="81"/>
            <rFont val="Tahoma"/>
            <family val="2"/>
          </rPr>
          <t>Aurore SAMYN : ALFR-0055556-L:</t>
        </r>
        <r>
          <rPr>
            <sz val="9"/>
            <color indexed="81"/>
            <rFont val="Tahoma"/>
            <family val="2"/>
          </rPr>
          <t xml:space="preserve">
Pour éviter le déclenchement du système anti court cycle</t>
        </r>
      </text>
    </comment>
  </commentList>
</comments>
</file>

<file path=xl/sharedStrings.xml><?xml version="1.0" encoding="utf-8"?>
<sst xmlns="http://schemas.openxmlformats.org/spreadsheetml/2006/main" count="10431" uniqueCount="3089">
  <si>
    <t>ppm</t>
  </si>
  <si>
    <t>g/mol</t>
  </si>
  <si>
    <t>mg/Nm3</t>
  </si>
  <si>
    <t>mini</t>
  </si>
  <si>
    <t>Diamètre (mm)</t>
  </si>
  <si>
    <t>soit</t>
  </si>
  <si>
    <t>References:</t>
  </si>
  <si>
    <t>%</t>
  </si>
  <si>
    <t>Durée de vie souhaitée (jours)</t>
  </si>
  <si>
    <r>
      <t>Molar weight H</t>
    </r>
    <r>
      <rPr>
        <vertAlign val="subscript"/>
        <sz val="11"/>
        <color theme="1"/>
        <rFont val="Calibri"/>
        <family val="2"/>
        <scheme val="minor"/>
      </rPr>
      <t>2</t>
    </r>
    <r>
      <rPr>
        <sz val="11"/>
        <color theme="1"/>
        <rFont val="Calibri"/>
        <family val="2"/>
        <scheme val="minor"/>
      </rPr>
      <t>S</t>
    </r>
  </si>
  <si>
    <r>
      <t>kg/m</t>
    </r>
    <r>
      <rPr>
        <vertAlign val="superscript"/>
        <sz val="11"/>
        <color theme="1"/>
        <rFont val="Calibri"/>
        <family val="2"/>
        <scheme val="minor"/>
      </rPr>
      <t>3</t>
    </r>
  </si>
  <si>
    <r>
      <t>Concentration H</t>
    </r>
    <r>
      <rPr>
        <vertAlign val="subscript"/>
        <sz val="11"/>
        <color theme="1"/>
        <rFont val="Calibri"/>
        <family val="2"/>
        <scheme val="minor"/>
      </rPr>
      <t>2</t>
    </r>
    <r>
      <rPr>
        <sz val="11"/>
        <color theme="1"/>
        <rFont val="Calibri"/>
        <family val="2"/>
        <scheme val="minor"/>
      </rPr>
      <t>S</t>
    </r>
  </si>
  <si>
    <t>après 2eme étage membranes</t>
  </si>
  <si>
    <t>Lignes process</t>
  </si>
  <si>
    <t>Lignes utilités</t>
  </si>
  <si>
    <t>purges azote</t>
  </si>
  <si>
    <t>eau chaude réchauffeur E1331</t>
  </si>
  <si>
    <t>eau  refoidissement aero échangeur E1341</t>
  </si>
  <si>
    <t>circuit huile compresseur MP</t>
  </si>
  <si>
    <t>huile sortie filtre F3111</t>
  </si>
  <si>
    <t>eau chaude réchauffeur E3401</t>
  </si>
  <si>
    <t>eau froide séchage MP E3201</t>
  </si>
  <si>
    <t>equilibrage PSA (ligne vanne FV4104)</t>
  </si>
  <si>
    <t>PSA vers event 71</t>
  </si>
  <si>
    <t>PSA vers retour digesteur</t>
  </si>
  <si>
    <t>eau chaude réchauffeur E5401</t>
  </si>
  <si>
    <t>eau froide échangeur E5301</t>
  </si>
  <si>
    <t>Lignes échange thermique</t>
  </si>
  <si>
    <t>DN1</t>
  </si>
  <si>
    <t>DN3</t>
  </si>
  <si>
    <t>DN21</t>
  </si>
  <si>
    <t>DN22</t>
  </si>
  <si>
    <t>DN23</t>
  </si>
  <si>
    <t>DN24</t>
  </si>
  <si>
    <t>DN26</t>
  </si>
  <si>
    <t>DN27</t>
  </si>
  <si>
    <t>DN29</t>
  </si>
  <si>
    <t>DN30</t>
  </si>
  <si>
    <t>DN31</t>
  </si>
  <si>
    <t>DN41</t>
  </si>
  <si>
    <t>DN42</t>
  </si>
  <si>
    <t>DN43</t>
  </si>
  <si>
    <t>DN44</t>
  </si>
  <si>
    <t>DN45</t>
  </si>
  <si>
    <t>DN46</t>
  </si>
  <si>
    <t>DN47</t>
  </si>
  <si>
    <t>DN81</t>
  </si>
  <si>
    <t>eau froide séchage BP E1301</t>
  </si>
  <si>
    <t>DN11</t>
  </si>
  <si>
    <t>DN12</t>
  </si>
  <si>
    <t>DN13</t>
  </si>
  <si>
    <t>DN14</t>
  </si>
  <si>
    <t>DN16</t>
  </si>
  <si>
    <t>DN17</t>
  </si>
  <si>
    <t>DN18</t>
  </si>
  <si>
    <t>DN19</t>
  </si>
  <si>
    <t>DN32</t>
  </si>
  <si>
    <t>DN33</t>
  </si>
  <si>
    <t>DN34</t>
  </si>
  <si>
    <t>DN35</t>
  </si>
  <si>
    <t>DN36</t>
  </si>
  <si>
    <t>DN37</t>
  </si>
  <si>
    <t>DN38</t>
  </si>
  <si>
    <t>DN39</t>
  </si>
  <si>
    <t>DN48</t>
  </si>
  <si>
    <t>DN49</t>
  </si>
  <si>
    <t>DN51</t>
  </si>
  <si>
    <t>DN52</t>
  </si>
  <si>
    <t>DN53</t>
  </si>
  <si>
    <t>Lignes sécurité</t>
  </si>
  <si>
    <t>by pass compresseur HP</t>
  </si>
  <si>
    <t>eau froide échangeur E6201</t>
  </si>
  <si>
    <t>DN82</t>
  </si>
  <si>
    <t>soupape PSV3101</t>
  </si>
  <si>
    <t>Bloc PID</t>
  </si>
  <si>
    <t>Nm3/h</t>
  </si>
  <si>
    <t>Concentration H2S</t>
  </si>
  <si>
    <t>g H2S/h</t>
  </si>
  <si>
    <t>mg/Nm3 soit</t>
  </si>
  <si>
    <t>ppm soit</t>
  </si>
  <si>
    <t>air comprimé vers module 21</t>
  </si>
  <si>
    <t>DN83</t>
  </si>
  <si>
    <t>DN84</t>
  </si>
  <si>
    <t>DN85</t>
  </si>
  <si>
    <t>DN86</t>
  </si>
  <si>
    <t>dépressurisation amont compresseur</t>
  </si>
  <si>
    <t>DN87</t>
  </si>
  <si>
    <t>DN88</t>
  </si>
  <si>
    <t>DN89</t>
  </si>
  <si>
    <t>DN91</t>
  </si>
  <si>
    <t>DN92</t>
  </si>
  <si>
    <t>DN93</t>
  </si>
  <si>
    <t>DN94</t>
  </si>
  <si>
    <t>DN95</t>
  </si>
  <si>
    <t>DN96</t>
  </si>
  <si>
    <t>DN97</t>
  </si>
  <si>
    <t>DN98</t>
  </si>
  <si>
    <t>DN99</t>
  </si>
  <si>
    <t>PV 5001</t>
  </si>
  <si>
    <t>DN10</t>
  </si>
  <si>
    <t>DN15</t>
  </si>
  <si>
    <t>6/8</t>
  </si>
  <si>
    <t>4/6</t>
  </si>
  <si>
    <t>8/10</t>
  </si>
  <si>
    <t>Injection d'air, Débit nécessaire (Nm3/h)</t>
  </si>
  <si>
    <t>TV1321</t>
  </si>
  <si>
    <t>Diamètres disponibles</t>
  </si>
  <si>
    <t>Métrique</t>
  </si>
  <si>
    <t>DN</t>
  </si>
  <si>
    <t>Equivalence en pouce</t>
  </si>
  <si>
    <t>1"1/2</t>
  </si>
  <si>
    <t>2"</t>
  </si>
  <si>
    <t>1"</t>
  </si>
  <si>
    <t>3/4"</t>
  </si>
  <si>
    <t>1/2"</t>
  </si>
  <si>
    <t>3/8"</t>
  </si>
  <si>
    <t>3"</t>
  </si>
  <si>
    <t>4"</t>
  </si>
  <si>
    <t>6"</t>
  </si>
  <si>
    <t>8"</t>
  </si>
  <si>
    <t>10"</t>
  </si>
  <si>
    <t>12"</t>
  </si>
  <si>
    <t>14"</t>
  </si>
  <si>
    <t>16"</t>
  </si>
  <si>
    <t>1/4"</t>
  </si>
  <si>
    <t>D1326-NC-009</t>
  </si>
  <si>
    <t>sorties permeats membranes (avant collecteur permeat)</t>
  </si>
  <si>
    <t>entrée sortie membranes (entre collecteur et membrane)</t>
  </si>
  <si>
    <t>basse pression (entrée à recycle compresseur)</t>
  </si>
  <si>
    <t>Aspiration compresseur (recycle compresseur à aspi compresseur)</t>
  </si>
  <si>
    <t>moyenne pression (sortie compresseur)</t>
  </si>
  <si>
    <t>interne compresseur</t>
  </si>
  <si>
    <t>selon analyseur</t>
  </si>
  <si>
    <t>recyclage compresseur aval vanne PV3101</t>
  </si>
  <si>
    <t>Lignes process spécifiques</t>
  </si>
  <si>
    <t>DN61</t>
  </si>
  <si>
    <t>DN62</t>
  </si>
  <si>
    <t>DN63</t>
  </si>
  <si>
    <t>DN64</t>
  </si>
  <si>
    <t>DN65</t>
  </si>
  <si>
    <t>DN66</t>
  </si>
  <si>
    <t>DN67</t>
  </si>
  <si>
    <t>DN68</t>
  </si>
  <si>
    <t>DN69</t>
  </si>
  <si>
    <t>permeat 1er étage  vers PSA</t>
  </si>
  <si>
    <t>limitation DP</t>
  </si>
  <si>
    <t>1"1/4</t>
  </si>
  <si>
    <t>Conso de charbon</t>
  </si>
  <si>
    <t>T CA /an</t>
  </si>
  <si>
    <t>D1326-NC-005_0__dimensionnement hydraulique.pdf</t>
  </si>
  <si>
    <t>collecteur events sécurité</t>
  </si>
  <si>
    <t>eau chaude réchauffeur E6401</t>
  </si>
  <si>
    <t>eau chaude client départ/retour</t>
  </si>
  <si>
    <t>collecteur arrivée azote</t>
  </si>
  <si>
    <t>collecteur arrivée air comprimé</t>
  </si>
  <si>
    <t>Débit de liquide (m3/h)</t>
  </si>
  <si>
    <t>Vannes régulations process</t>
  </si>
  <si>
    <t>liquides.xlxs</t>
  </si>
  <si>
    <t>Date</t>
  </si>
  <si>
    <t>Evolution du document</t>
  </si>
  <si>
    <t>Justification de la modification</t>
  </si>
  <si>
    <t>Auteur</t>
  </si>
  <si>
    <t>condensats compresseur MP + bac de rétention</t>
  </si>
  <si>
    <t>Aurore Samyn</t>
  </si>
  <si>
    <t>Edition d'origine</t>
  </si>
  <si>
    <t>DN10 et DN15 banni du standard pour uniformisation</t>
  </si>
  <si>
    <t>Onglet</t>
  </si>
  <si>
    <t>DN23 condensats compresseur MP passé de DN15 à DN20</t>
  </si>
  <si>
    <t>DN33 injection air comprimé module 21 passé de DN15 à DN20</t>
  </si>
  <si>
    <t>soupape PSV3102</t>
  </si>
  <si>
    <t>éléments ajoutés en bleu</t>
  </si>
  <si>
    <t>éléments supprimés ou modifiés en rouge</t>
  </si>
  <si>
    <t>DN22 purges event muni de raccord rapide - supprimé</t>
  </si>
  <si>
    <t>non utilisé, uniformisé en DN21</t>
  </si>
  <si>
    <t>TV3222A</t>
  </si>
  <si>
    <t>FV3101</t>
  </si>
  <si>
    <t>DN22 petits piquages purges équipement</t>
  </si>
  <si>
    <t>uniformisation std en dia DN20, minimisation spare parts</t>
  </si>
  <si>
    <t>PV5605</t>
  </si>
  <si>
    <t>cheminée pot condensats</t>
  </si>
  <si>
    <t>DN84,85,86 complété pour le 1000</t>
  </si>
  <si>
    <t>DN87 ajouté</t>
  </si>
  <si>
    <t>code manquant</t>
  </si>
  <si>
    <t>NA</t>
  </si>
  <si>
    <t>Dimensionnement des tuyauteries process</t>
  </si>
  <si>
    <t>Dimensionnement des tuyauteries liquides</t>
  </si>
  <si>
    <t>Tuyauteries liquides</t>
  </si>
  <si>
    <t>Tuyauteries process</t>
  </si>
  <si>
    <t>onglet ajouté</t>
  </si>
  <si>
    <t>/</t>
  </si>
  <si>
    <t>Débit d'eau m3/h</t>
  </si>
  <si>
    <t>DN80</t>
  </si>
  <si>
    <t>Echangeur E3201 (compresseur MP)</t>
  </si>
  <si>
    <t>Puissance froide kW à 2°C</t>
  </si>
  <si>
    <t>DN50</t>
  </si>
  <si>
    <t>Diamètre ligne</t>
  </si>
  <si>
    <t>collecteur eau glacée</t>
  </si>
  <si>
    <t>DN51 collecteur eau glacée ajouté</t>
  </si>
  <si>
    <t>Raccordement equipement</t>
  </si>
  <si>
    <t>DN34 = DN40 pour le 1000</t>
  </si>
  <si>
    <t>dans le cadre du standard, les DN10, DN15, DN25, DN32, DN65 ne sont pas retenus</t>
  </si>
  <si>
    <t>Echangeur E1331</t>
  </si>
  <si>
    <t>Echangeur E5401</t>
  </si>
  <si>
    <t>DN10, DN15, DN25, DN32, DN65 mise en forme en rouge</t>
  </si>
  <si>
    <t>DN24 condensats BP, les diamètres DN 25 de 400 à 700Nm3/h et DN32 de 700 à 1300Nm3/h sont passés en DN40</t>
  </si>
  <si>
    <t>[3]</t>
  </si>
  <si>
    <t>[1]</t>
  </si>
  <si>
    <t>[2]</t>
  </si>
  <si>
    <t>[4]</t>
  </si>
  <si>
    <t>Resultats hysis tuyauteries 1000</t>
  </si>
  <si>
    <t>Modèle</t>
  </si>
  <si>
    <t>ligne rétentat 4ème étage</t>
  </si>
  <si>
    <t>DN63 ligne rétentat 4ème étage</t>
  </si>
  <si>
    <t>Références</t>
  </si>
  <si>
    <t xml:space="preserve">
Standardisation biogaz Air Liquide - table chiller et echangeur E 1301.msg</t>
  </si>
  <si>
    <t>Echangeur E6401</t>
  </si>
  <si>
    <t>Modèle / Gamme</t>
  </si>
  <si>
    <t>85 - Eau glacée</t>
  </si>
  <si>
    <t>86 - Eau chaude</t>
  </si>
  <si>
    <t>AIR LIQUIDE Advanced Technologies</t>
  </si>
  <si>
    <t>2 rue de Clémencière</t>
  </si>
  <si>
    <t>38360 SASSENAGE</t>
  </si>
  <si>
    <t>FRANCE</t>
  </si>
  <si>
    <t>Tel : + 33 (0)4 76 43 62 11 ou / or +33 (0)4 76 43 62 27</t>
  </si>
  <si>
    <t>Fax : + 33 (0)4 76 43 62 71</t>
  </si>
  <si>
    <t>Diffusion</t>
  </si>
  <si>
    <t>(Diffusion)</t>
  </si>
  <si>
    <t>Vérification</t>
  </si>
  <si>
    <t xml:space="preserve">(Checked by) </t>
  </si>
  <si>
    <t xml:space="preserve">(Author) </t>
  </si>
  <si>
    <t>Synthèse de dimensionnement gamme</t>
  </si>
  <si>
    <t>Standardisation Produit Biogaz</t>
  </si>
  <si>
    <t>Version PDR Meriln</t>
  </si>
  <si>
    <t>Vanne régul PV5605, FV3101</t>
  </si>
  <si>
    <t>tuyauterie process</t>
  </si>
  <si>
    <t>NP/MG Revue des critères de choix pour abaisser les gros diamètres, gain  €</t>
  </si>
  <si>
    <t xml:space="preserve">petits piquages, purges équipement </t>
  </si>
  <si>
    <r>
      <rPr>
        <i/>
        <sz val="11"/>
        <rFont val="Calibri"/>
        <family val="2"/>
        <scheme val="minor"/>
      </rPr>
      <t>uniformisation std</t>
    </r>
    <r>
      <rPr>
        <i/>
        <strike/>
        <sz val="11"/>
        <rFont val="Calibri"/>
        <family val="2"/>
        <scheme val="minor"/>
      </rPr>
      <t xml:space="preserve"> </t>
    </r>
  </si>
  <si>
    <t>[5]</t>
  </si>
  <si>
    <t>[6]</t>
  </si>
  <si>
    <t>C3101</t>
  </si>
  <si>
    <t>Q min BVG250 à 700Nm3/h</t>
  </si>
  <si>
    <t>Adicomp nous a garanti un mini de 700 contrairement à la machine de FB1 qui était à 920</t>
  </si>
  <si>
    <t xml:space="preserve">Puissance chaude kW </t>
  </si>
  <si>
    <t>intégration échangeurs choisis pour gamme 1100, onglet renommé</t>
  </si>
  <si>
    <t>englobe les échangeurs service chaud</t>
  </si>
  <si>
    <t>D1326-NC-104(1.2) gamme échangeur ciat.xlsx</t>
  </si>
  <si>
    <t>250 - 600</t>
  </si>
  <si>
    <t>500 - 1100</t>
  </si>
  <si>
    <t>1000 - 1500</t>
  </si>
  <si>
    <t>intégration échangeurs pour du mesophile, onglet renommé</t>
  </si>
  <si>
    <t>DN4 permeat 1er étage renommé en perméeat CO2</t>
  </si>
  <si>
    <t>DN84 cheminée évent en accord avec modifs version 1.1</t>
  </si>
  <si>
    <t>changement des diamètres des lignes de perméats DN4, DN5, event DN84 , digesteur DN6</t>
  </si>
  <si>
    <t>choix fournisseur vannes de régulation</t>
  </si>
  <si>
    <t>DN92 TV1321 supprimé</t>
  </si>
  <si>
    <t>plus l'option  132 dans le standatd</t>
  </si>
  <si>
    <t>"</t>
  </si>
  <si>
    <t>Vannes de régul gaz DN91  PV5001 passée en DN25 au lieu de DN40, DN93 FV3101 passé en DN50, DN95 PV5605 passé en DN25 au lieur de DN40</t>
  </si>
  <si>
    <t>[1] et [3]</t>
  </si>
  <si>
    <t>Event - max lenght biogas.msg</t>
  </si>
  <si>
    <t>[7]</t>
  </si>
  <si>
    <t>collecteur eau chaude</t>
  </si>
  <si>
    <t>Tuyauterie liquide</t>
  </si>
  <si>
    <t>DN52 collecteur eau chaude ajouté</t>
  </si>
  <si>
    <t>en vue du double compresseur</t>
  </si>
  <si>
    <t>Eau chaude et echangeurs</t>
  </si>
  <si>
    <t>Eau glacée et echangeurs</t>
  </si>
  <si>
    <t>intégration réseau de production d'eau chaude</t>
  </si>
  <si>
    <t>Contenu</t>
  </si>
  <si>
    <t>Révisions du document</t>
  </si>
  <si>
    <t>Récapitulatif du contenu du docmument</t>
  </si>
  <si>
    <t>Pots BP</t>
  </si>
  <si>
    <t>21- H2S</t>
  </si>
  <si>
    <t>Onglet &amp; lien</t>
  </si>
  <si>
    <t>collecteur permeat skid membranes</t>
  </si>
  <si>
    <t>DN20</t>
  </si>
  <si>
    <t>nouveau bloc PID ajouté: DN20: collecteur permeat skid membrane</t>
  </si>
  <si>
    <t>uniformisation des skid membranes</t>
  </si>
  <si>
    <t>analyse membranes</t>
  </si>
  <si>
    <t>nouveau bloc PID ajouté: DN37: analyse membrane</t>
  </si>
  <si>
    <t>distinction analyse membrane et process</t>
  </si>
  <si>
    <t>collecteur entrée sortie skid membranes</t>
  </si>
  <si>
    <t>DN2 DN250 à partir de 1400</t>
  </si>
  <si>
    <r>
      <t xml:space="preserve">permeat </t>
    </r>
    <r>
      <rPr>
        <sz val="11"/>
        <rFont val="Calibri"/>
        <family val="2"/>
        <scheme val="minor"/>
      </rPr>
      <t xml:space="preserve"> CO2</t>
    </r>
  </si>
  <si>
    <t>uniformisation des limites de gamme à 600</t>
  </si>
  <si>
    <t>DN1,DN2,DN4,DN5,DN6 limite passée de 500 à 600</t>
  </si>
  <si>
    <t>[1],[4]</t>
  </si>
  <si>
    <t>voir onglet Eau glacée et echangeurs</t>
  </si>
  <si>
    <t>Vanne de régulation</t>
  </si>
  <si>
    <t>Motor</t>
  </si>
  <si>
    <t>Gear</t>
  </si>
  <si>
    <t>BVG37-CG-INV-GTOF-EX</t>
  </si>
  <si>
    <t>45kw 2p Ex-na PTC</t>
  </si>
  <si>
    <t>55/22</t>
  </si>
  <si>
    <t>Rp 1"</t>
  </si>
  <si>
    <t>SCA10</t>
  </si>
  <si>
    <t>BVG55-HD-INV-GTOF-EX</t>
  </si>
  <si>
    <t>75kw 2p Ex-na PTC</t>
  </si>
  <si>
    <t>1/1</t>
  </si>
  <si>
    <t>DN100</t>
  </si>
  <si>
    <t>SCA13</t>
  </si>
  <si>
    <t>DN40</t>
  </si>
  <si>
    <t>SCA20</t>
  </si>
  <si>
    <t>BVG160-MD-INV-GTOF-EX</t>
  </si>
  <si>
    <t>200kw 2p Ex-na PTC</t>
  </si>
  <si>
    <t>DN150</t>
  </si>
  <si>
    <t>BVG200-EG-INV-GTOF-EX</t>
  </si>
  <si>
    <t>250kw 4p Ex-na PTC</t>
  </si>
  <si>
    <t>56/34</t>
  </si>
  <si>
    <t>SCA22</t>
  </si>
  <si>
    <t>315kw 4p Ex-na PTC</t>
  </si>
  <si>
    <t>DN200</t>
  </si>
  <si>
    <t>SCA30</t>
  </si>
  <si>
    <t>D1326-NC-114(0)construction gamme compresseur adicomp.xlsx</t>
  </si>
  <si>
    <t>contruction gamme compresseur MP</t>
  </si>
  <si>
    <t>constuction gamme E3201</t>
  </si>
  <si>
    <t>Débit de biogaz entrée installation en Nm3/h</t>
  </si>
  <si>
    <t>C31G 350-1400 double</t>
  </si>
  <si>
    <t>C31H 470-1500 double</t>
  </si>
  <si>
    <t>4 étages - recycle 1.5</t>
  </si>
  <si>
    <t>2 étages - recycle 1.7</t>
  </si>
  <si>
    <t xml:space="preserve">LM 75T </t>
  </si>
  <si>
    <t xml:space="preserve">LDC 150V </t>
  </si>
  <si>
    <t xml:space="preserve">LDC 300V </t>
  </si>
  <si>
    <t xml:space="preserve">LDC 500V </t>
  </si>
  <si>
    <t xml:space="preserve">LDC 700V </t>
  </si>
  <si>
    <t>LDC 800V HEE</t>
  </si>
  <si>
    <t>LDC 1100V HEE</t>
  </si>
  <si>
    <t>Modèle groupe froid</t>
  </si>
  <si>
    <t>Demande Puissance froide kW</t>
  </si>
  <si>
    <t>Cas: 4 étages - recycle 1.5</t>
  </si>
  <si>
    <t>Cas: 2 étages - recycle 1.7</t>
  </si>
  <si>
    <t>G40</t>
  </si>
  <si>
    <t>G50</t>
  </si>
  <si>
    <t>Cas : Pas de séchage basse pression</t>
  </si>
  <si>
    <t>Puissance électrique absorbée kW</t>
  </si>
  <si>
    <t>Modèle du groupe froid</t>
  </si>
  <si>
    <t>[8]</t>
  </si>
  <si>
    <t>[9]</t>
  </si>
  <si>
    <t>[8] et [9]</t>
  </si>
  <si>
    <t>DN bloc mb 6" + limite 6/12"</t>
  </si>
  <si>
    <t>[4] et [8]</t>
  </si>
  <si>
    <t>D1326-NC-112(0.0) Consommation des vannes en air comprimé.xlsx</t>
  </si>
  <si>
    <t>[10]</t>
  </si>
  <si>
    <t>[4] et [10]</t>
  </si>
  <si>
    <t>uniformisation des petits diamètres</t>
  </si>
  <si>
    <t>DN35 et DN36 air comprimé et azote</t>
  </si>
  <si>
    <t>N13590B.PDF</t>
  </si>
  <si>
    <t>85-chiller</t>
  </si>
  <si>
    <t>gamme groupe froid</t>
  </si>
  <si>
    <t>31-compresseur</t>
  </si>
  <si>
    <t>onglet renommé</t>
  </si>
  <si>
    <t>85 - chiller</t>
  </si>
  <si>
    <t>DN31/DN32analyseur</t>
  </si>
  <si>
    <r>
      <t>Cas :</t>
    </r>
    <r>
      <rPr>
        <b/>
        <u/>
        <sz val="11"/>
        <rFont val="Calibri"/>
        <family val="2"/>
        <scheme val="minor"/>
      </rPr>
      <t xml:space="preserve"> Mésophile </t>
    </r>
    <r>
      <rPr>
        <u/>
        <sz val="11"/>
        <rFont val="Calibri"/>
        <family val="2"/>
        <scheme val="minor"/>
      </rPr>
      <t xml:space="preserve">saturé au disgesteur à 37°C et 3mbarg soit environ </t>
    </r>
    <r>
      <rPr>
        <b/>
        <u/>
        <sz val="11"/>
        <rFont val="Calibri"/>
        <family val="2"/>
        <scheme val="minor"/>
      </rPr>
      <t>6%H2O max</t>
    </r>
    <r>
      <rPr>
        <u/>
        <sz val="11"/>
        <rFont val="Calibri"/>
        <family val="2"/>
        <scheme val="minor"/>
      </rPr>
      <t xml:space="preserve">, température biogaz </t>
    </r>
    <r>
      <rPr>
        <b/>
        <u/>
        <sz val="11"/>
        <rFont val="Calibri"/>
        <family val="2"/>
        <scheme val="minor"/>
      </rPr>
      <t>70°C max</t>
    </r>
  </si>
  <si>
    <r>
      <t>Cas :</t>
    </r>
    <r>
      <rPr>
        <b/>
        <u/>
        <sz val="11"/>
        <rFont val="Calibri"/>
        <family val="2"/>
        <scheme val="minor"/>
      </rPr>
      <t xml:space="preserve"> Thermophile</t>
    </r>
    <r>
      <rPr>
        <u/>
        <sz val="11"/>
        <rFont val="Calibri"/>
        <family val="2"/>
        <scheme val="minor"/>
      </rPr>
      <t xml:space="preserve"> saturé au digesteur à 50°C et 3mbarg soit environ </t>
    </r>
    <r>
      <rPr>
        <b/>
        <u/>
        <sz val="11"/>
        <rFont val="Calibri"/>
        <family val="2"/>
        <scheme val="minor"/>
      </rPr>
      <t>12%H2O max</t>
    </r>
    <r>
      <rPr>
        <u/>
        <sz val="11"/>
        <rFont val="Calibri"/>
        <family val="2"/>
        <scheme val="minor"/>
      </rPr>
      <t xml:space="preserve">, température biogaz </t>
    </r>
    <r>
      <rPr>
        <b/>
        <u/>
        <sz val="11"/>
        <rFont val="Calibri"/>
        <family val="2"/>
        <scheme val="minor"/>
      </rPr>
      <t>70°C max</t>
    </r>
  </si>
  <si>
    <t>gamme échangeurs chaud</t>
  </si>
  <si>
    <t>[2], [5]</t>
  </si>
  <si>
    <t>Valeurs de design pour un échange coté gaz de 8 à 45°C, avec un biogaz entrant à 70%CH4 et un DT eau chaude de 5°C</t>
  </si>
  <si>
    <t>Valeurs de design pour un échange coté gaz de 10 à 40°C, avec un biogaz entrant à 70%CH4 et un DT eau chaude de 5°C</t>
  </si>
  <si>
    <t>Valeurs de design pour un échange coté gaz de 3 à 13°C et un DT eau chaude de 5°C</t>
  </si>
  <si>
    <t>DN42/DN47/DN49 diamètre échangeur eau chaude</t>
  </si>
  <si>
    <t>selon groupe froid sélectionné</t>
  </si>
  <si>
    <t>DN46  eau froide échangeur E5301 supprimé</t>
  </si>
  <si>
    <t>selon échangeur sélectionné</t>
  </si>
  <si>
    <t>suppression onglet</t>
  </si>
  <si>
    <t>Valeurs de design pour un échange coté gaz de 70 à 5°C et un DT eau glacée de 5°C</t>
  </si>
  <si>
    <t>Valeurs de design pour un échange coté gaz de 50 à 5°C et un DT eau glacée de 5°C</t>
  </si>
  <si>
    <t>[4], [7]</t>
  </si>
  <si>
    <t>DN87 cheminée pot condensats</t>
  </si>
  <si>
    <t>retour 3D</t>
  </si>
  <si>
    <t>DN32 renommé de retour analyseur à condensats analyseur</t>
  </si>
  <si>
    <t>DN31 renommé de analyseur à analyseur : entrée/sortie/évents</t>
  </si>
  <si>
    <t>besoin VO pour PID</t>
  </si>
  <si>
    <t>tout dans tuyauterie process ou onglet spécifique équipement</t>
  </si>
  <si>
    <t>option supprimée du standard</t>
  </si>
  <si>
    <t>nom du module</t>
  </si>
  <si>
    <t>données de CM</t>
  </si>
  <si>
    <t>donnée estimée</t>
  </si>
  <si>
    <t>DN86 collecteur évents sécurité - données estimées</t>
  </si>
  <si>
    <t>DN85 collecteur soupapes skid compresseur MP - données estimées</t>
  </si>
  <si>
    <t>[1] et [3], = DN3</t>
  </si>
  <si>
    <t>Modèle échangeur</t>
  </si>
  <si>
    <t>Modèle séparateur</t>
  </si>
  <si>
    <t>CIAT FSH 168 25 C</t>
  </si>
  <si>
    <t xml:space="preserve"> SGMV 250</t>
  </si>
  <si>
    <t>Raccordement equipement eau</t>
  </si>
  <si>
    <t>SGMV 350</t>
  </si>
  <si>
    <t>CIAT FSH 219 25 C</t>
  </si>
  <si>
    <t>CIAT FSH 273 25 C</t>
  </si>
  <si>
    <t>SGMV 400</t>
  </si>
  <si>
    <t>CIAT FSH 355 25 C</t>
  </si>
  <si>
    <t>SGMV 500</t>
  </si>
  <si>
    <t>G65</t>
  </si>
  <si>
    <t>150 PN10/16</t>
  </si>
  <si>
    <t>130-séchage</t>
  </si>
  <si>
    <t>Longueur mm</t>
  </si>
  <si>
    <t>130- séchageBP</t>
  </si>
  <si>
    <t>320-sechageMP</t>
  </si>
  <si>
    <t>Siloxa NH3</t>
  </si>
  <si>
    <t>onglet supprimé et remplacé par les spécifiques équipements</t>
  </si>
  <si>
    <t>onglet dédié E32201</t>
  </si>
  <si>
    <t>onglet dédié nh3 siloxa</t>
  </si>
  <si>
    <t>onglet dédié E1301 et F1311, ajouté caractéristiques équipement</t>
  </si>
  <si>
    <t>Caractéristiques équipement</t>
  </si>
  <si>
    <t>133A</t>
  </si>
  <si>
    <t>133B</t>
  </si>
  <si>
    <t>133C</t>
  </si>
  <si>
    <t>133D</t>
  </si>
  <si>
    <t>100 PN10/16</t>
  </si>
  <si>
    <t>133-rechauffageBP</t>
  </si>
  <si>
    <t>onglet dédié E1331, ajouté caractéristiques equipement</t>
  </si>
  <si>
    <r>
      <t xml:space="preserve">permeat 2eme étage, </t>
    </r>
    <r>
      <rPr>
        <b/>
        <sz val="11"/>
        <rFont val="Calibri"/>
        <family val="2"/>
        <scheme val="minor"/>
      </rPr>
      <t>recycle compresseur &gt;1.5 à Q max</t>
    </r>
  </si>
  <si>
    <r>
      <t>permeat 2eme étage,</t>
    </r>
    <r>
      <rPr>
        <b/>
        <sz val="11"/>
        <rFont val="Calibri"/>
        <family val="2"/>
        <scheme val="minor"/>
      </rPr>
      <t xml:space="preserve"> recycle compresseur &lt;=1.5 à Qmax</t>
    </r>
  </si>
  <si>
    <t>54A</t>
  </si>
  <si>
    <t>54-ech inter étage</t>
  </si>
  <si>
    <t>onglet dédié E5401, ajouté caractéristiques équipement</t>
  </si>
  <si>
    <t>64B</t>
  </si>
  <si>
    <t>64A</t>
  </si>
  <si>
    <t>64-ech biomethane</t>
  </si>
  <si>
    <t>onglet dédié E6401, ajouté caractéristiques équipement</t>
  </si>
  <si>
    <t>pas de bypass</t>
  </si>
  <si>
    <t>estimé depuis calcul FB1</t>
  </si>
  <si>
    <t>DN83 dépressu, estimé depuis calcul FB1</t>
  </si>
  <si>
    <t>scope compressoriste</t>
  </si>
  <si>
    <t>eau refoidissement aero échangeur E1341</t>
  </si>
  <si>
    <t>onglet spécifique module</t>
  </si>
  <si>
    <t>86-Eau chaude</t>
  </si>
  <si>
    <t>onglet renommé, contient le module 86</t>
  </si>
  <si>
    <t>DN32 coût ok (vs DN40 plus courant) selon VO</t>
  </si>
  <si>
    <t>DN12 ligne HP</t>
  </si>
  <si>
    <t>[11]</t>
  </si>
  <si>
    <t>[1], pr un DTmin client de 25°C</t>
  </si>
  <si>
    <t>[11], scope compresseur MP</t>
  </si>
  <si>
    <t>D34,DN44,DN52 ligne eau chaude estimées (manque échangeur compresseur)</t>
  </si>
  <si>
    <t>Estimé pr DT25°C</t>
  </si>
  <si>
    <t>recouvrement des plages avec volumes ballon tampon</t>
  </si>
  <si>
    <t>trop de paramètres, tableau illisible, volumes tampon sortis</t>
  </si>
  <si>
    <t>Ballon tampon V8510</t>
  </si>
  <si>
    <t>Valeurs de design pour atteindre la puissance minimale demandée à -20°C, biogaz entrée à sa T° de rosée, débit entrée = 50% du débit max</t>
  </si>
  <si>
    <t>Charge minimale du groupe froid</t>
  </si>
  <si>
    <t>Volumes tampon sortis des cas et ajoutés séparément</t>
  </si>
  <si>
    <t>Condensats BP - Mesophile (digesteur à 37°C)</t>
  </si>
  <si>
    <t>tuyauteries process</t>
  </si>
  <si>
    <t>DN24 condensats BP, distinction digesteur mesophile et thermophile, modification DN40 pour DN25 gamme 250-600 thermophile</t>
  </si>
  <si>
    <t>Utilisation du DN25 dans le standard, thermophile est rare et engendre un surdimensionnement de toute la gamme</t>
  </si>
  <si>
    <t>Version PDR Grange Farm</t>
  </si>
  <si>
    <t>21-H2S</t>
  </si>
  <si>
    <t>suppression ligne débit d'air injecté</t>
  </si>
  <si>
    <t>Ajout onglet spécifique injection d'air au module H2S</t>
  </si>
  <si>
    <t>215-inj Air</t>
  </si>
  <si>
    <t>Dimensionnement module 215 injection d'air en amont des pots H2S</t>
  </si>
  <si>
    <t>D1326-NC-102(1)H2S matrice taille de pot et durée de vie CA.xlsx</t>
  </si>
  <si>
    <t>D1326-NC-106(1.8) Dimensionnement Récupération de chaleur - eau chaude.xlsx</t>
  </si>
  <si>
    <t>D1326-NC-110(0) dimensionnement tuyauteries liquides.xlsx</t>
  </si>
  <si>
    <t>D1326-NC-111(0.2) dimensionnement tuyauteries condensats.xlsx</t>
  </si>
  <si>
    <t>D1326-NC-103(1.8) dimensionnement échangeurs standard.xlsx</t>
  </si>
  <si>
    <t>Durée de vie (jours)</t>
  </si>
  <si>
    <t>2.2</t>
  </si>
  <si>
    <t>Michaël Guillin</t>
  </si>
  <si>
    <t>Caroline Millet</t>
  </si>
  <si>
    <t>21 H2S</t>
  </si>
  <si>
    <t>Refonte pour prise en compte de la gamme Siloxa</t>
  </si>
  <si>
    <t>Gamme standard basée sur Siloxa</t>
  </si>
  <si>
    <t>215-inj air</t>
  </si>
  <si>
    <t>01-entrée système</t>
  </si>
  <si>
    <t>DEVIS_EMERSON_FT0102_2014-01-21_3300-CC-13-0089537-E.pdf</t>
  </si>
  <si>
    <t>DOC_EMERSON_FT0102_Plaque multi-orifices - Calculs 3300-CC-13-0089537-E</t>
  </si>
  <si>
    <t>[0 ; 1] barg</t>
  </si>
  <si>
    <t>[0 ; 90] °C</t>
  </si>
  <si>
    <t>27mbar au max</t>
  </si>
  <si>
    <t>Pression</t>
  </si>
  <si>
    <t>Température</t>
  </si>
  <si>
    <t>Débit min</t>
  </si>
  <si>
    <t>Débit normal</t>
  </si>
  <si>
    <t>Débit max</t>
  </si>
  <si>
    <t>31 Nm3/h</t>
  </si>
  <si>
    <t>90 Nm3/h</t>
  </si>
  <si>
    <t>1,28 mbar</t>
  </si>
  <si>
    <t>14,82 mbar</t>
  </si>
  <si>
    <r>
      <rPr>
        <sz val="11"/>
        <color theme="1"/>
        <rFont val="Arial"/>
        <family val="2"/>
      </rPr>
      <t>Δ</t>
    </r>
    <r>
      <rPr>
        <sz val="11"/>
        <color theme="1"/>
        <rFont val="Calibri"/>
        <family val="2"/>
      </rPr>
      <t>P</t>
    </r>
    <r>
      <rPr>
        <vertAlign val="subscript"/>
        <sz val="11"/>
        <color theme="1"/>
        <rFont val="Calibri"/>
        <family val="2"/>
      </rPr>
      <t>mesure</t>
    </r>
  </si>
  <si>
    <r>
      <rPr>
        <sz val="11"/>
        <color theme="1"/>
        <rFont val="Arial"/>
        <family val="2"/>
      </rPr>
      <t>Δ</t>
    </r>
    <r>
      <rPr>
        <sz val="11"/>
        <color theme="1"/>
        <rFont val="Calibri"/>
        <family val="2"/>
      </rPr>
      <t>P</t>
    </r>
    <r>
      <rPr>
        <vertAlign val="subscript"/>
        <sz val="11"/>
        <color theme="1"/>
        <rFont val="Calibri"/>
        <family val="2"/>
      </rPr>
      <t>résiduelle</t>
    </r>
    <r>
      <rPr>
        <sz val="11"/>
        <color theme="1"/>
        <rFont val="Calibri"/>
        <family val="2"/>
      </rPr>
      <t xml:space="preserve"> norm.</t>
    </r>
  </si>
  <si>
    <r>
      <rPr>
        <sz val="11"/>
        <color theme="1"/>
        <rFont val="Arial"/>
        <family val="2"/>
      </rPr>
      <t>Δ</t>
    </r>
    <r>
      <rPr>
        <sz val="11"/>
        <color theme="1"/>
        <rFont val="Calibri"/>
        <family val="2"/>
      </rPr>
      <t>P</t>
    </r>
    <r>
      <rPr>
        <vertAlign val="subscript"/>
        <sz val="11"/>
        <color theme="1"/>
        <rFont val="Calibri"/>
        <family val="2"/>
      </rPr>
      <t>résiduelle</t>
    </r>
    <r>
      <rPr>
        <sz val="11"/>
        <color theme="1"/>
        <rFont val="Calibri"/>
        <family val="2"/>
      </rPr>
      <t xml:space="preserve"> max</t>
    </r>
  </si>
  <si>
    <t>52 Nm3/h</t>
  </si>
  <si>
    <t>150 Nm3/h</t>
  </si>
  <si>
    <t>1,20 mbar</t>
  </si>
  <si>
    <t>120 Nm3/h</t>
  </si>
  <si>
    <t>330 Nm3/h</t>
  </si>
  <si>
    <t>1,15 mbar</t>
  </si>
  <si>
    <t>1100 Nm3/h</t>
  </si>
  <si>
    <t>13,13 mbar</t>
  </si>
  <si>
    <t>24mbar au max</t>
  </si>
  <si>
    <t>3051SFC1CS030</t>
  </si>
  <si>
    <t>201 Nm3/h</t>
  </si>
  <si>
    <t>450 Nm3/h</t>
  </si>
  <si>
    <t>0,71 mbar</t>
  </si>
  <si>
    <t>1500 Nm3/h</t>
  </si>
  <si>
    <t>8,10 mbar</t>
  </si>
  <si>
    <t>15mbar au max</t>
  </si>
  <si>
    <t>Gammes de débitmètres FT0102</t>
  </si>
  <si>
    <t>Caractéristiques instruments : débitmètres FT0102</t>
  </si>
  <si>
    <t>Config échelles transmetteur</t>
  </si>
  <si>
    <t>3051SFC1CS080N065T31JA1A5GP1Q4Q8E1</t>
  </si>
  <si>
    <t>3051SFC1CS060N065T31JA1A5GP1Q4Q8E1</t>
  </si>
  <si>
    <t>3051SFC1CS040N065T31JA1A5GP1Q4Q8E1</t>
  </si>
  <si>
    <t>3051SFC1CS030N065T31JA1A5GP1Q4Q8E1</t>
  </si>
  <si>
    <t>Ref complète</t>
  </si>
  <si>
    <t>[1] [2]</t>
  </si>
  <si>
    <t>Création onglet + ajout gammes FT0102</t>
  </si>
  <si>
    <t>D1326-NC-110(1) dimensionnement tuyauteries liquides.xlsx</t>
  </si>
  <si>
    <t>130-séchage BP</t>
  </si>
  <si>
    <t>modification DN tuyauterie pour 130B mesophile et 130C thermophile</t>
  </si>
  <si>
    <t>réduction des pertes de charges car limitation pression pompe chiller</t>
  </si>
  <si>
    <t>320-séchageMP</t>
  </si>
  <si>
    <t>modification DN tuyauterie</t>
  </si>
  <si>
    <t>915-indic process sortie</t>
  </si>
  <si>
    <t>Gammes de débitmètres FT9151</t>
  </si>
  <si>
    <t>DEVIS_EMERSON_FT9151_2014-01-21_Offre 3300-CC-13-0090707-D.pdf</t>
  </si>
  <si>
    <t>D1326-NC-001(2.2) Synthèse de dimensionnement gamme.xlsx</t>
  </si>
  <si>
    <t>DOC_EMERSON_FT9151_Calculs 3300-CC-13-0090707-D.xlsx</t>
  </si>
  <si>
    <t>3051SFC1CS020</t>
  </si>
  <si>
    <t>3051SFC1CS020N065T33JA1A5GP1Q4Q8E1</t>
  </si>
  <si>
    <t>3051SFC1CS030N065T33JA1A5GP1Q4Q8E1</t>
  </si>
  <si>
    <t>2453mbar au max</t>
  </si>
  <si>
    <t>[0 ; 20] barg</t>
  </si>
  <si>
    <t>718mbar au max</t>
  </si>
  <si>
    <t>200 Nm3/h</t>
  </si>
  <si>
    <t>6,47 mbar</t>
  </si>
  <si>
    <t>401,56 mbar</t>
  </si>
  <si>
    <t>100 Nm3/h</t>
  </si>
  <si>
    <t>28,73 mbar</t>
  </si>
  <si>
    <t>950 Nm3/h</t>
  </si>
  <si>
    <t>1522,15 mbar</t>
  </si>
  <si>
    <t>Caractéristiques instruments : débitmètres FT9151</t>
  </si>
  <si>
    <t>PFM725-F01-F-A</t>
  </si>
  <si>
    <t>PFM750-F01-F-A</t>
  </si>
  <si>
    <t>PFM711-F02-F-A</t>
  </si>
  <si>
    <t>PFMB7201-F02-F</t>
  </si>
  <si>
    <t>PFMB7501-F04-F</t>
  </si>
  <si>
    <t>1,5 Nm3/h</t>
  </si>
  <si>
    <t>0,03 Nm3/h</t>
  </si>
  <si>
    <t>± 0,05 Nm3/h</t>
  </si>
  <si>
    <t>0,06 Nm3/h</t>
  </si>
  <si>
    <t>3 Nm3/h</t>
  </si>
  <si>
    <t>± 0,09 Nm3/h</t>
  </si>
  <si>
    <t>0,12 Nm3/h</t>
  </si>
  <si>
    <t>5 Nm3/h</t>
  </si>
  <si>
    <t>± 0,18 Nm3/h</t>
  </si>
  <si>
    <t>0,24 Nm3/h</t>
  </si>
  <si>
    <t>12 Nm3/h</t>
  </si>
  <si>
    <t>± 0,36 Nm3/h</t>
  </si>
  <si>
    <t>0,3 Nm3/h</t>
  </si>
  <si>
    <t>30 Nm3/h</t>
  </si>
  <si>
    <t>± 0,9 Nm3/h</t>
  </si>
  <si>
    <t>[1] [3]</t>
  </si>
  <si>
    <t>DEVIS_FAURE-AUTOMATISME_Détente-Azote_2014-01-21_2086718-04.pdf</t>
  </si>
  <si>
    <t>82-alim azote</t>
  </si>
  <si>
    <t>Gammes FT9151</t>
  </si>
  <si>
    <t>Gamme détente MP</t>
  </si>
  <si>
    <t>Débit max d'air pour rester en sécu (Nm3/h)</t>
  </si>
  <si>
    <t>Type</t>
  </si>
  <si>
    <t>Premier étage de détente : platine fixe de détente MP (4 à 6 barg)</t>
  </si>
  <si>
    <t>Deuxième étage de détente : platine mobile de détente BP (0,5 à 0,3 barg)</t>
  </si>
  <si>
    <t xml:space="preserve">     Ensemble de détente ZA7002 PMD50</t>
  </si>
  <si>
    <t>[1]
[2]
[3]</t>
  </si>
  <si>
    <t>D1326-A002-A5 PID Utilités</t>
  </si>
  <si>
    <t>[1]
[2]
[3]
[4]</t>
  </si>
  <si>
    <t>Gamme détente BP</t>
  </si>
  <si>
    <t>81-alim air</t>
  </si>
  <si>
    <t>Création onglet + gamme</t>
  </si>
  <si>
    <t>Dimensionnement module 82 : alimentation en azote inertage</t>
  </si>
  <si>
    <t>Dimensionnement module 81 : alimentation en air comprimé</t>
  </si>
  <si>
    <t>2 embases</t>
  </si>
  <si>
    <t>DEVIS_SMC_Mod81_2014-02-18_0090612005.pdf</t>
  </si>
  <si>
    <t xml:space="preserve">     Ensemble de filtration-détente QEQ0152-A-02</t>
  </si>
  <si>
    <t>1 embase</t>
  </si>
  <si>
    <t>1 rack</t>
  </si>
  <si>
    <t>D1326-NC-104(1.3) gamme échangeur ciat.xlsx</t>
  </si>
  <si>
    <t>Standardisation biogaz Air Liquide - table pre refroidissement.msg</t>
  </si>
  <si>
    <t>Echangeur E1341</t>
  </si>
  <si>
    <t>Valeurs de design pour un échange coté gaz de 70 à 5°C et un DT eau de 5°C</t>
  </si>
  <si>
    <t>Modèlé échangeur</t>
  </si>
  <si>
    <t>Puissance froide kW</t>
  </si>
  <si>
    <t>Modèle aérotherme</t>
  </si>
  <si>
    <t>3560-1280-1400</t>
  </si>
  <si>
    <t>5160-1280-1400</t>
  </si>
  <si>
    <t>6060-1280-1400</t>
  </si>
  <si>
    <t>6060-2400-1400</t>
  </si>
  <si>
    <t>9860-2400-1400</t>
  </si>
  <si>
    <t>134-pré refroi BP</t>
  </si>
  <si>
    <t>ajout onglet avec gamme</t>
  </si>
  <si>
    <t>eau refroidissement aero echangeur E1341</t>
  </si>
  <si>
    <t>Aerotheme E8701</t>
  </si>
  <si>
    <t>Cas: pré-refroidissement BP E1341 uniquement</t>
  </si>
  <si>
    <t>Cas: pré-refroidissement BP E1341  et refroidissement circuit eau compresseur HP</t>
  </si>
  <si>
    <t>Cas:  refroidissement circuit eau compresseur HP uniquement</t>
  </si>
  <si>
    <t>xxx</t>
  </si>
  <si>
    <t>87-Eau froide</t>
  </si>
  <si>
    <t>ajout onglet avec gamme pour pré refoidissement BP E1341 seul</t>
  </si>
  <si>
    <t>DN43 complété</t>
  </si>
  <si>
    <t>gamme E1341 définie</t>
  </si>
  <si>
    <t>CIAT
DMN 8023-1 SHI 535E</t>
  </si>
  <si>
    <t>CIAT
DMN 8033-1 SHI 535E</t>
  </si>
  <si>
    <t>CIAT
DLN 9035-1 SHI 520E</t>
  </si>
  <si>
    <t>CIAT
DLN 8064-2 SHI 535E</t>
  </si>
  <si>
    <t>CIAT
DLN 9103-2 SHI 520E</t>
  </si>
  <si>
    <t>Vierge</t>
  </si>
  <si>
    <t>Ré-ajout onglet de mise en page</t>
  </si>
  <si>
    <t>mise en page</t>
  </si>
  <si>
    <t>D1326-NC-003(0)</t>
  </si>
  <si>
    <t>note</t>
  </si>
  <si>
    <t>suppression vanne proportionnelle type 6024</t>
  </si>
  <si>
    <t>électrovanne ne tient pas 10 bar mais seulement 0,1 à 0,7bar</t>
  </si>
  <si>
    <t>Nicolas Paget</t>
  </si>
  <si>
    <t>42 - ORS</t>
  </si>
  <si>
    <t>Création</t>
  </si>
  <si>
    <t>Suppression de l'onglet suite au D1326 CRR 078(0)</t>
  </si>
  <si>
    <t>Pas de lavage à l'eau necessaire</t>
  </si>
  <si>
    <t>D1326-SP-001(11) Standard Specification</t>
  </si>
  <si>
    <t>Les cellules cerclés de rouge risquent de dépasser un peu les 30 mbars de perte de charge</t>
  </si>
  <si>
    <t>Choix des réservoirs</t>
  </si>
  <si>
    <t>Les cellules cerclés de bleu ont une vitesse de gaz &lt; 5m/s</t>
  </si>
  <si>
    <t>21 - H2S</t>
  </si>
  <si>
    <t>Mise à jour selon données Siloxa</t>
  </si>
  <si>
    <t>25 - Filtre BP</t>
  </si>
  <si>
    <t>31 - 33 - compresseur MP</t>
  </si>
  <si>
    <t>43 - Filtre MP</t>
  </si>
  <si>
    <t>72-73 Events</t>
  </si>
  <si>
    <t>Création selon D1326-NT-105(0) - ATEX_Zonage(1)</t>
  </si>
  <si>
    <t>D1326-NT-105(1) - ATEX_Zonage.pdf</t>
  </si>
  <si>
    <t>≥ 5 m</t>
  </si>
  <si>
    <t>≥ 7,25 m</t>
  </si>
  <si>
    <t>≥ 8 m</t>
  </si>
  <si>
    <t>cheminée évents</t>
  </si>
  <si>
    <t>[12]</t>
  </si>
  <si>
    <t>D1326-NT-105(1) - ATEX_Zonage</t>
  </si>
  <si>
    <t>Tuyauterie Process</t>
  </si>
  <si>
    <t>Modification taille évent DN84</t>
  </si>
  <si>
    <t>selon D1326-NT-105(1) - ATEX_Zonage</t>
  </si>
  <si>
    <t>Indice</t>
  </si>
  <si>
    <t>Pour une ΔP &lt; 30 mbars</t>
  </si>
  <si>
    <t>Pour une vitesse &gt; 5cm/s</t>
  </si>
  <si>
    <t>Les débits de biogaz min &amp; max ne sont pas exactement ceux du fournisseur, mais sont adaptés à la gamme</t>
  </si>
  <si>
    <t>51-52-55-56 Membranes</t>
  </si>
  <si>
    <t>Spare</t>
  </si>
  <si>
    <t xml:space="preserve">   2 racks</t>
  </si>
  <si>
    <t xml:space="preserve">   3 racks</t>
  </si>
  <si>
    <t>Choix filtre-détendeur</t>
  </si>
  <si>
    <t>D1326-NC-117(0) Dimensionnement standard réseau azote.pdf (Débit d'azote pour purges : 15 Nm3/h)</t>
  </si>
  <si>
    <t>Ajout pression disponible</t>
  </si>
  <si>
    <t>DEVIS_CIAT_Groupe froid et option_MCR131209_Tableau performance rev3 (2)MCR131209_Tableau  options rev3.pdf</t>
  </si>
  <si>
    <t>&amp;</t>
  </si>
  <si>
    <t>D1326-SP-001(11) - Bidon abattement H2S Siloxa SP_R_2101AB-Siloxa.pdf</t>
  </si>
  <si>
    <t>tous</t>
  </si>
  <si>
    <t>Version pour cloture action validation dimensionnement Merlin (D1326-CRR-072(1)</t>
  </si>
  <si>
    <t>133A: 100 - 300</t>
  </si>
  <si>
    <t>133B: 250 - 600</t>
  </si>
  <si>
    <t>133C: 500 - 1100</t>
  </si>
  <si>
    <t>133D: 1000 - 1500</t>
  </si>
  <si>
    <t xml:space="preserve"> 100 - 300</t>
  </si>
  <si>
    <t>Gammes tuyauteries process</t>
  </si>
  <si>
    <t>Mise en page</t>
  </si>
  <si>
    <t>Puissance froide minimale de travail du groupe froid (kW)</t>
  </si>
  <si>
    <t>130/133/134/54/64/85</t>
  </si>
  <si>
    <t>Redéfinition de la gamme avec Pstatique = 10barg</t>
  </si>
  <si>
    <t>10/12</t>
  </si>
  <si>
    <t>Ajout gammes SV2153 et SV2151</t>
  </si>
  <si>
    <t>Dimensions pipes</t>
  </si>
  <si>
    <t>Remplacement vanne proportionnelle 6024 par 2836</t>
  </si>
  <si>
    <t>DN21 en 10/12 et DN33 voir onglet spécifique 215</t>
  </si>
  <si>
    <t xml:space="preserve">Type de tubes </t>
  </si>
  <si>
    <t>Matière</t>
  </si>
  <si>
    <t>Volume - L</t>
  </si>
  <si>
    <t>Coté tubes : biogaz</t>
  </si>
  <si>
    <t>Coté calandre : eau</t>
  </si>
  <si>
    <t>316L</t>
  </si>
  <si>
    <t>acier carbone</t>
  </si>
  <si>
    <t>Pertes de charges max (mbar)</t>
  </si>
  <si>
    <t>Corrugués</t>
  </si>
  <si>
    <t>DOC_CIAT_E1301_F1311_MESOPHILE_E1301 CAS2.pdf</t>
  </si>
  <si>
    <t>DOC_CIAT_E1301_F1311_THERMOPHILE_E1301 CAS1.pdf</t>
  </si>
  <si>
    <t>ref ciat</t>
  </si>
  <si>
    <t>D1326-NC-102(3.2) H2S matrice taille de pot et durée de vie CA.xlsx // Onglet "Calcul débit d'air à injecter"</t>
  </si>
  <si>
    <t>Voir les caractéristiques des instruments</t>
  </si>
  <si>
    <t>D1326-NC-118(1) Gammes standard module 215 injection d'air</t>
  </si>
  <si>
    <t>DEVIS_SWAGELOK-LVR_CV215+CV313+OC215_2014-04-24_2124363</t>
  </si>
  <si>
    <t>DEVIS_BOM_Vannes_2014-04-24_SQ13_10715 IND4</t>
  </si>
  <si>
    <r>
      <t xml:space="preserve">Débit max biogaz </t>
    </r>
    <r>
      <rPr>
        <b/>
        <u/>
        <sz val="11"/>
        <rFont val="Calibri"/>
        <family val="2"/>
        <scheme val="minor"/>
      </rPr>
      <t>entrant</t>
    </r>
    <r>
      <rPr>
        <b/>
        <sz val="11"/>
        <rFont val="Calibri"/>
        <family val="2"/>
        <scheme val="minor"/>
      </rPr>
      <t xml:space="preserve"> </t>
    </r>
    <r>
      <rPr>
        <sz val="11"/>
        <rFont val="Calibri"/>
        <family val="2"/>
        <scheme val="minor"/>
      </rPr>
      <t>(Nm3/h)</t>
    </r>
  </si>
  <si>
    <r>
      <t xml:space="preserve">[H2S] </t>
    </r>
    <r>
      <rPr>
        <b/>
        <sz val="11"/>
        <color theme="1"/>
        <rFont val="Calibri"/>
        <family val="2"/>
      </rPr>
      <t>≤</t>
    </r>
    <r>
      <rPr>
        <b/>
        <sz val="11"/>
        <color theme="1"/>
        <rFont val="Calibri"/>
        <family val="2"/>
        <scheme val="minor"/>
      </rPr>
      <t xml:space="preserve"> 250ppm</t>
    </r>
  </si>
  <si>
    <t>Débit d'air max à injecter (Nm3/h) - à 250ppm</t>
  </si>
  <si>
    <t>Débit d'air min à injecter (Nm3/h) - à 250ppm</t>
  </si>
  <si>
    <t>10/12mm</t>
  </si>
  <si>
    <t>Choix clapet anti-retour CV2151</t>
  </si>
  <si>
    <t>Choix vanne manuelle MV2156</t>
  </si>
  <si>
    <t>Choix référence orifice calibré</t>
  </si>
  <si>
    <t>OC 4,5Nm3/h Ø0,89mm</t>
  </si>
  <si>
    <t>OC 13,5Nm3/h Ø1,54mm</t>
  </si>
  <si>
    <t>Choix débitmètre FT2154</t>
  </si>
  <si>
    <r>
      <t xml:space="preserve">PFM725-F01-F-A (0,03 à 1,5Nm3/h </t>
    </r>
    <r>
      <rPr>
        <sz val="11"/>
        <rFont val="Calibri"/>
        <family val="2"/>
      </rPr>
      <t>±0,05</t>
    </r>
    <r>
      <rPr>
        <sz val="11"/>
        <rFont val="Calibri"/>
        <family val="2"/>
        <scheme val="minor"/>
      </rPr>
      <t>)</t>
    </r>
  </si>
  <si>
    <r>
      <t xml:space="preserve">PFM750-F01-F-A (0,06 à 3Nm3/h </t>
    </r>
    <r>
      <rPr>
        <sz val="11"/>
        <color theme="1"/>
        <rFont val="Calibri"/>
        <family val="2"/>
      </rPr>
      <t>±0,09</t>
    </r>
    <r>
      <rPr>
        <sz val="11"/>
        <color theme="1"/>
        <rFont val="Calibri"/>
        <family val="2"/>
        <scheme val="minor"/>
      </rPr>
      <t>)</t>
    </r>
  </si>
  <si>
    <r>
      <t xml:space="preserve">PFM711-F02-F-A (0,12 à 5Nm3/h </t>
    </r>
    <r>
      <rPr>
        <sz val="11"/>
        <color theme="1"/>
        <rFont val="Calibri"/>
        <family val="2"/>
      </rPr>
      <t>±0,18</t>
    </r>
    <r>
      <rPr>
        <sz val="11"/>
        <color theme="1"/>
        <rFont val="Calibri"/>
        <family val="2"/>
        <scheme val="minor"/>
      </rPr>
      <t>)</t>
    </r>
  </si>
  <si>
    <t>Choix vanne de régulation FV2154</t>
  </si>
  <si>
    <t>Vanne Bürkert type 2875 - orifice 8mm</t>
  </si>
  <si>
    <t>Choix SV2153 &amp; SV2151</t>
  </si>
  <si>
    <t>Electrovanne 21A2KB25 - UDA12024CS IP65</t>
  </si>
  <si>
    <t>Electrovanne 21HT5K0Y160 - UDA12024CS IP65</t>
  </si>
  <si>
    <t>[H2S] = ]250 ; 500] ppm</t>
  </si>
  <si>
    <t>Débit d'air max à injecter (Nm3/h) - à 500ppm</t>
  </si>
  <si>
    <t>Débit d'air min à injecter (Nm3/h) - à 500ppm</t>
  </si>
  <si>
    <r>
      <t xml:space="preserve">PFMB7201-F02-F (0,24 à 12Nm3/h </t>
    </r>
    <r>
      <rPr>
        <sz val="11"/>
        <rFont val="Calibri"/>
        <family val="2"/>
      </rPr>
      <t>±0,36</t>
    </r>
    <r>
      <rPr>
        <sz val="11"/>
        <rFont val="Calibri"/>
        <family val="2"/>
        <scheme val="minor"/>
      </rPr>
      <t>)</t>
    </r>
  </si>
  <si>
    <t>[H2S] = ]500 ; 1000] ppm</t>
  </si>
  <si>
    <t>Débit d'air max à injecter (Nm3/h) - à 1000ppm</t>
  </si>
  <si>
    <t>Débit d'air min à injecter (Nm3/h) - à 1000ppm</t>
  </si>
  <si>
    <t>OC 31,5Nm3/h Ø2,34mm</t>
  </si>
  <si>
    <r>
      <t xml:space="preserve">PFMB7501-F04-F (0,3 à 30Nm3/h </t>
    </r>
    <r>
      <rPr>
        <sz val="11"/>
        <rFont val="Calibri"/>
        <family val="2"/>
      </rPr>
      <t>±0,9</t>
    </r>
    <r>
      <rPr>
        <sz val="11"/>
        <rFont val="Calibri"/>
        <family val="2"/>
        <scheme val="minor"/>
      </rPr>
      <t>)</t>
    </r>
  </si>
  <si>
    <t>[H2S] = ]1000 ; 1500] ppm</t>
  </si>
  <si>
    <t>Débit d'air max à injecter (Nm3/h) - à 1500ppm</t>
  </si>
  <si>
    <t>Débit d'air min à injecter (Nm3/h) - à 1500ppm</t>
  </si>
  <si>
    <t>OC 9Nm3/h Ø1,25mm</t>
  </si>
  <si>
    <t>OC 22,5Nm3/h Ø1,98mm</t>
  </si>
  <si>
    <t>OC 40,5Nm3/h Ø2,66mm</t>
  </si>
  <si>
    <t>Vanne Bürkert type 2836 - orifice 10mm</t>
  </si>
  <si>
    <t>[H2S] = ]1500 ; 2000] ppm</t>
  </si>
  <si>
    <t>Débit d'air max à injecter (Nm3/h) - à 2000ppm</t>
  </si>
  <si>
    <t>Débit d'air min à injecter (Nm3/h) - à 2000ppm</t>
  </si>
  <si>
    <r>
      <t xml:space="preserve">OC 45Nm3/h </t>
    </r>
    <r>
      <rPr>
        <sz val="11"/>
        <color theme="1"/>
        <rFont val="Calibri"/>
        <family val="2"/>
        <scheme val="minor"/>
      </rPr>
      <t>Ø</t>
    </r>
    <r>
      <rPr>
        <sz val="9.9"/>
        <color theme="1"/>
        <rFont val="Calibri"/>
        <family val="2"/>
        <scheme val="minor"/>
      </rPr>
      <t>2,8mm</t>
    </r>
  </si>
  <si>
    <t>PFM711 (0,06 à 3Nm3/h)</t>
  </si>
  <si>
    <t>PFMB7201 (0,05 à 5Nm3/h)</t>
  </si>
  <si>
    <t>Electrovanne ODE ref 21A2KB25 - UDA12024CS IP65</t>
  </si>
  <si>
    <t>Caractéristiques instruments</t>
  </si>
  <si>
    <t>Débitmètre FT2154</t>
  </si>
  <si>
    <t>Référence</t>
  </si>
  <si>
    <r>
      <t>Incertitude (</t>
    </r>
    <r>
      <rPr>
        <sz val="11"/>
        <color theme="1"/>
        <rFont val="Calibri"/>
        <family val="2"/>
      </rPr>
      <t>±</t>
    </r>
    <r>
      <rPr>
        <sz val="9.9"/>
        <color theme="1"/>
        <rFont val="Calibri"/>
        <family val="2"/>
      </rPr>
      <t>3% de la PE)</t>
    </r>
  </si>
  <si>
    <t>Alimentation</t>
  </si>
  <si>
    <t>24V cc</t>
  </si>
  <si>
    <t>Ø de raccordement</t>
  </si>
  <si>
    <t>1/8" G</t>
  </si>
  <si>
    <t>1/4" G</t>
  </si>
  <si>
    <t>1/2" G</t>
  </si>
  <si>
    <t>Vanne de régulation FV2154</t>
  </si>
  <si>
    <t>Ref EV</t>
  </si>
  <si>
    <t>Ref électronique</t>
  </si>
  <si>
    <t>Fonction</t>
  </si>
  <si>
    <t>FC</t>
  </si>
  <si>
    <t>Diam. orifice</t>
  </si>
  <si>
    <t>8 mm</t>
  </si>
  <si>
    <t>10 mm</t>
  </si>
  <si>
    <t>24 Vcc</t>
  </si>
  <si>
    <t>Matériau</t>
  </si>
  <si>
    <t>Laiton</t>
  </si>
  <si>
    <t>Kv min</t>
  </si>
  <si>
    <t>0,0055 m3/h</t>
  </si>
  <si>
    <t>0,08 m3/h</t>
  </si>
  <si>
    <t>Kv max</t>
  </si>
  <si>
    <t>1,1 m3/h</t>
  </si>
  <si>
    <t>2 m3/h</t>
  </si>
  <si>
    <t>3/4" G</t>
  </si>
  <si>
    <t>Vannes SV2151 &amp; SV2153</t>
  </si>
  <si>
    <t>21A2KB25 - UDA12024CS IP65</t>
  </si>
  <si>
    <t>21HT5K0Y160 - UDA12024CS IP65</t>
  </si>
  <si>
    <t>Puissance bobine</t>
  </si>
  <si>
    <t>12 W</t>
  </si>
  <si>
    <t>2,5 mm</t>
  </si>
  <si>
    <t>16 mm</t>
  </si>
  <si>
    <t>Kv</t>
  </si>
  <si>
    <t>0,2 m3/h</t>
  </si>
  <si>
    <t>2,4 m3/h</t>
  </si>
  <si>
    <r>
      <t xml:space="preserve">SS-GA-1/2RT-BLIND (Ham-Let) </t>
    </r>
    <r>
      <rPr>
        <u/>
        <sz val="11"/>
        <color theme="1"/>
        <rFont val="Calibri"/>
        <family val="2"/>
        <scheme val="minor"/>
      </rPr>
      <t>ou</t>
    </r>
    <r>
      <rPr>
        <sz val="11"/>
        <color theme="1"/>
        <rFont val="Calibri"/>
        <family val="2"/>
        <scheme val="minor"/>
      </rPr>
      <t xml:space="preserve"> SS-8-VCR-2-GR-VS-BL (Swagelok)</t>
    </r>
  </si>
  <si>
    <t>H-400HP-SS-L-12MM-1PSI-BU (Ham-Let)</t>
  </si>
  <si>
    <t>H-410HP-SS-N-3/4-1PSI-BU (Ham-Let)</t>
  </si>
  <si>
    <t>351BAIIT DN20 (BOM)</t>
  </si>
  <si>
    <r>
      <t xml:space="preserve">SS-GA-3/4-RT-BLIND (Ham-Let) </t>
    </r>
    <r>
      <rPr>
        <u/>
        <sz val="11"/>
        <color theme="1"/>
        <rFont val="Calibri"/>
        <family val="2"/>
        <scheme val="minor"/>
      </rPr>
      <t>ou</t>
    </r>
    <r>
      <rPr>
        <sz val="11"/>
        <color theme="1"/>
        <rFont val="Calibri"/>
        <family val="2"/>
        <scheme val="minor"/>
      </rPr>
      <t xml:space="preserve"> SS-12-VCR-2-GR-VS-BL (Swagelok)</t>
    </r>
  </si>
  <si>
    <t>Vanne proportionnelle adaptée à Pstatique = 0,5barg mini</t>
  </si>
  <si>
    <t>Marque</t>
  </si>
  <si>
    <t>SMC</t>
  </si>
  <si>
    <t>Burkert</t>
  </si>
  <si>
    <t>Recouvrement sur les gammes</t>
  </si>
  <si>
    <t>Diamètre perçage orifice calibré OC2151</t>
  </si>
  <si>
    <t>DOC_SAMSON_vanne regulation_feuilles de calcul</t>
  </si>
  <si>
    <r>
      <t>Cas 1:</t>
    </r>
    <r>
      <rPr>
        <b/>
        <u/>
        <sz val="11"/>
        <rFont val="Calibri"/>
        <family val="2"/>
        <scheme val="minor"/>
      </rPr>
      <t xml:space="preserve"> Mésophile </t>
    </r>
    <r>
      <rPr>
        <u/>
        <sz val="11"/>
        <rFont val="Calibri"/>
        <family val="2"/>
        <scheme val="minor"/>
      </rPr>
      <t xml:space="preserve">saturé au disgesteur à 37°C et 3mbarg soit environ </t>
    </r>
    <r>
      <rPr>
        <b/>
        <u/>
        <sz val="11"/>
        <rFont val="Calibri"/>
        <family val="2"/>
        <scheme val="minor"/>
      </rPr>
      <t>6%H2O max</t>
    </r>
    <r>
      <rPr>
        <u/>
        <sz val="11"/>
        <rFont val="Calibri"/>
        <family val="2"/>
        <scheme val="minor"/>
      </rPr>
      <t xml:space="preserve">, température biogaz </t>
    </r>
    <r>
      <rPr>
        <b/>
        <u/>
        <sz val="11"/>
        <rFont val="Calibri"/>
        <family val="2"/>
        <scheme val="minor"/>
      </rPr>
      <t>70°C max</t>
    </r>
  </si>
  <si>
    <r>
      <t>Cas 2:</t>
    </r>
    <r>
      <rPr>
        <b/>
        <u/>
        <sz val="11"/>
        <rFont val="Calibri"/>
        <family val="2"/>
        <scheme val="minor"/>
      </rPr>
      <t xml:space="preserve"> Thermophile</t>
    </r>
    <r>
      <rPr>
        <u/>
        <sz val="11"/>
        <rFont val="Calibri"/>
        <family val="2"/>
        <scheme val="minor"/>
      </rPr>
      <t xml:space="preserve"> saturé au digesteur à 50°C et 3mbarg soit environ </t>
    </r>
    <r>
      <rPr>
        <b/>
        <u/>
        <sz val="11"/>
        <rFont val="Calibri"/>
        <family val="2"/>
        <scheme val="minor"/>
      </rPr>
      <t>12%H2O max</t>
    </r>
    <r>
      <rPr>
        <u/>
        <sz val="11"/>
        <rFont val="Calibri"/>
        <family val="2"/>
        <scheme val="minor"/>
      </rPr>
      <t xml:space="preserve">, température biogaz </t>
    </r>
    <r>
      <rPr>
        <b/>
        <u/>
        <sz val="11"/>
        <rFont val="Calibri"/>
        <family val="2"/>
        <scheme val="minor"/>
      </rPr>
      <t>70°C max</t>
    </r>
  </si>
  <si>
    <t>130A1: 100 - 300</t>
  </si>
  <si>
    <t>130B1: 250 - 600</t>
  </si>
  <si>
    <t>130C1: 500 - 1100</t>
  </si>
  <si>
    <t>130D1: 1000 - 1500</t>
  </si>
  <si>
    <t>130A2: 100 - 300</t>
  </si>
  <si>
    <t>130B2: 250 - 600</t>
  </si>
  <si>
    <t>130C2: 500 - 850</t>
  </si>
  <si>
    <t>130D2: 750 - 1500</t>
  </si>
  <si>
    <t>130A1</t>
  </si>
  <si>
    <t>130A2</t>
  </si>
  <si>
    <t>130B1</t>
  </si>
  <si>
    <t>130B2</t>
  </si>
  <si>
    <t>130C1</t>
  </si>
  <si>
    <t>130C2</t>
  </si>
  <si>
    <t>130D1</t>
  </si>
  <si>
    <t>130D2</t>
  </si>
  <si>
    <t>130-sechage BP</t>
  </si>
  <si>
    <t>ajout gamme vannes régul, et caractéristiques échangeur et vanne</t>
  </si>
  <si>
    <t>VANNE DE REGLAGE TYPE 3241</t>
  </si>
  <si>
    <t>Corps fonte EN-JL1040, PN 16</t>
  </si>
  <si>
    <t xml:space="preserve">Presse-étoupe PTFE carboné, avec ressort ; </t>
  </si>
  <si>
    <t>Siège et clapet inox Cr (1.4006)</t>
  </si>
  <si>
    <t>Caractéristique exponentielle ;</t>
  </si>
  <si>
    <t>Servomoteur</t>
  </si>
  <si>
    <t>Surface membrane</t>
  </si>
  <si>
    <t>Course tige</t>
  </si>
  <si>
    <t>DP Max.</t>
  </si>
  <si>
    <t>cm²</t>
  </si>
  <si>
    <t>mm</t>
  </si>
  <si>
    <t>bar</t>
  </si>
  <si>
    <t>Vanne</t>
  </si>
  <si>
    <t>Matière internes (clapet / siège)</t>
  </si>
  <si>
    <t>Matière corps</t>
  </si>
  <si>
    <t>Loi de modélisation</t>
  </si>
  <si>
    <t>Kvs</t>
  </si>
  <si>
    <t>Matière PE</t>
  </si>
  <si>
    <t xml:space="preserve"> II 3 G EEx nA II / nL IIC T6 / II 3 D IP65 T 80 °C ATEX;</t>
  </si>
  <si>
    <t>Orientation du positionneur sur vanne:</t>
  </si>
  <si>
    <t>7886: positionneur monté sur le coté à droite coté bride avale</t>
  </si>
  <si>
    <t>7887: positionneur monté de face pour fluide circulant de gauche à droite</t>
  </si>
  <si>
    <t>7889: positionneur monté sur le coté à gauche coté bride amont</t>
  </si>
  <si>
    <t>7890: positionneur monté à l'arrière pour fluide circulant de gauche à droite</t>
  </si>
  <si>
    <t>Positionneur</t>
  </si>
  <si>
    <t>Accessoires</t>
  </si>
  <si>
    <t>Réducteur de pression 4708-53 avec filtres, 2 manos</t>
  </si>
  <si>
    <r>
      <rPr>
        <sz val="11"/>
        <rFont val="Symbol"/>
        <family val="1"/>
        <charset val="2"/>
      </rPr>
      <t>D</t>
    </r>
    <r>
      <rPr>
        <sz val="11"/>
        <rFont val="Calibri"/>
        <family val="2"/>
        <scheme val="minor"/>
      </rPr>
      <t>P vanne</t>
    </r>
  </si>
  <si>
    <t>à déterminer selon implantation 3D</t>
  </si>
  <si>
    <t>[6], [7]</t>
  </si>
  <si>
    <t>[6], [7], [8], [9]</t>
  </si>
  <si>
    <t>[8], [9]</t>
  </si>
  <si>
    <t>Pertes de charge eau glycolée</t>
  </si>
  <si>
    <t>870-eau froide</t>
  </si>
  <si>
    <t>ajout perte de charge eau</t>
  </si>
  <si>
    <t>ajout caractéristiques échangeur</t>
  </si>
  <si>
    <t>carac en complément liste d'organes</t>
  </si>
  <si>
    <t>Pompe (hors fourniture CIAT)</t>
  </si>
  <si>
    <t>DEVIS_CIAT_E1341 et E8701_MESOPHILE_Pré-Refroidisseur E1341 CAS2 MS130917.pdf</t>
  </si>
  <si>
    <t>DEVIS_CIAT_E1341 et E8701_THERMOPHILE_Pré-Refroidisseur E1341 CAS1 MS130917.pdf</t>
  </si>
  <si>
    <t>600 Nm3/h</t>
  </si>
  <si>
    <t>20,15 mbar</t>
  </si>
  <si>
    <t>36mbar au max</t>
  </si>
  <si>
    <r>
      <t xml:space="preserve">DN100 jusqu'à 600Nm3/h avec </t>
    </r>
    <r>
      <rPr>
        <sz val="11"/>
        <color theme="1"/>
        <rFont val="Arial"/>
        <family val="2"/>
      </rPr>
      <t>ΔP associées</t>
    </r>
  </si>
  <si>
    <t>Adaptation gammes tuyauterie process BP</t>
  </si>
  <si>
    <t>4 étages - Recycle 1.5</t>
  </si>
  <si>
    <t>320A</t>
  </si>
  <si>
    <t>320B</t>
  </si>
  <si>
    <t>320C</t>
  </si>
  <si>
    <t>320D</t>
  </si>
  <si>
    <t>320E</t>
  </si>
  <si>
    <t>320F</t>
  </si>
  <si>
    <t>320G</t>
  </si>
  <si>
    <t>320H</t>
  </si>
  <si>
    <t>AlfaNova 27-20H</t>
  </si>
  <si>
    <t>AlfaNova 27-24H</t>
  </si>
  <si>
    <t>AlfaNova 27-50H</t>
  </si>
  <si>
    <t>AlfaNova 76-40H</t>
  </si>
  <si>
    <t>AlfaNova 76-50H</t>
  </si>
  <si>
    <t>AlfaNova 76-64H</t>
  </si>
  <si>
    <t>AlfaNova 76-130H</t>
  </si>
  <si>
    <t>Dimensions e(ép plaques) x L(avec raccords) x l x H sans supports - mm</t>
  </si>
  <si>
    <t>Surface d'échange - m²</t>
  </si>
  <si>
    <t>Poids à vide / en fonctionnement</t>
  </si>
  <si>
    <t>4.73 / 5.71</t>
  </si>
  <si>
    <t>Alloy 316</t>
  </si>
  <si>
    <t>5.25 / 6.44</t>
  </si>
  <si>
    <t>132x177x111x310</t>
  </si>
  <si>
    <t>8.63 / 11.2</t>
  </si>
  <si>
    <t>125x173x191x618</t>
  </si>
  <si>
    <t>28.8 / 38.9</t>
  </si>
  <si>
    <t>33.7 / 46.3</t>
  </si>
  <si>
    <t>40.5 / 56.7</t>
  </si>
  <si>
    <t>381x430x191x618</t>
  </si>
  <si>
    <t>193x241x191x618</t>
  </si>
  <si>
    <t>153x201x191x618</t>
  </si>
  <si>
    <t>69x114x111x310</t>
  </si>
  <si>
    <t>59x104x111x310</t>
  </si>
  <si>
    <t>69.8 / 103</t>
  </si>
  <si>
    <t>320E : 700</t>
  </si>
  <si>
    <r>
      <t xml:space="preserve">Pertes de charges max (mbar) </t>
    </r>
    <r>
      <rPr>
        <b/>
        <sz val="11"/>
        <color theme="1"/>
        <rFont val="Calibri"/>
        <family val="2"/>
        <scheme val="minor"/>
      </rPr>
      <t>@10barg</t>
    </r>
    <r>
      <rPr>
        <sz val="11"/>
        <color theme="1"/>
        <rFont val="Calibri"/>
        <family val="2"/>
        <scheme val="minor"/>
      </rPr>
      <t xml:space="preserve"> </t>
    </r>
    <r>
      <rPr>
        <sz val="8"/>
        <color theme="1"/>
        <rFont val="Calibri"/>
        <family val="2"/>
        <scheme val="minor"/>
      </rPr>
      <t>(dimensionnant)</t>
    </r>
  </si>
  <si>
    <t>Echangeur E3201</t>
  </si>
  <si>
    <t>320H1</t>
  </si>
  <si>
    <t>320H2</t>
  </si>
  <si>
    <t>320A2: 110</t>
  </si>
  <si>
    <t>320B2: 150</t>
  </si>
  <si>
    <t>320C2 : 260</t>
  </si>
  <si>
    <t>320D2 : 460</t>
  </si>
  <si>
    <t>320E2 : 620</t>
  </si>
  <si>
    <t>320F2 : 820</t>
  </si>
  <si>
    <t>320G2 : 1235</t>
  </si>
  <si>
    <t>320H2 : 1650</t>
  </si>
  <si>
    <t>320H1 : 1700</t>
  </si>
  <si>
    <t>320G1 : 1400</t>
  </si>
  <si>
    <t>320F1 : 933</t>
  </si>
  <si>
    <t>320D1 : 525</t>
  </si>
  <si>
    <t>320C1 : 300</t>
  </si>
  <si>
    <t>320B1 : 170</t>
  </si>
  <si>
    <t>320A1: 125</t>
  </si>
  <si>
    <t>xx</t>
  </si>
  <si>
    <t>DEVIS_ALFA LAVAL_E3201_E3221_Devis Air Liquide 14IMCAT1259a.pdf</t>
  </si>
  <si>
    <r>
      <t>DOC_ALFA LAVAL_E3201 320</t>
    </r>
    <r>
      <rPr>
        <sz val="11"/>
        <color rgb="FF0000FF"/>
        <rFont val="Calibri"/>
        <family val="2"/>
        <scheme val="minor"/>
      </rPr>
      <t>x</t>
    </r>
    <r>
      <rPr>
        <sz val="11"/>
        <color theme="1"/>
        <rFont val="Calibri"/>
        <family val="2"/>
        <scheme val="minor"/>
      </rPr>
      <t xml:space="preserve">_AlfaNova </t>
    </r>
    <r>
      <rPr>
        <sz val="11"/>
        <color rgb="FF0000FF"/>
        <rFont val="Calibri"/>
        <family val="2"/>
        <scheme val="minor"/>
      </rPr>
      <t>xx</t>
    </r>
    <r>
      <rPr>
        <sz val="11"/>
        <color theme="1"/>
        <rFont val="Calibri"/>
        <family val="2"/>
        <scheme val="minor"/>
      </rPr>
      <t>-</t>
    </r>
    <r>
      <rPr>
        <sz val="11"/>
        <color rgb="FF0000FF"/>
        <rFont val="Calibri"/>
        <family val="2"/>
        <scheme val="minor"/>
      </rPr>
      <t>xx</t>
    </r>
    <r>
      <rPr>
        <sz val="11"/>
        <color theme="1"/>
        <rFont val="Calibri"/>
        <family val="2"/>
        <scheme val="minor"/>
      </rPr>
      <t>H.pdf</t>
    </r>
  </si>
  <si>
    <t>Nota: Le min de ces échangeurs a été déterminé pour coller à la gamme de compresseur, mais il n'existe pas réellement de limite basse pour un échangeur à plaques</t>
  </si>
  <si>
    <t>Echangeurs Alfa Laval à plaques fusionnées, gamme AlfaNova 100%inox</t>
  </si>
  <si>
    <t>constuction gamme E3201 avec échangeur alfa laval et vannes de régulation samson</t>
  </si>
  <si>
    <t>Dimensionnement module 134 - pré réfroidissement BP: échangeur E1341</t>
  </si>
  <si>
    <t>Dimensionnement module 320 - séchage MP: échangeur E3201 et vanne de régulation TV3205</t>
  </si>
  <si>
    <t>D1326-NC-109(0.5) dimensionnement tuyauteries gaz.xlsx</t>
  </si>
  <si>
    <t>D1326-NC-020(4) - Cas mise à l'évent.xlsx</t>
  </si>
  <si>
    <t>[13]</t>
  </si>
  <si>
    <t>[4], [13]</t>
  </si>
  <si>
    <t>Condensats BP - Thermophile (digesteur à 50°C)</t>
  </si>
  <si>
    <t>analyseur : entrée/sortie/évents</t>
  </si>
  <si>
    <t>condensats analyseur</t>
  </si>
  <si>
    <t>DN86 collecteur évents sécurité  et DN85 collecteur soupapes skid compresseur MP</t>
  </si>
  <si>
    <t>selon D1326-NC-020(4) - Cas mise à l'évent.xlsx</t>
  </si>
  <si>
    <t>296x344x191x618</t>
  </si>
  <si>
    <t>ajout 320G manquant</t>
  </si>
  <si>
    <t>erreur dans le devis alfa laval initial ALFA_LAVAL_DEVIS_Air Liquide Devis 14PECAT1259.pdf</t>
  </si>
  <si>
    <t>Lisses</t>
  </si>
  <si>
    <t>DEVIS_CIAT_Gamme_E1331_E5401_E6401_ STANDARDISATION ECHANGEURS E1331-E5401-E6401.pdf</t>
  </si>
  <si>
    <t>54B</t>
  </si>
  <si>
    <t>54C</t>
  </si>
  <si>
    <t>CIAT FSH 114 05L 1H G11</t>
  </si>
  <si>
    <t>CIAT FSH 168 05L 1H G11</t>
  </si>
  <si>
    <t>CIAT FSH219 05L 1H G11</t>
  </si>
  <si>
    <t>CIAT FSH 273 05L 1H G11</t>
  </si>
  <si>
    <t>G1''</t>
  </si>
  <si>
    <t>Pour liste d'organe</t>
  </si>
  <si>
    <t>Séparateur F1311 (montage direct sur échangeur)</t>
  </si>
  <si>
    <t>Echangeur E1301</t>
  </si>
  <si>
    <t>Coté biogaz</t>
  </si>
  <si>
    <t>Condensats</t>
  </si>
  <si>
    <t>1'' NPT</t>
  </si>
  <si>
    <t>Accessoires :</t>
  </si>
  <si>
    <t xml:space="preserve"> xxx à déterminer selon implantation 3D xxx</t>
  </si>
  <si>
    <t>SERVOMOTEUR PNEUMATIQUE TYPE 3271-5,</t>
  </si>
  <si>
    <t>POSITIONNEUR i/p ; Type 3730-3</t>
  </si>
  <si>
    <t>Samson 3241-Fonte-DN40-Kvs16-Servo 3271-5 de 120cm²-Repli:FC-Positionneur 3730-3 orientation xxxx</t>
  </si>
  <si>
    <t>G2''1/2</t>
  </si>
  <si>
    <t>G2''</t>
  </si>
  <si>
    <t>G1''1/2</t>
  </si>
  <si>
    <t>DN80 PN16</t>
  </si>
  <si>
    <t>AlfaNova  76-100H</t>
  </si>
  <si>
    <t>58 / 83.5</t>
  </si>
  <si>
    <t xml:space="preserve"> Puissance froide max totale kW à 1°C MEG 40: </t>
  </si>
  <si>
    <t xml:space="preserve">  Puissance électrique absorbée totale kW = ~ Puissance électrique installée : </t>
  </si>
  <si>
    <t xml:space="preserve">  Débit d'eau maxi total m3/h: </t>
  </si>
  <si>
    <t xml:space="preserve">  Raccordement equipement: </t>
  </si>
  <si>
    <t xml:space="preserve">  Pression disponible - barg: </t>
  </si>
  <si>
    <t>D1326-NC-008(0)diamètre de tuyauterie.doc</t>
  </si>
  <si>
    <t>Vanne de régulation TV6401</t>
  </si>
  <si>
    <t>Vanne de régulation TV5401</t>
  </si>
  <si>
    <t>Vanne de régulation TV3205</t>
  </si>
  <si>
    <t>Vanne de régulation TV1331</t>
  </si>
  <si>
    <t>Vanne de régulation TV1301</t>
  </si>
  <si>
    <t>Vanne de régulation TV8634</t>
  </si>
  <si>
    <t>ajout gamme vannes régul, et caractéristiques vanne</t>
  </si>
  <si>
    <t>Cas: %CH4 entrée installation &lt;=55%</t>
  </si>
  <si>
    <t>Cas: %CH4 entrée installation &gt;55%</t>
  </si>
  <si>
    <t>50A1: 0 - 300</t>
  </si>
  <si>
    <t>50B1: 300 - 600</t>
  </si>
  <si>
    <t>50C1: 500 - 1100</t>
  </si>
  <si>
    <t>50D1: 1000 - 1500</t>
  </si>
  <si>
    <t>50D2: 1000 - 1500</t>
  </si>
  <si>
    <t>50C2: 500 - 1100</t>
  </si>
  <si>
    <t>50B2: 300 - 600</t>
  </si>
  <si>
    <t>50A2: 0 - 300</t>
  </si>
  <si>
    <t>Vanne de régulation PV5001</t>
  </si>
  <si>
    <t>86A</t>
  </si>
  <si>
    <t>86B</t>
  </si>
  <si>
    <t>86C</t>
  </si>
  <si>
    <t xml:space="preserve">Corps inox moulé 1.4408 PN 10-40, </t>
  </si>
  <si>
    <t>Siège et clapet inox CrNiMo ;</t>
  </si>
  <si>
    <t>50A1</t>
  </si>
  <si>
    <t>15**</t>
  </si>
  <si>
    <t>** réglage surcourse de la tige d'actionneur, réglée en standard à 15mm, demander le réglage du 100% sur le max de la course de la tige (16à19mmselon vanne) réglage possible sur site également</t>
  </si>
  <si>
    <t>50B1</t>
  </si>
  <si>
    <t>50A2</t>
  </si>
  <si>
    <t>50B2</t>
  </si>
  <si>
    <t>50C1</t>
  </si>
  <si>
    <t>50C2</t>
  </si>
  <si>
    <t>50D1</t>
  </si>
  <si>
    <t>50D2</t>
  </si>
  <si>
    <t>[4], [5]</t>
  </si>
  <si>
    <t>Siège et clapet 4404 / 316L</t>
  </si>
  <si>
    <t>Position de repli</t>
  </si>
  <si>
    <t xml:space="preserve">FO: Failed Open / OMA: Ouverte par Manque d'Air </t>
  </si>
  <si>
    <t xml:space="preserve">FC: Failed Close / FMA: Fermée par Manque d'Air </t>
  </si>
  <si>
    <t>C31 A / C31B</t>
  </si>
  <si>
    <t>C31C</t>
  </si>
  <si>
    <t>C31D / C31E</t>
  </si>
  <si>
    <t>C31A / C31B: 60 - 150</t>
  </si>
  <si>
    <t>C31D / C31E: 260 - 700</t>
  </si>
  <si>
    <t>C31C: 150 - 300</t>
  </si>
  <si>
    <t>Vanne de régulation FV3101</t>
  </si>
  <si>
    <t>Vannes dimensionnées pour réguler de 0 au mini du compresseur, avec la possibilité de laisser passer le max du compresseur (pour test compresseur)</t>
  </si>
  <si>
    <t>Vanne dimensionnée pour réguler de 0 au mini du compresseur, avec la possibilité de laisser passer au max 1050Nm3/h (test compresseur au max non garanti)</t>
  </si>
  <si>
    <t>C31C: 130 - 260</t>
  </si>
  <si>
    <t>C31D / C31E: 230 - 620</t>
  </si>
  <si>
    <t>C31F / C31G / C31H : 350 - 1500</t>
  </si>
  <si>
    <t>C31F / C31G / C31H : 300 -1500</t>
  </si>
  <si>
    <t>C31A</t>
  </si>
  <si>
    <t>C31B</t>
  </si>
  <si>
    <t>C31D</t>
  </si>
  <si>
    <t>C31E</t>
  </si>
  <si>
    <t>C31F</t>
  </si>
  <si>
    <t>C31G</t>
  </si>
  <si>
    <t>C31H</t>
  </si>
  <si>
    <r>
      <t xml:space="preserve">Siège et clapet inox 4404/316L </t>
    </r>
    <r>
      <rPr>
        <b/>
        <sz val="11"/>
        <color theme="1"/>
        <rFont val="Calibri"/>
        <family val="2"/>
        <scheme val="minor"/>
      </rPr>
      <t>STELLITE</t>
    </r>
  </si>
  <si>
    <t>eau chaude réchaufage MP E3221</t>
  </si>
  <si>
    <t>Valeurs de design pour un échange coté gaz de 5 à 30°C et un DT eau chaude de 5°C</t>
  </si>
  <si>
    <t>ajout DN46  eau chaude réchaufage MP E3221</t>
  </si>
  <si>
    <t>passage E3221 en eau chaude</t>
  </si>
  <si>
    <t>322-rechauffageMP</t>
  </si>
  <si>
    <t>ajout onglet, gamme échangeur et caractéristiques</t>
  </si>
  <si>
    <t>passage E3221 en eau chaude hors fourniture compressoriste</t>
  </si>
  <si>
    <t>322A</t>
  </si>
  <si>
    <t>322B</t>
  </si>
  <si>
    <t>322C</t>
  </si>
  <si>
    <t>322D</t>
  </si>
  <si>
    <t>Echangeur E3221</t>
  </si>
  <si>
    <t>AlfaNova 27-10L</t>
  </si>
  <si>
    <t>322A1 : 170</t>
  </si>
  <si>
    <t>322A2: 150</t>
  </si>
  <si>
    <t>35x80x111x310</t>
  </si>
  <si>
    <t>3.45 / 3.91</t>
  </si>
  <si>
    <t>le sens de circulation est systématiquement descendant pour limiter la hauteur de la virole</t>
  </si>
  <si>
    <t>AlfaNova 27-20L</t>
  </si>
  <si>
    <t>4.75 / 5.71</t>
  </si>
  <si>
    <t>322B2 : 260</t>
  </si>
  <si>
    <t>322B1 : 300</t>
  </si>
  <si>
    <t>70x118x191x618</t>
  </si>
  <si>
    <t>17.3 / 22.1</t>
  </si>
  <si>
    <t>322C2 : 620</t>
  </si>
  <si>
    <t>322C : 700</t>
  </si>
  <si>
    <t>Compresseur(s) MP en extérieur</t>
  </si>
  <si>
    <t>Alfa Laval plaques fusionnées</t>
  </si>
  <si>
    <t>DEVIS_ALFA_LAVAL_E3201_E3221_DEVIS_Devis Air Liquide 14PECAT1259b.pdf</t>
  </si>
  <si>
    <t>version pour projet Jinliang</t>
  </si>
  <si>
    <t>caractéristiques échangeur gamme D complétées</t>
  </si>
  <si>
    <t>DOC_CIAT_E3221 322D_FLX 114 12L_STANDARDISATION E3201 et E3221.pdf</t>
  </si>
  <si>
    <t>Suppression - pas de pots génériques, uniquement des modules aux fonctions établies</t>
  </si>
  <si>
    <t>Ajout 'Choix Projet'</t>
  </si>
  <si>
    <t>Ajout de l'onglet permettant de renseigner les choix du devis, du process, et finalement du projet</t>
  </si>
  <si>
    <t>Remarques</t>
  </si>
  <si>
    <t>TAG</t>
  </si>
  <si>
    <t>E</t>
  </si>
  <si>
    <t>F</t>
  </si>
  <si>
    <t>R</t>
  </si>
  <si>
    <t>A</t>
  </si>
  <si>
    <t>C</t>
  </si>
  <si>
    <t>MB</t>
  </si>
  <si>
    <t>Nb étage de membranes et taux de recycle</t>
  </si>
  <si>
    <t>[CH4] entrée installation
(%)</t>
  </si>
  <si>
    <t>Durée de vie refusée
(j)</t>
  </si>
  <si>
    <t>Taux de charge du charbon
(%)</t>
  </si>
  <si>
    <t>[H2S]
(ppm)</t>
  </si>
  <si>
    <t>Nb Vannes de régulation</t>
  </si>
  <si>
    <t>Nb Vannes TOR &amp; embases</t>
  </si>
  <si>
    <t>Onglet 
concerné</t>
  </si>
  <si>
    <t>Choix</t>
  </si>
  <si>
    <t>Composant
retenu</t>
  </si>
  <si>
    <t>PHASE PROCESS</t>
  </si>
  <si>
    <t>PHASE PROJET</t>
  </si>
  <si>
    <t>Conformité
Hysys</t>
  </si>
  <si>
    <t>Composant / Onglet chiffrage
retenu</t>
  </si>
  <si>
    <t>Débit biogaz traité : 100 - 1500 Nm3/h</t>
  </si>
  <si>
    <t>04 76 43 62 92</t>
  </si>
  <si>
    <t>aurore.samyn-sc@airliquide.com</t>
  </si>
  <si>
    <t>caroline.millet@airliquide.com</t>
  </si>
  <si>
    <t>nicolas.paget@airliquide.com</t>
  </si>
  <si>
    <t>michaël.guillin@airliquide.com</t>
  </si>
  <si>
    <t>PdG</t>
  </si>
  <si>
    <t>Lucille Cadic</t>
  </si>
  <si>
    <t>Ajout noms des auteurs et liste de diffusion</t>
  </si>
  <si>
    <t>Ajout du taux de charge sans lead-lag</t>
  </si>
  <si>
    <t>ajout vannes de régul et caractéristiques</t>
  </si>
  <si>
    <t>Read Me</t>
  </si>
  <si>
    <t>fonctionnement du document et chemin références</t>
  </si>
  <si>
    <t>Descriptif technique</t>
  </si>
  <si>
    <t>PRIX (corps + manometre + cartouche filtrantes)</t>
  </si>
  <si>
    <t>min</t>
  </si>
  <si>
    <t>max</t>
  </si>
  <si>
    <t>inlet</t>
  </si>
  <si>
    <t>outlet</t>
  </si>
  <si>
    <t>Corps de filtre (type)</t>
  </si>
  <si>
    <t>elément filtrant (Type)</t>
  </si>
  <si>
    <t>seuil de filtration</t>
  </si>
  <si>
    <t>DP neuf</t>
  </si>
  <si>
    <t>DP de remplacement</t>
  </si>
  <si>
    <t>CDO6" PN16 11B (11 litres)</t>
  </si>
  <si>
    <t>1 x CDO 110/55/250</t>
  </si>
  <si>
    <t>3µm</t>
  </si>
  <si>
    <t>3,7 mbarg</t>
  </si>
  <si>
    <t>0,8barg</t>
  </si>
  <si>
    <t>CDO8" PN16 11B (32 litres)</t>
  </si>
  <si>
    <t>2xCDO 120/80/350</t>
  </si>
  <si>
    <t>3,5 mbarg</t>
  </si>
  <si>
    <t>CDO10" PN16 11B (50 litres)</t>
  </si>
  <si>
    <t>2xCDO 160/105/250</t>
  </si>
  <si>
    <t>3,3 mbarg</t>
  </si>
  <si>
    <t>CDO12" PN16 11B (73 litres)</t>
  </si>
  <si>
    <t>2 x CDO 190/125/250</t>
  </si>
  <si>
    <t>3,9 mbarg</t>
  </si>
  <si>
    <t>CDO 12" PN16 11B (88 litres)</t>
  </si>
  <si>
    <t>2,7 mbarg</t>
  </si>
  <si>
    <t>CDO 20" PN16 11b (236 litres)</t>
  </si>
  <si>
    <t>4,3 mbarg</t>
  </si>
  <si>
    <t>Débit (Nm3/h)</t>
  </si>
  <si>
    <t>2,3 mbarg</t>
  </si>
  <si>
    <t>3,2 mbarg</t>
  </si>
  <si>
    <t>1,9 mbarg</t>
  </si>
  <si>
    <t>D1326-NC-018(0) note de calcul explicative - groupe froid.pdf</t>
  </si>
  <si>
    <t>D1326-NC-017(0) note de calcul explicative - Récupération de chaleur - eau chaude.pdf</t>
  </si>
  <si>
    <t>D1326-NC-012(0) note de calcul explicative - vannes de régulation.pdf</t>
  </si>
  <si>
    <t>[4], [6]</t>
  </si>
  <si>
    <t>[3], [4]</t>
  </si>
  <si>
    <t>33-Filtres MP</t>
  </si>
  <si>
    <t>?</t>
  </si>
  <si>
    <t>Mise à jour filtres</t>
  </si>
  <si>
    <t>J-M Chareyre</t>
  </si>
  <si>
    <t>Choix Devis&amp;Projet</t>
  </si>
  <si>
    <t>Mise à jour mise en forme</t>
  </si>
  <si>
    <t>Mise en forme signataires projet</t>
  </si>
  <si>
    <t>STANDARD</t>
  </si>
  <si>
    <t>Les modules ne sont pas vérifiés par leur propre auteur
Modules are not check by their Author</t>
  </si>
  <si>
    <t>Voir D1326-CRR-070(0) Validation des calculs de dimensionnement du standard.pdf
Refer to D1326-CRR-070(0) Validation des calculs de dimensionnement du standard.pdf</t>
  </si>
  <si>
    <t>04 76 43 68 02</t>
  </si>
  <si>
    <t>04 76 43 59 13</t>
  </si>
  <si>
    <t>04 76 43 61 45</t>
  </si>
  <si>
    <t>Fournisseur</t>
  </si>
  <si>
    <t>Et justification si le module n'est pas retenu</t>
  </si>
  <si>
    <t>FT</t>
  </si>
  <si>
    <t>0102</t>
  </si>
  <si>
    <t>TV</t>
  </si>
  <si>
    <t>A -&gt;E</t>
  </si>
  <si>
    <t>A -&gt; K</t>
  </si>
  <si>
    <t>D1326-NC-108(1) control valve sizing.xlsx</t>
  </si>
  <si>
    <t>86-eau chaude</t>
  </si>
  <si>
    <t>Ajout référence outil d'estimation de la quantité de chaleur récupérable</t>
  </si>
  <si>
    <t>D1326-NC-011(0) note de calcul explicative - échangeurs .doc</t>
  </si>
  <si>
    <t>Modif gamme petite tailles, passage en échangeur à plaques</t>
  </si>
  <si>
    <t>gain encombrement et coût (ex: plage A 910e vs 3115e)</t>
  </si>
  <si>
    <t>54A : 100 - 300</t>
  </si>
  <si>
    <t>DEVIS_ALFA_LAVAL_E5401_E6401_Devis Air Liquide 14IMCAT1281.pdf</t>
  </si>
  <si>
    <t>54B : 250 - 600</t>
  </si>
  <si>
    <t>54C : 500 - 1100</t>
  </si>
  <si>
    <t>54 D : 1000 - 1500</t>
  </si>
  <si>
    <t>54D</t>
  </si>
  <si>
    <r>
      <t xml:space="preserve">12 @10barg </t>
    </r>
    <r>
      <rPr>
        <sz val="9"/>
        <color theme="1"/>
        <rFont val="Calibri"/>
        <family val="2"/>
        <scheme val="minor"/>
      </rPr>
      <t>(dimensionnant)</t>
    </r>
  </si>
  <si>
    <r>
      <t xml:space="preserve">139 @10barg </t>
    </r>
    <r>
      <rPr>
        <sz val="8"/>
        <color theme="1"/>
        <rFont val="Calibri"/>
        <family val="2"/>
        <scheme val="minor"/>
      </rPr>
      <t>(dimensionnant)</t>
    </r>
  </si>
  <si>
    <r>
      <t xml:space="preserve">131 @10barg </t>
    </r>
    <r>
      <rPr>
        <sz val="9"/>
        <color theme="1"/>
        <rFont val="Calibri"/>
        <family val="2"/>
        <scheme val="minor"/>
      </rPr>
      <t>(dimensionnant)</t>
    </r>
  </si>
  <si>
    <r>
      <t xml:space="preserve">19 @10barg </t>
    </r>
    <r>
      <rPr>
        <sz val="9"/>
        <rFont val="Calibri"/>
        <family val="2"/>
        <scheme val="minor"/>
      </rPr>
      <t>(dimensionnant)</t>
    </r>
  </si>
  <si>
    <t>DEVIS_CIAT_E3221 gamme 322D_STANDARDISATION E3201 et E3221.pdf</t>
  </si>
  <si>
    <t>modif gamme, passage en échangeur à plaques et non tubulaire</t>
  </si>
  <si>
    <t>gain encombrement et coût (ex: plage A 710e vs 2985e)</t>
  </si>
  <si>
    <r>
      <t xml:space="preserve"> 88 @10barg </t>
    </r>
    <r>
      <rPr>
        <sz val="8"/>
        <color theme="1"/>
        <rFont val="Calibri"/>
        <family val="2"/>
        <scheme val="minor"/>
      </rPr>
      <t>(dimensionnant)</t>
    </r>
  </si>
  <si>
    <r>
      <t xml:space="preserve">8 @10barg </t>
    </r>
    <r>
      <rPr>
        <sz val="9"/>
        <color theme="1"/>
        <rFont val="Calibri"/>
        <family val="2"/>
        <scheme val="minor"/>
      </rPr>
      <t>(dimensionnant)</t>
    </r>
  </si>
  <si>
    <r>
      <t xml:space="preserve">88 @10barg </t>
    </r>
    <r>
      <rPr>
        <sz val="8"/>
        <color theme="1"/>
        <rFont val="Calibri"/>
        <family val="2"/>
        <scheme val="minor"/>
      </rPr>
      <t>(dimensionnant)</t>
    </r>
  </si>
  <si>
    <r>
      <t xml:space="preserve">10 @10barg </t>
    </r>
    <r>
      <rPr>
        <sz val="9"/>
        <color theme="1"/>
        <rFont val="Calibri"/>
        <family val="2"/>
        <scheme val="minor"/>
      </rPr>
      <t>(dimensionnant)</t>
    </r>
  </si>
  <si>
    <r>
      <t xml:space="preserve">126 @10barg </t>
    </r>
    <r>
      <rPr>
        <sz val="8"/>
        <color theme="1"/>
        <rFont val="Calibri"/>
        <family val="2"/>
        <scheme val="minor"/>
      </rPr>
      <t>(dimensionnant)</t>
    </r>
  </si>
  <si>
    <r>
      <t xml:space="preserve">17 @10barg </t>
    </r>
    <r>
      <rPr>
        <sz val="9"/>
        <color theme="1"/>
        <rFont val="Calibri"/>
        <family val="2"/>
        <scheme val="minor"/>
      </rPr>
      <t>(dimensionnant)</t>
    </r>
  </si>
  <si>
    <t>64C</t>
  </si>
  <si>
    <t>64A: 100 - 300</t>
  </si>
  <si>
    <t>64B : 250 - 600</t>
  </si>
  <si>
    <r>
      <t>DOC_ALFA LAVAL_E5401  54</t>
    </r>
    <r>
      <rPr>
        <i/>
        <sz val="11"/>
        <color rgb="FF0000FF"/>
        <rFont val="Calibri"/>
        <family val="2"/>
        <scheme val="minor"/>
      </rPr>
      <t>x</t>
    </r>
    <r>
      <rPr>
        <i/>
        <sz val="11"/>
        <color theme="1"/>
        <rFont val="Calibri"/>
        <family val="2"/>
        <scheme val="minor"/>
      </rPr>
      <t xml:space="preserve">_AlfaNova </t>
    </r>
    <r>
      <rPr>
        <i/>
        <sz val="11"/>
        <color rgb="FF0000FF"/>
        <rFont val="Calibri"/>
        <family val="2"/>
        <scheme val="minor"/>
      </rPr>
      <t>xx</t>
    </r>
    <r>
      <rPr>
        <i/>
        <sz val="11"/>
        <color theme="1"/>
        <rFont val="Calibri"/>
        <family val="2"/>
        <scheme val="minor"/>
      </rPr>
      <t>-</t>
    </r>
    <r>
      <rPr>
        <i/>
        <sz val="11"/>
        <color rgb="FF0000FF"/>
        <rFont val="Calibri"/>
        <family val="2"/>
        <scheme val="minor"/>
      </rPr>
      <t>xxL</t>
    </r>
    <r>
      <rPr>
        <i/>
        <sz val="11"/>
        <color theme="1"/>
        <rFont val="Calibri"/>
        <family val="2"/>
        <scheme val="minor"/>
      </rPr>
      <t>.pdf</t>
    </r>
  </si>
  <si>
    <r>
      <t>DOC_ALFA LAVAL_E6401  64</t>
    </r>
    <r>
      <rPr>
        <i/>
        <sz val="11"/>
        <color rgb="FF0000FF"/>
        <rFont val="Calibri"/>
        <family val="2"/>
        <scheme val="minor"/>
      </rPr>
      <t>x</t>
    </r>
    <r>
      <rPr>
        <i/>
        <sz val="11"/>
        <color theme="1"/>
        <rFont val="Calibri"/>
        <family val="2"/>
        <scheme val="minor"/>
      </rPr>
      <t xml:space="preserve">_AlfaNova </t>
    </r>
    <r>
      <rPr>
        <i/>
        <sz val="11"/>
        <color rgb="FF0000FF"/>
        <rFont val="Calibri"/>
        <family val="2"/>
        <scheme val="minor"/>
      </rPr>
      <t>xx</t>
    </r>
    <r>
      <rPr>
        <i/>
        <sz val="11"/>
        <color theme="1"/>
        <rFont val="Calibri"/>
        <family val="2"/>
        <scheme val="minor"/>
      </rPr>
      <t>-</t>
    </r>
    <r>
      <rPr>
        <i/>
        <sz val="11"/>
        <color rgb="FF0000FF"/>
        <rFont val="Calibri"/>
        <family val="2"/>
        <scheme val="minor"/>
      </rPr>
      <t>xxL</t>
    </r>
    <r>
      <rPr>
        <i/>
        <sz val="11"/>
        <color theme="1"/>
        <rFont val="Calibri"/>
        <family val="2"/>
        <scheme val="minor"/>
      </rPr>
      <t>.pdf</t>
    </r>
  </si>
  <si>
    <t xml:space="preserve">Echangeur E5401 </t>
  </si>
  <si>
    <t>98x149x191x618</t>
  </si>
  <si>
    <t>21.5 / 28.9</t>
  </si>
  <si>
    <r>
      <t xml:space="preserve">193 @10barg </t>
    </r>
    <r>
      <rPr>
        <sz val="9"/>
        <color theme="1"/>
        <rFont val="Calibri"/>
        <family val="2"/>
        <scheme val="minor"/>
      </rPr>
      <t>(dimensionnant)</t>
    </r>
  </si>
  <si>
    <r>
      <t xml:space="preserve"> 27 @10barg </t>
    </r>
    <r>
      <rPr>
        <sz val="9"/>
        <rFont val="Calibri"/>
        <family val="2"/>
        <scheme val="minor"/>
      </rPr>
      <t>(dimensionnant)</t>
    </r>
  </si>
  <si>
    <r>
      <t xml:space="preserve">30 @10barg </t>
    </r>
    <r>
      <rPr>
        <sz val="9"/>
        <rFont val="Calibri"/>
        <family val="2"/>
        <scheme val="minor"/>
      </rPr>
      <t>(dimensionnant)</t>
    </r>
  </si>
  <si>
    <r>
      <t xml:space="preserve">217 @10barg </t>
    </r>
    <r>
      <rPr>
        <sz val="9"/>
        <color theme="1"/>
        <rFont val="Calibri"/>
        <family val="2"/>
        <scheme val="minor"/>
      </rPr>
      <t>(dimensionnant)</t>
    </r>
  </si>
  <si>
    <t>322D1 : 933</t>
  </si>
  <si>
    <t>322E1 : 1400</t>
  </si>
  <si>
    <t>322F1 : 1700</t>
  </si>
  <si>
    <t>322D2 : 820</t>
  </si>
  <si>
    <t>322E2 : 1235</t>
  </si>
  <si>
    <t>322F2 : 1650</t>
  </si>
  <si>
    <t>322G</t>
  </si>
  <si>
    <t>Alternative à 322D, 322E, 322F:       322G1 : 1700</t>
  </si>
  <si>
    <t>Alternative à 322D, 322E, 322F:       322G2 : 1650</t>
  </si>
  <si>
    <t>322E</t>
  </si>
  <si>
    <t>322F</t>
  </si>
  <si>
    <t>98x146x191x618</t>
  </si>
  <si>
    <t>127x175x191x618</t>
  </si>
  <si>
    <t>155x204x191x618</t>
  </si>
  <si>
    <t>26.0 / 35.9</t>
  </si>
  <si>
    <t>30.3 / 42.7</t>
  </si>
  <si>
    <t>modif gamme entièrement à plaques avec alternative  gamme G  echangeur tubulaire</t>
  </si>
  <si>
    <t>echangeur gamme G tubulaire en PN40 et non PN16</t>
  </si>
  <si>
    <t>Note: les pertes de charges pour un échangeur à plaques sont les plus élevées pour les faibles pressions</t>
  </si>
  <si>
    <r>
      <t xml:space="preserve">21B - FAKA </t>
    </r>
    <r>
      <rPr>
        <sz val="11"/>
        <color theme="1"/>
        <rFont val="Calibri"/>
        <family val="2"/>
      </rPr>
      <t>Ø1300 de 2 à 3m3</t>
    </r>
  </si>
  <si>
    <r>
      <t xml:space="preserve">21B - FAKA </t>
    </r>
    <r>
      <rPr>
        <sz val="11"/>
        <color theme="1"/>
        <rFont val="Calibri"/>
        <family val="2"/>
      </rPr>
      <t>Ø1300  de 2 à 4m3</t>
    </r>
  </si>
  <si>
    <r>
      <t xml:space="preserve">21B - FAKA </t>
    </r>
    <r>
      <rPr>
        <sz val="11"/>
        <color theme="1"/>
        <rFont val="Calibri"/>
        <family val="2"/>
      </rPr>
      <t>Ø1300  de 2 à 5m3</t>
    </r>
  </si>
  <si>
    <r>
      <t xml:space="preserve">21B - FAKA </t>
    </r>
    <r>
      <rPr>
        <sz val="11"/>
        <color theme="1"/>
        <rFont val="Calibri"/>
        <family val="2"/>
      </rPr>
      <t>Ø1500  de 3 à 5m3</t>
    </r>
  </si>
  <si>
    <r>
      <t xml:space="preserve">21C - FAKA </t>
    </r>
    <r>
      <rPr>
        <sz val="11"/>
        <color theme="1"/>
        <rFont val="Calibri"/>
        <family val="2"/>
      </rPr>
      <t>Ø1900  de 5 à 7m3</t>
    </r>
  </si>
  <si>
    <t>Débit biogaz entrée épurateur (Nm3/h)</t>
  </si>
  <si>
    <t>remplacé "débit de biogaz entrant" par "débit de biogaz entrée épurateur"</t>
  </si>
  <si>
    <t>erreur référence CIAT: FLX114 12 L et non FSH114 12 L</t>
  </si>
  <si>
    <t>ajout lien "retour page 1" en A2</t>
  </si>
  <si>
    <t>ajout gamme échangeur interface client</t>
  </si>
  <si>
    <t>321-filtre coalescer</t>
  </si>
  <si>
    <t>ajout volumes éch. Plaques</t>
  </si>
  <si>
    <t>Coté tubes: biogaz</t>
  </si>
  <si>
    <t>Coté eau</t>
  </si>
  <si>
    <t>Mesures limites</t>
  </si>
  <si>
    <t>ΔP</t>
  </si>
  <si>
    <t>[0 ; 62,3] mbar</t>
  </si>
  <si>
    <t>[-0,979 ; 55,2] barg</t>
  </si>
  <si>
    <t>[0 ; 2,5] bar</t>
  </si>
  <si>
    <t>Débit min mesurable (limite)</t>
  </si>
  <si>
    <t>Débit max mesurable (limite)</t>
  </si>
  <si>
    <t xml:space="preserve">     PCV8202 + PG8204 = 18100 DET DC 50-1,5 (Air Liquide)</t>
  </si>
  <si>
    <t xml:space="preserve">     MV8204 = H700-SS-L12MM-LD (Ham-Let)</t>
  </si>
  <si>
    <t xml:space="preserve">     PSV8202 = 28712-D10-C (NGI)</t>
  </si>
  <si>
    <t>2500 Nm3/h</t>
  </si>
  <si>
    <t>[-200 ; 850] °C</t>
  </si>
  <si>
    <t>780 Nm3/h</t>
  </si>
  <si>
    <t>1700 Nm3/h</t>
  </si>
  <si>
    <t>3000 Nm3/h</t>
  </si>
  <si>
    <t>[2] [5]</t>
  </si>
  <si>
    <t>DOC_EMERSON_Débitmètre plaque multi-orifices_Limites de mesures.pdf</t>
  </si>
  <si>
    <r>
      <t xml:space="preserve">ajout valeurs limites de mesure Q P </t>
    </r>
    <r>
      <rPr>
        <sz val="11"/>
        <color theme="1"/>
        <rFont val="Calibri"/>
        <family val="2"/>
        <scheme val="minor"/>
      </rPr>
      <t>ΔP T + mise en page (gammes sur plusieurs lignes)</t>
    </r>
  </si>
  <si>
    <t>ajout valeurs limites de mesure Q P ΔP T</t>
  </si>
  <si>
    <t>maj références platine mobile selon D1326-DS-004(6 en cours)</t>
  </si>
  <si>
    <t>maj références MV2156 selon D1326-DS-004(6 en cours)</t>
  </si>
  <si>
    <t>H700-SS-L12MM-LD (Ham-Let)</t>
  </si>
  <si>
    <t xml:space="preserve">tuyauteries process </t>
  </si>
  <si>
    <t>DN10 modif intitulé pour "évent compresseur HP"</t>
  </si>
  <si>
    <t>plus de retour digesteur ou évent principal depui aval compresseur HP</t>
  </si>
  <si>
    <t>130-sechageBP</t>
  </si>
  <si>
    <t>320-sechage MP</t>
  </si>
  <si>
    <t>voir onglet module associé</t>
  </si>
  <si>
    <t>code DN vanne de régul - passé en "voir onglet spécifique"</t>
  </si>
  <si>
    <t>84-Analyses</t>
  </si>
  <si>
    <t>B</t>
  </si>
  <si>
    <t>Entre et en aval des pots</t>
  </si>
  <si>
    <t>CH4 perméat 3 et 4ème étage</t>
  </si>
  <si>
    <t>D</t>
  </si>
  <si>
    <t>G</t>
  </si>
  <si>
    <t>En amont des pots basse pression</t>
  </si>
  <si>
    <t>Entre les pots basse pression (Lead Lag uniquement)</t>
  </si>
  <si>
    <t>En aval des pots basse pression</t>
  </si>
  <si>
    <t>- Option 1 seul point de mesure</t>
  </si>
  <si>
    <t>- Option 2 points de mesure</t>
  </si>
  <si>
    <t>En amont ET en aval des pots basse pression</t>
  </si>
  <si>
    <t>En amont ET entre les pots basse pression</t>
  </si>
  <si>
    <t>- Option 3 points de mesure</t>
  </si>
  <si>
    <t>En Amont ET Entre ET en aval des pots basse pression</t>
  </si>
  <si>
    <t>CH4 perméat 3 et 4ème étage ET en amont des pots BP</t>
  </si>
  <si>
    <t>CH4 perméat 3 et 4ème étage ET en aval des pots BP</t>
  </si>
  <si>
    <t>CH4 perméat 3 et 4ème étage ET entre les pots BP (Lead-Lag uniquement)</t>
  </si>
  <si>
    <t>CH4 perméat 3 et 4ème étage ET en amont  ET entre les pots BP</t>
  </si>
  <si>
    <t>CH4 perméat 3 et 4ème étage ET en amont  ET en aval des pots BP</t>
  </si>
  <si>
    <t>GEOTECH</t>
  </si>
  <si>
    <t>UNION</t>
  </si>
  <si>
    <t>AT8401</t>
  </si>
  <si>
    <t>Baie d'analyse en discontinue</t>
  </si>
  <si>
    <r>
      <t>GA3KPLUS1-</t>
    </r>
    <r>
      <rPr>
        <b/>
        <sz val="11"/>
        <color rgb="FFFF0000"/>
        <rFont val="Calibri"/>
        <family val="2"/>
        <scheme val="minor"/>
      </rPr>
      <t>X</t>
    </r>
    <r>
      <rPr>
        <sz val="11"/>
        <color theme="1"/>
        <rFont val="Calibri"/>
        <family val="2"/>
        <scheme val="minor"/>
      </rPr>
      <t>01:
 GA3000 PLUS online gas analyser.
Measures CH4, CO2, O2 &amp; internal H2S. 
One gas sample point. 
Data output via 4-20mA.
Heater 240v. 
ATEX Zone 2 certified.</t>
    </r>
  </si>
  <si>
    <t>AT8411</t>
  </si>
  <si>
    <t>Cellule C02</t>
  </si>
  <si>
    <t>0- 100%</t>
  </si>
  <si>
    <t>AT8421</t>
  </si>
  <si>
    <t>Cellule CH4</t>
  </si>
  <si>
    <t>AT8451</t>
  </si>
  <si>
    <t>Cellule O2</t>
  </si>
  <si>
    <t>0- 25%</t>
  </si>
  <si>
    <t>AT8431</t>
  </si>
  <si>
    <t>Cellule H2S</t>
  </si>
  <si>
    <t>Internal
Range to be defined with GEOTECH H2S Cell table</t>
  </si>
  <si>
    <t>0 - 10 000 ppm</t>
  </si>
  <si>
    <t>GA3KPLUS1-201:
 GA3000 PLUS online gas analyser.
Measures CH4, CO2, O2 &amp; internal H2S. 
One gas sample point. 
Data output via 4-20mA.
Heater 240v. 
ATEX Zone 2 certified.</t>
  </si>
  <si>
    <t>Internal
0 - 200 ppm</t>
  </si>
  <si>
    <r>
      <t>GA3KPLUS2-</t>
    </r>
    <r>
      <rPr>
        <b/>
        <sz val="11"/>
        <color rgb="FFFF0000"/>
        <rFont val="Calibri"/>
        <family val="2"/>
        <scheme val="minor"/>
      </rPr>
      <t>X</t>
    </r>
    <r>
      <rPr>
        <sz val="11"/>
        <color theme="1"/>
        <rFont val="Calibri"/>
        <family val="2"/>
        <scheme val="minor"/>
      </rPr>
      <t>01:
 GA3000 PLUS online gas analyser.
Measures CH4, CO2, O2 &amp; internal H2S. 
Two gas sample points. 
Data output via 4-20mA.
Heater 240v. 
ATEX Zone 2 certified.</t>
    </r>
  </si>
  <si>
    <t>GA3KPLUS2-201:
 GA3000 PLUS online gas analyser.
Measures CH4, CO2, O2 &amp; internal H2S. 
Two gas sample points. 
Data output via 4-20mA.
Heater 240v. 
ATEX Zone 2 certified.</t>
  </si>
  <si>
    <t>La solution D UNION est la même que la solution C</t>
  </si>
  <si>
    <r>
      <t>GA3KPLUS3-</t>
    </r>
    <r>
      <rPr>
        <b/>
        <sz val="11"/>
        <color rgb="FFFF0000"/>
        <rFont val="Calibri"/>
        <family val="2"/>
        <scheme val="minor"/>
      </rPr>
      <t>X</t>
    </r>
    <r>
      <rPr>
        <sz val="11"/>
        <color theme="1"/>
        <rFont val="Calibri"/>
        <family val="2"/>
        <scheme val="minor"/>
      </rPr>
      <t>01:
 GA3000 PLUS online gas analyser.
Measures CH4, CO2, O2 &amp; internal H2S. 
Three gas sample points. 
Data output via 4-20mA.
Heater 240v. 
ATEX Zone 2 certified.</t>
    </r>
  </si>
  <si>
    <t>GA3KPLUS3-001:
 GA3000 PLUS online gas analyser.
Measures CH4, CO2, O2. 
Three gas sample points. 
Data output via 4-20mA.
Heater 240v. 
ATEX Zone 2 certified.</t>
  </si>
  <si>
    <t>Without</t>
  </si>
  <si>
    <t>Not available with GEOTECH</t>
  </si>
  <si>
    <t>Configuration 2 étages de membranes</t>
  </si>
  <si>
    <t>Configuration 3&amp;4 étages de membranes</t>
  </si>
  <si>
    <r>
      <t xml:space="preserve">- </t>
    </r>
    <r>
      <rPr>
        <b/>
        <u/>
        <sz val="11"/>
        <color theme="1"/>
        <rFont val="Calibri"/>
        <family val="2"/>
        <scheme val="minor"/>
      </rPr>
      <t>Obligatoire</t>
    </r>
    <r>
      <rPr>
        <sz val="11"/>
        <color theme="1"/>
        <rFont val="Calibri"/>
        <family val="2"/>
        <scheme val="minor"/>
      </rPr>
      <t xml:space="preserve"> à minima 1 point de mesure</t>
    </r>
  </si>
  <si>
    <t>Référence des solutions d'analyseurs standards</t>
  </si>
  <si>
    <t>Ajout de l'onglet Analyseurs</t>
  </si>
  <si>
    <t>10/12 était pour la respiration azote uniqumeent</t>
  </si>
  <si>
    <t>DN21 passé en DN20 (au lieu de 10/12)</t>
  </si>
  <si>
    <t>DN16 barré</t>
  </si>
  <si>
    <t>ligne by pass E3221 n'existe plus</t>
  </si>
  <si>
    <t>Volume installation mini pour fonctionnement à 0% - L</t>
  </si>
  <si>
    <t>Charge de fluide frigo R410A  en kg</t>
  </si>
  <si>
    <t>Charge R410A RE  Compte rendu visite CIAT.msg</t>
  </si>
  <si>
    <t>Communication Modbus</t>
  </si>
  <si>
    <t>non</t>
  </si>
  <si>
    <t>oui</t>
  </si>
  <si>
    <t>Alimentation électrique</t>
  </si>
  <si>
    <t>3phases+neutre+terre</t>
  </si>
  <si>
    <t>3 phases + terre</t>
  </si>
  <si>
    <t>D1332_SP_002(1) Analyse projets_GEOTECH</t>
  </si>
  <si>
    <t>DEVIS GEOTEC Quotation QN_16609.pdf</t>
  </si>
  <si>
    <t>DEVIS UNION 24902_Angebot_214223_2014_01_21__11_17.pdf</t>
  </si>
  <si>
    <t>D1326-NT-030(0.1) Synthèse analyseurs.xlsx</t>
  </si>
  <si>
    <t>D1326-NT-101(0)Besoin analyses standard.xlsx</t>
  </si>
  <si>
    <t>D1326-CRR-053(0) CRR exigences sécurités analyseurs.pdf</t>
  </si>
  <si>
    <t>D1326-CRR-067(0) Choix analyseurs.doc</t>
  </si>
  <si>
    <t>D1326-NT-100(0.33) Capitalisation Epurateur BioGaz Membranes.docx</t>
  </si>
  <si>
    <t>Analyseur AT8402  -  Obligatoire : Choix de l'analyseur module 50 (Qualité)</t>
  </si>
  <si>
    <t>CO2 (+ CH4 par défaut) du biométhane produit</t>
  </si>
  <si>
    <t>H</t>
  </si>
  <si>
    <t>O2 + CO2 (+ CH4 par défaut) du biométhane produit</t>
  </si>
  <si>
    <t>I</t>
  </si>
  <si>
    <t>- Option mesure de O2 et H2S</t>
  </si>
  <si>
    <t>H2S + O2 + CO2 (+ CH4 par défaut) du biométhane produit</t>
  </si>
  <si>
    <t>J</t>
  </si>
  <si>
    <t>Ä</t>
  </si>
  <si>
    <t>Voir ci-dessous les équipements correspondants aux lettres</t>
  </si>
  <si>
    <t>Analyseur AT8401  -  Selon configuration : Choix de l'analyseur modules 21 (H2S) et/ou 53 (3&amp;4 étages membranes)</t>
  </si>
  <si>
    <t xml:space="preserve">Obligatoire pour GeoTech : Concentration d'H2S =&gt; intégrer le résultat dans la référence seulement pour les cases vertes </t>
  </si>
  <si>
    <t>INCA 5011 T172-01
Fan monitoring INCA (08302299999)
Remote control (08300299972)
Operating instructions printed in English (083 08199999)</t>
  </si>
  <si>
    <t>INCA 5011 T172-02
Fan monitoring INCA (08302299999)
Remote control (08300299972)
Operating instructions printed in English (083 08199999)</t>
  </si>
  <si>
    <t>INCA 5011 T172-03
Fan monitoring INCA (08302299999)
Remote control (08300299972)
Operating instructions printed in English (083 08199999)</t>
  </si>
  <si>
    <t>INCA 5011 T172-04
Fan monitoring INCA (08302299999)
Remote control (08300299972)
Operating instructions printed in English (083 08199999)</t>
  </si>
  <si>
    <t>Not available with GEOTECH 
Can be replace by solution I without extra cost</t>
  </si>
  <si>
    <t>INCA5011 T109-01
Fan monitoring INCA (08302299999)
Remote control (08300299972)
Operating instructions printed in English (083 08199999)</t>
  </si>
  <si>
    <t>0- 10%</t>
  </si>
  <si>
    <t>Not available with Union
Can be replace by solution J</t>
  </si>
  <si>
    <t>En attente de confirmation de la référence par UNION</t>
  </si>
  <si>
    <t>0-25%</t>
  </si>
  <si>
    <t>0-200 ppm</t>
  </si>
  <si>
    <t>Toute configuration de membranes</t>
  </si>
  <si>
    <r>
      <rPr>
        <i/>
        <sz val="11"/>
        <rFont val="Times New Roman"/>
        <family val="1"/>
      </rPr>
      <t xml:space="preserve">Lettre de configuration choisie ci-dessus
</t>
    </r>
    <r>
      <rPr>
        <sz val="11"/>
        <rFont val="Times New Roman"/>
        <family val="1"/>
      </rPr>
      <t xml:space="preserve"> </t>
    </r>
    <r>
      <rPr>
        <sz val="11"/>
        <rFont val="Wingdings"/>
        <charset val="2"/>
      </rPr>
      <t>ò</t>
    </r>
  </si>
  <si>
    <t>Ø du corps</t>
  </si>
  <si>
    <t>DN250</t>
  </si>
  <si>
    <t>DN300</t>
  </si>
  <si>
    <t>DN500</t>
  </si>
  <si>
    <t>hauteur totale (mm)</t>
  </si>
  <si>
    <t>P265GH</t>
  </si>
  <si>
    <t>DN125</t>
  </si>
  <si>
    <t>ORS DN400 (387 mm interieur) x 1500 mm de hauteur de charbons actifs</t>
  </si>
  <si>
    <t>ORS DN200 (200 mm interieur) ; hauteur de charbons actifs 1500</t>
  </si>
  <si>
    <t>Longueurs flexibles/manchettes de raccordement - mm</t>
  </si>
  <si>
    <t>ajout charge fluide frigo R410A, com. Modbus, alim élec, longueur flexible/manchette</t>
  </si>
  <si>
    <t>Valeur de x dans référence std</t>
  </si>
  <si>
    <t>Cellules H2S
Geotech</t>
  </si>
  <si>
    <t>0 - 50 ppm</t>
  </si>
  <si>
    <t>0 - 200 ppm</t>
  </si>
  <si>
    <t>0 - 500 ppm</t>
  </si>
  <si>
    <t>0 - 1000 ppm</t>
  </si>
  <si>
    <t>0 - 5000 ppm</t>
  </si>
  <si>
    <t>0-50 ppm</t>
  </si>
  <si>
    <t>0-500 ppm</t>
  </si>
  <si>
    <t>0-1000 ppm</t>
  </si>
  <si>
    <t>0-5000 ppm</t>
  </si>
  <si>
    <t>Plage de concentration H2S dans le Biogaz entrant</t>
  </si>
  <si>
    <t>0 - 10000 ppm</t>
  </si>
  <si>
    <t>complété gamme échangeur interface client</t>
  </si>
  <si>
    <t>DEVIS_ALFA_LAVAL_E8610_Devis Air Liquide 14IMCAT1283a.pdf</t>
  </si>
  <si>
    <t>Comp Max Flow rate (Nm3/h)</t>
  </si>
  <si>
    <t>Comp Min Flow rate (Nm3/h)</t>
  </si>
  <si>
    <t>Unit Min Flow rate (Nm3/h) with by pass recycle</t>
  </si>
  <si>
    <t>Unit Min (Nm3/h)</t>
  </si>
  <si>
    <t>Unit Max (Nm3/h)</t>
  </si>
  <si>
    <t>31-33-compresseur MP</t>
  </si>
  <si>
    <t>ajout seconde échelle avec débit dans l'équipement et non seulement débit entrée installation</t>
  </si>
  <si>
    <t>le but étant de connaitre les réelles limites de l'équipement</t>
  </si>
  <si>
    <t>Débit de biogaz dans l'échangeur (Nm3/h)</t>
  </si>
  <si>
    <t>Débit de biométhane dans la vanne (Nm3/h)</t>
  </si>
  <si>
    <t>Demande Puissance froide E3201 - kW</t>
  </si>
  <si>
    <t>Demande Puissance froide E1301 - kW</t>
  </si>
  <si>
    <t>Demande puissance froide totale - kW</t>
  </si>
  <si>
    <t>Taux de recycle spécifique:</t>
  </si>
  <si>
    <t>saisir le taux de recycle désiré pour obtenir la demande en puissance froide. Ensuite sélectionner le groupe froid dans la table "caractéristiques groupe froid" selon sa "puissance froide max totale kW à 1°C MEG40"</t>
  </si>
  <si>
    <t>Taux de recycle à spécifier</t>
  </si>
  <si>
    <t>Pour la consommation électrique absorbée, faire une règle de 3 entre la puissance froide au point désiré, la "puissance froide max totale kW à 1°C MEG40" du groupe froid sélectionné, et la "Puissance électrique absorbée totale kW = ~ Puissance électrique installée"</t>
  </si>
  <si>
    <t>ajout seconde échelle avec débit au compresseur et ajout table avec taux de recycle spécifique à saisir</t>
  </si>
  <si>
    <r>
      <t>PLAN_CIAT_separateur_F1311_131</t>
    </r>
    <r>
      <rPr>
        <i/>
        <sz val="11"/>
        <color rgb="FF0000FF"/>
        <rFont val="Calibri"/>
        <family val="2"/>
        <scheme val="minor"/>
      </rPr>
      <t>x</t>
    </r>
    <r>
      <rPr>
        <i/>
        <sz val="11"/>
        <color theme="1"/>
        <rFont val="Calibri"/>
        <family val="2"/>
        <scheme val="minor"/>
      </rPr>
      <t xml:space="preserve">_SGMV </t>
    </r>
    <r>
      <rPr>
        <i/>
        <sz val="11"/>
        <color rgb="FF0000FF"/>
        <rFont val="Calibri"/>
        <family val="2"/>
        <scheme val="minor"/>
      </rPr>
      <t>xxx</t>
    </r>
    <r>
      <rPr>
        <i/>
        <sz val="11"/>
        <color theme="1"/>
        <rFont val="Calibri"/>
        <family val="2"/>
        <scheme val="minor"/>
      </rPr>
      <t>_7402xxxxx.pdf</t>
    </r>
  </si>
  <si>
    <r>
      <t>PLAN_CIAT_echangeur_E1301_130</t>
    </r>
    <r>
      <rPr>
        <i/>
        <sz val="11"/>
        <color rgb="FF0000FF"/>
        <rFont val="Calibri"/>
        <family val="2"/>
        <scheme val="minor"/>
      </rPr>
      <t>X</t>
    </r>
    <r>
      <rPr>
        <i/>
        <sz val="11"/>
        <color theme="1"/>
        <rFont val="Calibri"/>
        <family val="2"/>
        <scheme val="minor"/>
      </rPr>
      <t>_E1341_134</t>
    </r>
    <r>
      <rPr>
        <i/>
        <sz val="11"/>
        <color rgb="FF0000FF"/>
        <rFont val="Calibri"/>
        <family val="2"/>
        <scheme val="minor"/>
      </rPr>
      <t>X</t>
    </r>
    <r>
      <rPr>
        <i/>
        <sz val="11"/>
        <color theme="1"/>
        <rFont val="Calibri"/>
        <family val="2"/>
        <scheme val="minor"/>
      </rPr>
      <t>_FSH</t>
    </r>
    <r>
      <rPr>
        <i/>
        <sz val="11"/>
        <color rgb="FF0000FF"/>
        <rFont val="Calibri"/>
        <family val="2"/>
        <scheme val="minor"/>
      </rPr>
      <t>xxx</t>
    </r>
    <r>
      <rPr>
        <i/>
        <sz val="11"/>
        <color theme="1"/>
        <rFont val="Calibri"/>
        <family val="2"/>
        <scheme val="minor"/>
      </rPr>
      <t xml:space="preserve"> 25 C_7399</t>
    </r>
    <r>
      <rPr>
        <i/>
        <sz val="11"/>
        <color rgb="FF0000FF"/>
        <rFont val="Calibri"/>
        <family val="2"/>
        <scheme val="minor"/>
      </rPr>
      <t>xxxxx</t>
    </r>
    <r>
      <rPr>
        <i/>
        <sz val="11"/>
        <color theme="1"/>
        <rFont val="Calibri"/>
        <family val="2"/>
        <scheme val="minor"/>
      </rPr>
      <t>.pdf</t>
    </r>
  </si>
  <si>
    <t>D1326-NC-103(2) dimensionnement échangeurs standard.xlsx</t>
  </si>
  <si>
    <t>[14]</t>
  </si>
  <si>
    <r>
      <t>3D_CIAT_separateur_F1311_131</t>
    </r>
    <r>
      <rPr>
        <i/>
        <sz val="11"/>
        <color rgb="FF0000FF"/>
        <rFont val="Calibri"/>
        <family val="2"/>
        <scheme val="minor"/>
      </rPr>
      <t>x</t>
    </r>
    <r>
      <rPr>
        <i/>
        <sz val="11"/>
        <color theme="1"/>
        <rFont val="Calibri"/>
        <family val="2"/>
        <scheme val="minor"/>
      </rPr>
      <t xml:space="preserve">_SGMV </t>
    </r>
    <r>
      <rPr>
        <i/>
        <sz val="11"/>
        <color rgb="FF0000FF"/>
        <rFont val="Calibri"/>
        <family val="2"/>
        <scheme val="minor"/>
      </rPr>
      <t>xxx</t>
    </r>
    <r>
      <rPr>
        <i/>
        <sz val="11"/>
        <color theme="1"/>
        <rFont val="Calibri"/>
        <family val="2"/>
        <scheme val="minor"/>
      </rPr>
      <t>_xxxxx.pdf</t>
    </r>
  </si>
  <si>
    <r>
      <t>3D_CIAT_echangeur_E1301_130</t>
    </r>
    <r>
      <rPr>
        <i/>
        <sz val="11"/>
        <color rgb="FF0000FF"/>
        <rFont val="Calibri"/>
        <family val="2"/>
        <scheme val="minor"/>
      </rPr>
      <t>X</t>
    </r>
    <r>
      <rPr>
        <i/>
        <sz val="11"/>
        <color theme="1"/>
        <rFont val="Calibri"/>
        <family val="2"/>
        <scheme val="minor"/>
      </rPr>
      <t>_E1341_134</t>
    </r>
    <r>
      <rPr>
        <i/>
        <sz val="11"/>
        <color rgb="FF0000FF"/>
        <rFont val="Calibri"/>
        <family val="2"/>
        <scheme val="minor"/>
      </rPr>
      <t>X</t>
    </r>
    <r>
      <rPr>
        <i/>
        <sz val="11"/>
        <color theme="1"/>
        <rFont val="Calibri"/>
        <family val="2"/>
        <scheme val="minor"/>
      </rPr>
      <t>_FSH</t>
    </r>
    <r>
      <rPr>
        <i/>
        <sz val="11"/>
        <color rgb="FF0000FF"/>
        <rFont val="Calibri"/>
        <family val="2"/>
        <scheme val="minor"/>
      </rPr>
      <t>xxx</t>
    </r>
    <r>
      <rPr>
        <i/>
        <sz val="11"/>
        <color theme="1"/>
        <rFont val="Calibri"/>
        <family val="2"/>
        <scheme val="minor"/>
      </rPr>
      <t xml:space="preserve"> 25 C_</t>
    </r>
    <r>
      <rPr>
        <i/>
        <sz val="11"/>
        <color rgb="FF0000FF"/>
        <rFont val="Calibri"/>
        <family val="2"/>
        <scheme val="minor"/>
      </rPr>
      <t>xxxxx</t>
    </r>
    <r>
      <rPr>
        <i/>
        <sz val="11"/>
        <color theme="1"/>
        <rFont val="Calibri"/>
        <family val="2"/>
        <scheme val="minor"/>
      </rPr>
      <t>.pdf</t>
    </r>
  </si>
  <si>
    <t>Plan et 3D</t>
  </si>
  <si>
    <t>Notes de calcul et dimensionnement</t>
  </si>
  <si>
    <t>[15]</t>
  </si>
  <si>
    <t>[16]</t>
  </si>
  <si>
    <t>[5], [10]</t>
  </si>
  <si>
    <t>[9], [8]</t>
  </si>
  <si>
    <t>Documents, notices et devis</t>
  </si>
  <si>
    <t>DEVIS_CIAT_Gamme_E1301_F1311 avec piquage 1in_Refroidisseur principal E1301 MS130917_RE Adaptation séparateur SGMV  Plus-values piquages G1in.pdf</t>
  </si>
  <si>
    <t>[12], [9], [8]</t>
  </si>
  <si>
    <t>[6],[4]</t>
  </si>
  <si>
    <r>
      <t>PLAN_CIAT_echangeur_E1331_133</t>
    </r>
    <r>
      <rPr>
        <i/>
        <sz val="11"/>
        <color rgb="FF0000FF"/>
        <rFont val="Calibri"/>
        <family val="2"/>
        <scheme val="minor"/>
      </rPr>
      <t>X</t>
    </r>
    <r>
      <rPr>
        <i/>
        <sz val="11"/>
        <color theme="1"/>
        <rFont val="Calibri"/>
        <family val="2"/>
        <scheme val="minor"/>
      </rPr>
      <t>_FSH</t>
    </r>
    <r>
      <rPr>
        <i/>
        <sz val="11"/>
        <color rgb="FF0000FF"/>
        <rFont val="Calibri"/>
        <family val="2"/>
        <scheme val="minor"/>
      </rPr>
      <t>XXX</t>
    </r>
    <r>
      <rPr>
        <i/>
        <sz val="11"/>
        <color theme="1"/>
        <rFont val="Calibri"/>
        <family val="2"/>
        <scheme val="minor"/>
      </rPr>
      <t xml:space="preserve"> 05 L_7399xxxx.pdf</t>
    </r>
  </si>
  <si>
    <r>
      <t>3D_CIAT_echangeur_E1331_133</t>
    </r>
    <r>
      <rPr>
        <i/>
        <sz val="11"/>
        <color rgb="FF0000FF"/>
        <rFont val="Calibri"/>
        <family val="2"/>
        <scheme val="minor"/>
      </rPr>
      <t>X</t>
    </r>
    <r>
      <rPr>
        <i/>
        <sz val="11"/>
        <color theme="1"/>
        <rFont val="Calibri"/>
        <family val="2"/>
        <scheme val="minor"/>
      </rPr>
      <t>_FSH</t>
    </r>
    <r>
      <rPr>
        <i/>
        <sz val="11"/>
        <color rgb="FF0000FF"/>
        <rFont val="Calibri"/>
        <family val="2"/>
        <scheme val="minor"/>
      </rPr>
      <t>XXX</t>
    </r>
    <r>
      <rPr>
        <i/>
        <sz val="11"/>
        <color theme="1"/>
        <rFont val="Calibri"/>
        <family val="2"/>
        <scheme val="minor"/>
      </rPr>
      <t xml:space="preserve"> 05 L_xxxx.pdf</t>
    </r>
  </si>
  <si>
    <t>DOC_CIAT_GAMME_ ECHANGEURS E1331-E5401-E6401.pdf</t>
  </si>
  <si>
    <t>[7], [5]</t>
  </si>
  <si>
    <t>[2], [8]</t>
  </si>
  <si>
    <t>[9], [5]</t>
  </si>
  <si>
    <t>[9], [6]</t>
  </si>
  <si>
    <t>[11], [8]</t>
  </si>
  <si>
    <t>[4],[2],[5]</t>
  </si>
  <si>
    <t>[10], [6], [7]</t>
  </si>
  <si>
    <t>[8],[6]</t>
  </si>
  <si>
    <t>[8],[9]</t>
  </si>
  <si>
    <t>[2], [10]</t>
  </si>
  <si>
    <t>PLAN_CIAT_echangeur_E5401E6401_FLX114 12L_739914102.pdf</t>
  </si>
  <si>
    <t>3D_CIAT_echangeur_E5401E6401_FLX114 12L_7399141_STEP.stp</t>
  </si>
  <si>
    <t>[7], [3]</t>
  </si>
  <si>
    <t>DOC_CIAT_CHILLER_Régimes de neutre_3989393.pdf</t>
  </si>
  <si>
    <t>DOC_CIAT_chiller_RACCORDEMENTS LDxxx.pdf</t>
  </si>
  <si>
    <r>
      <t>PLAN_CIAT_groupe froid_85</t>
    </r>
    <r>
      <rPr>
        <i/>
        <sz val="11"/>
        <color rgb="FF0000FF"/>
        <rFont val="Calibri"/>
        <family val="2"/>
        <scheme val="minor"/>
      </rPr>
      <t>x</t>
    </r>
    <r>
      <rPr>
        <i/>
        <sz val="11"/>
        <color theme="1"/>
        <rFont val="Calibri"/>
        <family val="2"/>
        <scheme val="minor"/>
      </rPr>
      <t xml:space="preserve">_LDC </t>
    </r>
    <r>
      <rPr>
        <i/>
        <sz val="11"/>
        <color rgb="FF0000FF"/>
        <rFont val="Calibri"/>
        <family val="2"/>
        <scheme val="minor"/>
      </rPr>
      <t>xxx</t>
    </r>
    <r>
      <rPr>
        <i/>
        <sz val="11"/>
        <color theme="1"/>
        <rFont val="Calibri"/>
        <family val="2"/>
        <scheme val="minor"/>
      </rPr>
      <t>_xxx.stp</t>
    </r>
  </si>
  <si>
    <r>
      <t>3D_CIAT_groupe froid_85</t>
    </r>
    <r>
      <rPr>
        <i/>
        <sz val="11"/>
        <color rgb="FF0000FF"/>
        <rFont val="Calibri"/>
        <family val="2"/>
        <scheme val="minor"/>
      </rPr>
      <t>x</t>
    </r>
    <r>
      <rPr>
        <i/>
        <sz val="11"/>
        <color theme="1"/>
        <rFont val="Calibri"/>
        <family val="2"/>
        <scheme val="minor"/>
      </rPr>
      <t xml:space="preserve">_LDC </t>
    </r>
    <r>
      <rPr>
        <i/>
        <sz val="11"/>
        <color rgb="FF0000FF"/>
        <rFont val="Calibri"/>
        <family val="2"/>
        <scheme val="minor"/>
      </rPr>
      <t>xxx</t>
    </r>
    <r>
      <rPr>
        <i/>
        <sz val="11"/>
        <color theme="1"/>
        <rFont val="Calibri"/>
        <family val="2"/>
        <scheme val="minor"/>
      </rPr>
      <t>_ldc2-xxx.stp</t>
    </r>
  </si>
  <si>
    <t>références triées  et complétées</t>
  </si>
  <si>
    <t>échangeurs et chiller</t>
  </si>
  <si>
    <t>41-PSA</t>
  </si>
  <si>
    <t>Dimensionnement module 41 - PSA</t>
  </si>
  <si>
    <t>D1326-NT-108-0.pdf : DIMENSIONNEMENT DU PSA A COV 3 BOUTEILLES</t>
  </si>
  <si>
    <t>ajout ongle avec référence vers NT dimensionnement</t>
  </si>
  <si>
    <t>Isolation / calorifuge</t>
  </si>
  <si>
    <t>Armaflex 19mm + revêtement tôle isoxal</t>
  </si>
  <si>
    <t>Lignes et équipements</t>
  </si>
  <si>
    <t>longueurs de lignes maxi admissible pour ce type de calo. Selon diamètre - m</t>
  </si>
  <si>
    <t>basse pression</t>
  </si>
  <si>
    <t>Condensats BP</t>
  </si>
  <si>
    <t>DN24-DL-AT-1312</t>
  </si>
  <si>
    <t>DN25</t>
  </si>
  <si>
    <t>Lignes de condensats</t>
  </si>
  <si>
    <t>Armaflex 19mm + revêtement tôle isoxal + cordon chauffant max 30°C</t>
  </si>
  <si>
    <t>Traçage</t>
  </si>
  <si>
    <t>D1326-NC-015(0) note de calcul explicative - Isolation Calorifuge.pdf</t>
  </si>
  <si>
    <t>D1326-NC-121(1) Dimensionnement Isolation Calorifuge.xlsx</t>
  </si>
  <si>
    <t>[17]</t>
  </si>
  <si>
    <t>[18]</t>
  </si>
  <si>
    <t>[17], [18]</t>
  </si>
  <si>
    <t>ajout isolation calorifuge</t>
  </si>
  <si>
    <t>[13], [14]</t>
  </si>
  <si>
    <t>Lignes d'eau chaude  et échangeur</t>
  </si>
  <si>
    <t>DN42-WES-AC-1333 et DN42-WER-AC-1332</t>
  </si>
  <si>
    <t>Laine de roche 19mm + revêtement tôle isoxal</t>
  </si>
  <si>
    <t>Si option 861 export de chaleur vers client:</t>
  </si>
  <si>
    <t>Si pas d'export de chaleur</t>
  </si>
  <si>
    <t>Protection brulûre</t>
  </si>
  <si>
    <t>ajout isolation calorifuge, onglet renommé de 133-rechauffageBP à 133-contrôle HR</t>
  </si>
  <si>
    <t>133-contrôle HR</t>
  </si>
  <si>
    <t>le vrai rôle de ce module est de controler l'humidité en amont des charbons</t>
  </si>
  <si>
    <t>DN1-GNF-AF-1331</t>
  </si>
  <si>
    <t>Ligne biogaz amont échangeur E1331</t>
  </si>
  <si>
    <t>Extérieur container</t>
  </si>
  <si>
    <t>Intérieur container</t>
  </si>
  <si>
    <t>Rien</t>
  </si>
  <si>
    <t xml:space="preserve">Ligne biogaz </t>
  </si>
  <si>
    <t>DN1-GNF-AF-2501</t>
  </si>
  <si>
    <r>
      <t xml:space="preserve">Armaflex 19mm + revêtement tôle isoxal
</t>
    </r>
    <r>
      <rPr>
        <b/>
        <u/>
        <sz val="11"/>
        <color theme="1"/>
        <rFont val="Calibri"/>
        <family val="2"/>
        <scheme val="minor"/>
      </rPr>
      <t>pente obligatoire</t>
    </r>
    <r>
      <rPr>
        <sz val="11"/>
        <color theme="1"/>
        <rFont val="Calibri"/>
        <family val="2"/>
        <scheme val="minor"/>
      </rPr>
      <t xml:space="preserve"> vers F1311 ou autre point d'évacuation condensats (risque condensation interne en cas de T°C ext négatives)</t>
    </r>
  </si>
  <si>
    <t>LAUTRETTE D13-1685 courbes pertes de charge (drainage = régime de croisiere) élément SDO (F4301) et CDO(F2501)</t>
  </si>
  <si>
    <t>20 à 30mbarg</t>
  </si>
  <si>
    <t>10 à 20mbarg</t>
  </si>
  <si>
    <t>*à doubler en dimensionnement</t>
  </si>
  <si>
    <t>25-Filtre BP</t>
  </si>
  <si>
    <t>ajout isolation calorifuge, et pertes de charges en drainage</t>
  </si>
  <si>
    <t xml:space="preserve"> [2]</t>
  </si>
  <si>
    <t>[2], [3]</t>
  </si>
  <si>
    <r>
      <t xml:space="preserve">Armaflex  ou laine de roche 19mm + revêtement tôle isoxal
</t>
    </r>
    <r>
      <rPr>
        <b/>
        <u/>
        <sz val="11"/>
        <color theme="1"/>
        <rFont val="Calibri"/>
        <family val="2"/>
        <scheme val="minor"/>
      </rPr>
      <t>pente obligatoire</t>
    </r>
    <r>
      <rPr>
        <sz val="11"/>
        <color theme="1"/>
        <rFont val="Calibri"/>
        <family val="2"/>
        <scheme val="minor"/>
      </rPr>
      <t xml:space="preserve"> vers F1311 ou autre point d'évacuation condensats (risque condensation interne en cas de T°C ext négatives)</t>
    </r>
  </si>
  <si>
    <t>DN1-GNF-AF-2111 + alim pots 21</t>
  </si>
  <si>
    <t>bioagz basse pression</t>
  </si>
  <si>
    <t>rien</t>
  </si>
  <si>
    <t>DN43-WCR-AS-1343 et DN43-WCS-AS-1342</t>
  </si>
  <si>
    <t>rien mais pente obligatoire vers F1311 ou autre point d'évacuation condensats (risque condensation interne en cas de T°C ext négatives)</t>
  </si>
  <si>
    <t>DN1-GNF-AS-1341 et DN1-GNF-xx selon module suivant</t>
  </si>
  <si>
    <t>Lignes d'eau froide</t>
  </si>
  <si>
    <t>Ligne biogaz amont et aval échangeur et échangeur</t>
  </si>
  <si>
    <t>[9], [10]</t>
  </si>
  <si>
    <t>eau glacée séchage MP E3201</t>
  </si>
  <si>
    <t>Moyenne presssion</t>
  </si>
  <si>
    <t>DN3-GNG-AF-3211</t>
  </si>
  <si>
    <t>Condensats MP</t>
  </si>
  <si>
    <t>Armaflex 19mm</t>
  </si>
  <si>
    <t>DN23-DL-AT-3112, 3303, 3304, DN23-DL-AT-7803</t>
  </si>
  <si>
    <t>DN46-WES-AC-3222 et DN46-WER-AC-3223</t>
  </si>
  <si>
    <t>[11], [12]</t>
  </si>
  <si>
    <t>Références:</t>
  </si>
  <si>
    <t>Lignes biogaz et équipements</t>
  </si>
  <si>
    <t>Si la condensation extérieure sur les parois des lignes / équipements pose problème (dans le passage, pour protégrer de l'eau des éléments qui seraient placés en dessous…)</t>
  </si>
  <si>
    <t>Optionnel</t>
  </si>
  <si>
    <t>Dimensionnement PSA</t>
  </si>
  <si>
    <t>Voir [1]</t>
  </si>
  <si>
    <t xml:space="preserve">Armaflex 19mm </t>
  </si>
  <si>
    <t>[7], [8]</t>
  </si>
  <si>
    <t>DN47-WES-AC-5402 et DN47-WER-AC-5403</t>
  </si>
  <si>
    <t>DN49-WES-AC-6402 et DN49-WER-AC-6403</t>
  </si>
  <si>
    <t>DN45-WGR-AF-3203,3204,8502,8504</t>
  </si>
  <si>
    <t>DN41-WGR-AF-1302,1303, 8501, 8503</t>
  </si>
  <si>
    <t>toutes lignes</t>
  </si>
  <si>
    <t>130,21,25,134,320,321,322,33,41,42,51-52-55-56,54,64,85,86</t>
  </si>
  <si>
    <t>Diamètre hélice - mm</t>
  </si>
  <si>
    <t>Nombre de ventilateurs</t>
  </si>
  <si>
    <t>Nombre de rangs de la batterie</t>
  </si>
  <si>
    <t>Nombre de lignes de ventilateur</t>
  </si>
  <si>
    <t>Vitesse de rotation</t>
  </si>
  <si>
    <t>Variation de vitesse</t>
  </si>
  <si>
    <t xml:space="preserve">caractéristiques équipement complétées </t>
  </si>
  <si>
    <t>Dimensions L-l-h - mm</t>
  </si>
  <si>
    <t>[6], [5]</t>
  </si>
  <si>
    <t>DOC_CIAT_EAU FROIDE AEROTHERME 87_OPERA (N13689A).pdf</t>
  </si>
  <si>
    <t xml:space="preserve">Nb d'embases KM11-08-12-10
</t>
  </si>
  <si>
    <t>(aussi appelées "dérivateur" ou "clarinette")</t>
  </si>
  <si>
    <r>
      <t xml:space="preserve">Nb. de rack SS0750-10C4-C8SNCN
</t>
    </r>
    <r>
      <rPr>
        <i/>
        <sz val="11"/>
        <color theme="1"/>
        <rFont val="Calibri"/>
        <family val="2"/>
        <scheme val="minor"/>
      </rPr>
      <t>(aussi appelés "embase EV")</t>
    </r>
  </si>
  <si>
    <t>D'après</t>
  </si>
  <si>
    <t>Schéma d'intégration de l'utilité air comprimé et tubes souples d'alimentation</t>
  </si>
  <si>
    <t>Vannes TOR intérieur</t>
  </si>
  <si>
    <t>Øint</t>
  </si>
  <si>
    <t>Longueur</t>
  </si>
  <si>
    <t>D1326-DS-004(7) Liste d'organes.xlsm</t>
  </si>
  <si>
    <t>Vannes TOR extérieur</t>
  </si>
  <si>
    <t>Vannes régul intérieur</t>
  </si>
  <si>
    <t>Vannes régul extérieur</t>
  </si>
  <si>
    <t>Référence tubes</t>
  </si>
  <si>
    <t>1025P040025</t>
  </si>
  <si>
    <t>1025P040125</t>
  </si>
  <si>
    <t>Vannes PSA</t>
  </si>
  <si>
    <t>1025P0800</t>
  </si>
  <si>
    <t>1025P0801</t>
  </si>
  <si>
    <t>Configuration sans PSA</t>
  </si>
  <si>
    <t>Configuration avec PSA</t>
  </si>
  <si>
    <t>4 mm</t>
  </si>
  <si>
    <t>Polyamide semi-rigide</t>
  </si>
  <si>
    <t>25 m</t>
  </si>
  <si>
    <t>Couleur</t>
  </si>
  <si>
    <t>Incolore</t>
  </si>
  <si>
    <t>Noir (résistance UV)</t>
  </si>
  <si>
    <t>6 mm</t>
  </si>
  <si>
    <t>1025P0601</t>
  </si>
  <si>
    <t>D1326-NC-115(1) Consommation standard et dimensionnement air comprimé.pdf</t>
  </si>
  <si>
    <t>Ajout ref tubes + schémas d'intégration</t>
  </si>
  <si>
    <t>11-surpresseur</t>
  </si>
  <si>
    <t>Modules</t>
  </si>
  <si>
    <t>Description</t>
  </si>
  <si>
    <t>Gamme 300</t>
  </si>
  <si>
    <t>Gamme 600</t>
  </si>
  <si>
    <t>Gamme 1100</t>
  </si>
  <si>
    <t>Gamme 1500</t>
  </si>
  <si>
    <t>130/131</t>
  </si>
  <si>
    <t>Débit</t>
  </si>
  <si>
    <t>Valeurs de design avec biogaz humide, mésophile à 35°C et 6% H2O, pression -0.02barg avec la composition suivante : 55%CH4, 44%CO2, 0.2%O2, 0.8%N2.</t>
  </si>
  <si>
    <t>mbarg</t>
  </si>
  <si>
    <t>Cas 1: Mésophile 35°C, 6%H2O, 54%CH4, masse volumique 1.04kg/Nm3</t>
  </si>
  <si>
    <t>Cas 2: Thermophile 50°C, 12%H2O, 54%CH4, masse volumique 0.94kg/Nm3</t>
  </si>
  <si>
    <t>Cas 3: Biogaz sec 5°C, 0.8%H2O, 54%CH4, masse volumique 1.21kg/Nm3</t>
  </si>
  <si>
    <t>D1326-NC-019(0) note de calcul explicative - surpresseur.doc</t>
  </si>
  <si>
    <t>D1326-NC-119(0.3) Dimensionnement surpresseur.xlsx</t>
  </si>
  <si>
    <t>ajout onglet avec détermination des pertes de charges de la BP</t>
  </si>
  <si>
    <t>71 CL23</t>
  </si>
  <si>
    <t>160</t>
  </si>
  <si>
    <t>TBT G 55kW</t>
  </si>
  <si>
    <t>1700</t>
  </si>
  <si>
    <t>TBT G55kW - 1700</t>
  </si>
  <si>
    <t>105 CL36</t>
  </si>
  <si>
    <t>260</t>
  </si>
  <si>
    <t>174 CL42</t>
  </si>
  <si>
    <t>323</t>
  </si>
  <si>
    <t>189 CL49</t>
  </si>
  <si>
    <t>403</t>
  </si>
  <si>
    <t>430 TBT G37kW</t>
  </si>
  <si>
    <t>TBT G37kW - 1300</t>
  </si>
  <si>
    <t>T°C élevée</t>
  </si>
  <si>
    <t>150 CL60</t>
  </si>
  <si>
    <t>CL60 403</t>
  </si>
  <si>
    <t>231 CL98</t>
  </si>
  <si>
    <t xml:space="preserve"> CL98 - 600</t>
  </si>
  <si>
    <t>CL98   706</t>
  </si>
  <si>
    <t>41 CL23</t>
  </si>
  <si>
    <t>122</t>
  </si>
  <si>
    <t>63 CL36</t>
  </si>
  <si>
    <t>204</t>
  </si>
  <si>
    <t>112 CL42</t>
  </si>
  <si>
    <t>247</t>
  </si>
  <si>
    <t>282 TBT G 37kW</t>
  </si>
  <si>
    <t>1100</t>
  </si>
  <si>
    <t>131 CL49</t>
  </si>
  <si>
    <t>324</t>
  </si>
  <si>
    <t>640 TBT G 55kW</t>
  </si>
  <si>
    <t>1458</t>
  </si>
  <si>
    <t>66 CL60</t>
  </si>
  <si>
    <t>363</t>
  </si>
  <si>
    <t>239 CL98</t>
  </si>
  <si>
    <t>644</t>
  </si>
  <si>
    <t>101 CL23</t>
  </si>
  <si>
    <t>199</t>
  </si>
  <si>
    <t>146 CL36</t>
  </si>
  <si>
    <t>318</t>
  </si>
  <si>
    <t>236 CL42</t>
  </si>
  <si>
    <t>400</t>
  </si>
  <si>
    <t>576 TBT G 37kW</t>
  </si>
  <si>
    <t>1495</t>
  </si>
  <si>
    <t>247 CL49</t>
  </si>
  <si>
    <t>483</t>
  </si>
  <si>
    <t>1005 TBT G 55kW</t>
  </si>
  <si>
    <t>1941</t>
  </si>
  <si>
    <t>90 CL60</t>
  </si>
  <si>
    <t>476</t>
  </si>
  <si>
    <t>241 CL98</t>
  </si>
  <si>
    <t>822</t>
  </si>
  <si>
    <t>Delta P surpresseur - mbar</t>
  </si>
  <si>
    <t>ajout gamme surpresseur - partiel (en attente complément de réponse fournisseurs)</t>
  </si>
  <si>
    <t>G1''1/4</t>
  </si>
  <si>
    <t>COMMENTAIRES PLANS GAMMES STANDARD   EQUIPEMENTS HYDRAULIQUES CHILLER   FLEXIBLES .msg</t>
  </si>
  <si>
    <t>ajout connexion et flexible petit chiller 85A</t>
  </si>
  <si>
    <r>
      <t>Nombre équipements</t>
    </r>
    <r>
      <rPr>
        <sz val="11"/>
        <color rgb="FF0000FF"/>
        <rFont val="Calibri"/>
        <family val="2"/>
        <scheme val="minor"/>
      </rPr>
      <t xml:space="preserve"> (à saisir)</t>
    </r>
  </si>
  <si>
    <t>31 - 31 - compresseur MP</t>
  </si>
  <si>
    <t>ajout réf. Estimation conso</t>
  </si>
  <si>
    <t>GRN48 double étage 2x4kW DN80 - 300</t>
  </si>
  <si>
    <t>GRN48 double étage 2x7.5kW DN100 - 600</t>
  </si>
  <si>
    <t>GRN48 double étage 2x11kW DN150 - 1100</t>
  </si>
  <si>
    <t>'GRN48 double étage 2x11kW DN200 - 1500</t>
  </si>
  <si>
    <t>GRN48 mono étage 4kW DN80 - 300</t>
  </si>
  <si>
    <t>GRN48 mono étage 7.5kW DN100 - 600</t>
  </si>
  <si>
    <t>'GRN48 mono étage 11kW DN150 - 1100</t>
  </si>
  <si>
    <t>GRN48 mono étage 11kW DN200 - 1500</t>
  </si>
  <si>
    <t>Caractéristiques équipements</t>
  </si>
  <si>
    <t>CL60</t>
  </si>
  <si>
    <t>P-GRN48/120/500/2G-2 Double étage</t>
  </si>
  <si>
    <t>MAPRO</t>
  </si>
  <si>
    <t>MEIDINGER</t>
  </si>
  <si>
    <t>Technologie</t>
  </si>
  <si>
    <t>ventilateur centrifuge</t>
  </si>
  <si>
    <t>roue</t>
  </si>
  <si>
    <t>Alu</t>
  </si>
  <si>
    <r>
      <t xml:space="preserve">Fonte GGG40 peinte </t>
    </r>
    <r>
      <rPr>
        <sz val="8"/>
        <color theme="1"/>
        <rFont val="Calibri"/>
        <family val="2"/>
        <scheme val="minor"/>
      </rPr>
      <t>(inox possible mais +2.5k€ +4sem.)</t>
    </r>
  </si>
  <si>
    <t>Moteur</t>
  </si>
  <si>
    <t>7.5kW</t>
  </si>
  <si>
    <t>11kW</t>
  </si>
  <si>
    <t>2 x 4kW</t>
  </si>
  <si>
    <t>2 x 7.5kW</t>
  </si>
  <si>
    <t>2 x 11kW</t>
  </si>
  <si>
    <t>Raccordement</t>
  </si>
  <si>
    <t>DN100 PN16</t>
  </si>
  <si>
    <t>DN150 PN16</t>
  </si>
  <si>
    <t>DN200 PN16</t>
  </si>
  <si>
    <t xml:space="preserve">Bruit </t>
  </si>
  <si>
    <t>dB(A)</t>
  </si>
  <si>
    <t>Poids</t>
  </si>
  <si>
    <t>kg</t>
  </si>
  <si>
    <t>Accouplement</t>
  </si>
  <si>
    <t>courroies</t>
  </si>
  <si>
    <t>Dimensions</t>
  </si>
  <si>
    <t>2085 x 846 x 770</t>
  </si>
  <si>
    <t>Sécurité pression</t>
  </si>
  <si>
    <t>soupape ou 2 PSH</t>
  </si>
  <si>
    <t>NA, techno centrifuge Pmax&lt;0.5barg</t>
  </si>
  <si>
    <r>
      <t>Débit biogaz</t>
    </r>
    <r>
      <rPr>
        <u/>
        <sz val="11"/>
        <rFont val="Calibri"/>
        <family val="2"/>
        <scheme val="minor"/>
      </rPr>
      <t xml:space="preserve"> humide</t>
    </r>
    <r>
      <rPr>
        <sz val="11"/>
        <rFont val="Calibri"/>
        <family val="2"/>
        <scheme val="minor"/>
      </rPr>
      <t xml:space="preserve"> entrée épurateur (Nm3/h)</t>
    </r>
  </si>
  <si>
    <r>
      <t xml:space="preserve">Débit biogaz </t>
    </r>
    <r>
      <rPr>
        <u/>
        <sz val="11"/>
        <rFont val="Calibri"/>
        <family val="2"/>
        <scheme val="minor"/>
      </rPr>
      <t>humide</t>
    </r>
    <r>
      <rPr>
        <sz val="11"/>
        <rFont val="Calibri"/>
        <family val="2"/>
        <scheme val="minor"/>
      </rPr>
      <t xml:space="preserve"> entrée épurateur (Nm3/h)</t>
    </r>
  </si>
  <si>
    <t>Doc. De référence</t>
  </si>
  <si>
    <t>DEVIS_MEIDINGER_surpresseur_11_04061403A1.pdf</t>
  </si>
  <si>
    <t>PLAN_MEIDINGER_surpresseur_11_MSB213402_DWG.pdf</t>
  </si>
  <si>
    <t>DEVIS_MEIDINGER_surpresseur_11_04061403A2</t>
  </si>
  <si>
    <t>PLAN_MEIDINGER_surpresseur_11_Guss 2G.pdf</t>
  </si>
  <si>
    <t>corps</t>
  </si>
  <si>
    <t>9.2kW</t>
  </si>
  <si>
    <t>CL23/21 2DG</t>
  </si>
  <si>
    <t>CL30/21 2DG</t>
  </si>
  <si>
    <t>CL36/21 2DG</t>
  </si>
  <si>
    <t>CL42/21 2DG</t>
  </si>
  <si>
    <t>CL49/21 2DG</t>
  </si>
  <si>
    <t>DN65 PN16</t>
  </si>
  <si>
    <t>canal latéral à axe horizontal</t>
  </si>
  <si>
    <t>pas d'accouplement (roue montée en bout d'arbre moteur)</t>
  </si>
  <si>
    <r>
      <t>11kW +</t>
    </r>
    <r>
      <rPr>
        <sz val="8"/>
        <color theme="1"/>
        <rFont val="Calibri"/>
        <family val="2"/>
        <scheme val="minor"/>
      </rPr>
      <t xml:space="preserve"> ventilateur additif 0.12kW</t>
    </r>
  </si>
  <si>
    <t>poulies - courroies</t>
  </si>
  <si>
    <t>canal latéral à axe vertical Monobloc</t>
  </si>
  <si>
    <t>flexible direct</t>
  </si>
  <si>
    <t>DEVIS_MAPRO_surpresseur_11_2014-164-a-offre-ALAT-CLxx-VG-gamme.pdf</t>
  </si>
  <si>
    <t>DEVIS_MAPRO_surpresseur_11_2014-167-a-offre-ALAT-TBT-gamme.pdf</t>
  </si>
  <si>
    <t>[19]</t>
  </si>
  <si>
    <t>[20]</t>
  </si>
  <si>
    <t>[10], [20]</t>
  </si>
  <si>
    <t>[21]</t>
  </si>
  <si>
    <t>[22]</t>
  </si>
  <si>
    <t>[23]</t>
  </si>
  <si>
    <t>[24]</t>
  </si>
  <si>
    <t>[25]</t>
  </si>
  <si>
    <t>PLAN_MAPRO_surpresseur_11_2014-167-c-11618rev1 - DN125 (ING-FRA).pdf</t>
  </si>
  <si>
    <r>
      <t>PLAN_MAPRO_surpresseur_11_CL</t>
    </r>
    <r>
      <rPr>
        <sz val="11"/>
        <color rgb="FF0000FF"/>
        <rFont val="Calibri"/>
        <family val="2"/>
        <scheme val="minor"/>
      </rPr>
      <t>xx</t>
    </r>
    <r>
      <rPr>
        <sz val="11"/>
        <color theme="1"/>
        <rFont val="Calibri"/>
        <family val="2"/>
        <scheme val="minor"/>
      </rPr>
      <t xml:space="preserve">-21- </t>
    </r>
    <r>
      <rPr>
        <sz val="11"/>
        <color rgb="FF0000FF"/>
        <rFont val="Calibri"/>
        <family val="2"/>
        <scheme val="minor"/>
      </rPr>
      <t>xxxxx</t>
    </r>
    <r>
      <rPr>
        <sz val="11"/>
        <color theme="1"/>
        <rFont val="Calibri"/>
        <family val="2"/>
        <scheme val="minor"/>
      </rPr>
      <t>.pdf</t>
    </r>
  </si>
  <si>
    <t>DEVIS_MAPRO_surpresseur_11_2014-223-a-offre-ALAT-CL60-1-VG.pdf</t>
  </si>
  <si>
    <t>[13],[23]</t>
  </si>
  <si>
    <t>[12],[22]</t>
  </si>
  <si>
    <t>[11],[21]</t>
  </si>
  <si>
    <t>37kW</t>
  </si>
  <si>
    <t>55kW</t>
  </si>
  <si>
    <t>DN125 PN16</t>
  </si>
  <si>
    <t>780 x 510 x h1022</t>
  </si>
  <si>
    <t>798 x 1048 x h584</t>
  </si>
  <si>
    <t>1050 x 1202 x h697</t>
  </si>
  <si>
    <t>1050 x 769 x h662</t>
  </si>
  <si>
    <t>1040 x 765 x h595</t>
  </si>
  <si>
    <t>1040 x 785 x 584</t>
  </si>
  <si>
    <t>S-HA/100/975 300</t>
  </si>
  <si>
    <t>S-HA/100/1000  600</t>
  </si>
  <si>
    <t>S-HA/140/1060      1100</t>
  </si>
  <si>
    <t>S-HA/160/1080           1500</t>
  </si>
  <si>
    <t>30kW</t>
  </si>
  <si>
    <r>
      <t>capoté</t>
    </r>
    <r>
      <rPr>
        <sz val="11"/>
        <color rgb="FFFF0000"/>
        <rFont val="Calibri"/>
        <family val="2"/>
        <scheme val="minor"/>
      </rPr>
      <t xml:space="preserve"> xxx x xxx x xxx</t>
    </r>
  </si>
  <si>
    <t>DEVIS_MEIDINGER_surpresseur_11_04061403A3.pdf</t>
  </si>
  <si>
    <r>
      <t xml:space="preserve">PLAN_MEIDINGER_surpresseur_11_HA </t>
    </r>
    <r>
      <rPr>
        <i/>
        <sz val="11"/>
        <color rgb="FF0000FF"/>
        <rFont val="Calibri"/>
        <family val="2"/>
        <scheme val="minor"/>
      </rPr>
      <t xml:space="preserve">xxx </t>
    </r>
    <r>
      <rPr>
        <i/>
        <sz val="11"/>
        <color theme="1"/>
        <rFont val="Calibri"/>
        <family val="2"/>
        <scheme val="minor"/>
      </rPr>
      <t>Gasdicht.pdf</t>
    </r>
  </si>
  <si>
    <t>gamme surpresseur, doc de réf et caractéristiques équipements</t>
  </si>
  <si>
    <t>DN1,DN3 limite à 1100 relevée à 1200</t>
  </si>
  <si>
    <t>pour mieux coller à la gamme comerciale, dimensionnement ok</t>
  </si>
  <si>
    <t>3D_CIAT_echangeur_E3221_322G_7407123_step.stp</t>
  </si>
  <si>
    <r>
      <t>DOC_ALFA LAVAL_E3221 322</t>
    </r>
    <r>
      <rPr>
        <i/>
        <sz val="11"/>
        <color rgb="FF0000FF"/>
        <rFont val="Calibri"/>
        <family val="2"/>
        <scheme val="minor"/>
      </rPr>
      <t>x</t>
    </r>
    <r>
      <rPr>
        <i/>
        <sz val="11"/>
        <color theme="1"/>
        <rFont val="Calibri"/>
        <family val="2"/>
        <scheme val="minor"/>
      </rPr>
      <t xml:space="preserve">_AlfaNova </t>
    </r>
    <r>
      <rPr>
        <i/>
        <sz val="11"/>
        <color rgb="FF0000FF"/>
        <rFont val="Calibri"/>
        <family val="2"/>
        <scheme val="minor"/>
      </rPr>
      <t>xx</t>
    </r>
    <r>
      <rPr>
        <i/>
        <sz val="11"/>
        <color theme="1"/>
        <rFont val="Calibri"/>
        <family val="2"/>
        <scheme val="minor"/>
      </rPr>
      <t>-</t>
    </r>
    <r>
      <rPr>
        <i/>
        <sz val="11"/>
        <color rgb="FF0000FF"/>
        <rFont val="Calibri"/>
        <family val="2"/>
        <scheme val="minor"/>
      </rPr>
      <t>xxL</t>
    </r>
    <r>
      <rPr>
        <i/>
        <sz val="11"/>
        <color theme="1"/>
        <rFont val="Calibri"/>
        <family val="2"/>
        <scheme val="minor"/>
      </rPr>
      <t>.pdf</t>
    </r>
  </si>
  <si>
    <t>PLAN_CIAT_echangeur_E3221_322G_740712300.pdf</t>
  </si>
  <si>
    <t>[8],[9],[10],[6],[13],[14]</t>
  </si>
  <si>
    <t>ajout réf plan et 3D ech ciat</t>
  </si>
  <si>
    <t>g COV/h</t>
  </si>
  <si>
    <t>m3 CA / an</t>
  </si>
  <si>
    <t>26-COV CA</t>
  </si>
  <si>
    <t>ajout onglet sur ppe construction H2S, données à valider</t>
  </si>
  <si>
    <t>version pour projet Welch Water Five Fords</t>
  </si>
  <si>
    <t>notes voir fiche Lautrette : \\fr-s-dta-02\R-Projets$\Dted\1000432-D1326-STANDARDISATION PRODUIT BIOGAZ\1-Documents Standards\1 - Devis\Doc réf Chiffrage\Devis sources\Filtres\Lautrette</t>
  </si>
  <si>
    <t xml:space="preserve">2,7à 4,1  mbarg </t>
  </si>
  <si>
    <t>0,01 µm</t>
  </si>
  <si>
    <t>15,4 mbarg</t>
  </si>
  <si>
    <t>21,4 mbarg</t>
  </si>
  <si>
    <t>23,5 mbarg</t>
  </si>
  <si>
    <t>20 mbarg</t>
  </si>
  <si>
    <t>19,4 mbarg</t>
  </si>
  <si>
    <t>DOC_DESOTEC_26-Charbon actif pour COV_AIRPEL 10.pdf</t>
  </si>
  <si>
    <t>Tiré du principe de dimensionnement du module 21 désulfuration H2S, avec seulement le type de charbon et taux de charge qui diffèrent.</t>
  </si>
  <si>
    <t>validation données, finalisation onglet</t>
  </si>
  <si>
    <t>Caractéristiques tubes souples d'alimentation des vannes</t>
  </si>
  <si>
    <t>01</t>
  </si>
  <si>
    <t>Dans ce dimensionnement, la présence d'un RTO n'est pas prise en compte.</t>
  </si>
  <si>
    <t>ajout consommation des vannes selon modules présents pour gamme compresseur d'air (non dispo)</t>
  </si>
  <si>
    <t>PV6003</t>
  </si>
  <si>
    <t>51-52-55-56-membrane</t>
  </si>
  <si>
    <t>31-33 - Compresseur MP</t>
  </si>
  <si>
    <t>ajout code PID DN96 vanne PV6003</t>
  </si>
  <si>
    <t>D1326-NC-108(2.1) control valve sizing.xlsx</t>
  </si>
  <si>
    <t>60A1</t>
  </si>
  <si>
    <t>60A1: 0 - 300</t>
  </si>
  <si>
    <t>60B1: 300 - 600</t>
  </si>
  <si>
    <t>60C1: 500 - 1100</t>
  </si>
  <si>
    <t>60D1: 1000 - 1500</t>
  </si>
  <si>
    <t>60-injection</t>
  </si>
  <si>
    <t>ajout onglet vanne PV6003</t>
  </si>
  <si>
    <t>suite DTC remplacmeent déverseur paar vanne</t>
  </si>
  <si>
    <t>220     TBT HF G 30kW</t>
  </si>
  <si>
    <t>565</t>
  </si>
  <si>
    <t>370    TBT HF G 30kW</t>
  </si>
  <si>
    <t>760</t>
  </si>
  <si>
    <t>160    TBT HF G 18.5kW</t>
  </si>
  <si>
    <t>480</t>
  </si>
  <si>
    <t>290    TBT HF G 30kW</t>
  </si>
  <si>
    <t>650</t>
  </si>
  <si>
    <t>280    TBT HF G 18.5kW</t>
  </si>
  <si>
    <t>450     TBT HF G 30kW</t>
  </si>
  <si>
    <t>870</t>
  </si>
  <si>
    <t>[15],[25]</t>
  </si>
  <si>
    <t>950 x 1760 x h1082</t>
  </si>
  <si>
    <t>18.5kW</t>
  </si>
  <si>
    <t>ajout mapro TBT HF G</t>
  </si>
  <si>
    <t>DEVIS_SAMSON_vannes régulation gamme standard_08 25 Synthèse Gammes A-B-C-D Tarif 2014_2015 Rev_1.pdf</t>
  </si>
  <si>
    <t>plusieurs</t>
  </si>
  <si>
    <t>ajout référence devis vannes de régulation</t>
  </si>
  <si>
    <t>dictinction DPc filtre et debitmetre</t>
  </si>
  <si>
    <t>Emerson</t>
  </si>
  <si>
    <t>Besoin delta de pression surpresseur - mbar</t>
  </si>
  <si>
    <t>Mésophile / Thermophile / Biogaz sec</t>
  </si>
  <si>
    <t>Samson</t>
  </si>
  <si>
    <t>Ciat</t>
  </si>
  <si>
    <t>Module</t>
  </si>
  <si>
    <t>n°</t>
  </si>
  <si>
    <t>FV</t>
  </si>
  <si>
    <t>SV</t>
  </si>
  <si>
    <t>Lautrette</t>
  </si>
  <si>
    <t>Siloxa</t>
  </si>
  <si>
    <t>PV</t>
  </si>
  <si>
    <t>A -&gt; B</t>
  </si>
  <si>
    <t>54-ech inter etage</t>
  </si>
  <si>
    <t>Module absent</t>
  </si>
  <si>
    <t>Saisie projet</t>
  </si>
  <si>
    <t>préparation du remplissage projet</t>
  </si>
  <si>
    <t>Event</t>
  </si>
  <si>
    <t>alim air</t>
  </si>
  <si>
    <t>alim azote</t>
  </si>
  <si>
    <t>AT</t>
  </si>
  <si>
    <t>V</t>
  </si>
  <si>
    <t>DT Echange eau chaude client</t>
  </si>
  <si>
    <t>870-Eau froide</t>
  </si>
  <si>
    <t>Info non utile pour le choix d'équipement</t>
  </si>
  <si>
    <t>[COV]
(mg/Nm3)</t>
  </si>
  <si>
    <t>Membranes: type,
nombre ou
6''/12''?</t>
  </si>
  <si>
    <t>Pression injection (barg)</t>
  </si>
  <si>
    <t>Tuyauteries</t>
  </si>
  <si>
    <t>Adicomp</t>
  </si>
  <si>
    <t>CIAT</t>
  </si>
  <si>
    <t>N° Chiffrage</t>
  </si>
  <si>
    <t>25A</t>
  </si>
  <si>
    <t>25B</t>
  </si>
  <si>
    <t>25C</t>
  </si>
  <si>
    <t>25D</t>
  </si>
  <si>
    <t>25E</t>
  </si>
  <si>
    <t>25F</t>
  </si>
  <si>
    <t>Suppression du choix filtre 500-1500 en DN200 car en double avec 500-1500 en 150</t>
  </si>
  <si>
    <t>26B - FAKA Ø1300 de 2 à 3m3</t>
  </si>
  <si>
    <t>26B - FAKA Ø1300  de 2 à 4m3</t>
  </si>
  <si>
    <t>26B - FAKA Ø1300  de 2 à 5m3</t>
  </si>
  <si>
    <t>26B - FAKA Ø1500  de 3 à 5m3</t>
  </si>
  <si>
    <t>26C - FAKA Ø1900  de 5 à 7m3</t>
  </si>
  <si>
    <t>PHASE FDR</t>
  </si>
  <si>
    <t>distinction choix équipement en phase deviss et phase projet</t>
  </si>
  <si>
    <t>Prise en compte Caluls Golo et chiffrage GLI sur design Nicolas Paget</t>
  </si>
  <si>
    <t>43A</t>
  </si>
  <si>
    <t>43B</t>
  </si>
  <si>
    <t>43C</t>
  </si>
  <si>
    <t>43D</t>
  </si>
  <si>
    <t>43E</t>
  </si>
  <si>
    <t>11B</t>
  </si>
  <si>
    <t>11C</t>
  </si>
  <si>
    <t>11D</t>
  </si>
  <si>
    <t>11E</t>
  </si>
  <si>
    <t>11F</t>
  </si>
  <si>
    <t>11G1</t>
  </si>
  <si>
    <t>11G2</t>
  </si>
  <si>
    <t>11G3</t>
  </si>
  <si>
    <t>11G4</t>
  </si>
  <si>
    <t>TBT HF 18.5kW</t>
  </si>
  <si>
    <t>TBT HF 30kW</t>
  </si>
  <si>
    <t>TBT FF 37kW</t>
  </si>
  <si>
    <t>TBT FF 55kW</t>
  </si>
  <si>
    <t>Budget hors variateur k€</t>
  </si>
  <si>
    <t>6 k€</t>
  </si>
  <si>
    <t>5k€</t>
  </si>
  <si>
    <t>8.5k€</t>
  </si>
  <si>
    <t>10k€</t>
  </si>
  <si>
    <t>21k€</t>
  </si>
  <si>
    <t>canal périphérique, simple aubage</t>
  </si>
  <si>
    <t>canal périphérique, double aubage</t>
  </si>
  <si>
    <t>&lt;80</t>
  </si>
  <si>
    <t>&lt;82</t>
  </si>
  <si>
    <t>77-81</t>
  </si>
  <si>
    <t>75-83</t>
  </si>
  <si>
    <t>75-86</t>
  </si>
  <si>
    <t>suppression des machines non retenues, représentation graphique provisoire</t>
  </si>
  <si>
    <t>11A*</t>
  </si>
  <si>
    <t>64C : 500 - 1500</t>
  </si>
  <si>
    <t>Øext</t>
  </si>
  <si>
    <t>DN32 passé en 6mm</t>
  </si>
  <si>
    <t>D'après constructions projet (6mm suffisant par rapport au DN8)</t>
  </si>
  <si>
    <t>Ajout des références chiffrage &amp; des membranes pilotées</t>
  </si>
  <si>
    <t>25% de membranes pilotées sur 51 &amp; 55 uniquement</t>
  </si>
  <si>
    <t>210                 11C</t>
  </si>
  <si>
    <t>550</t>
  </si>
  <si>
    <t>770</t>
  </si>
  <si>
    <t>1260</t>
  </si>
  <si>
    <t>260 à 310 mbar</t>
  </si>
  <si>
    <t>200 à 260 mbar</t>
  </si>
  <si>
    <t>350                                             11D</t>
  </si>
  <si>
    <t>600                                  11G3</t>
  </si>
  <si>
    <t>300                               11G2</t>
  </si>
  <si>
    <t>260                  11C</t>
  </si>
  <si>
    <t>580</t>
  </si>
  <si>
    <t>390                11D</t>
  </si>
  <si>
    <t>800</t>
  </si>
  <si>
    <t>480                                                                                 11E</t>
  </si>
  <si>
    <t>440                                                                                             11E</t>
  </si>
  <si>
    <t>1290</t>
  </si>
  <si>
    <t>840                                                                                           11F</t>
  </si>
  <si>
    <t>790                                                                                11F</t>
  </si>
  <si>
    <t>1730</t>
  </si>
  <si>
    <t>1200                        11G4</t>
  </si>
  <si>
    <t>1600</t>
  </si>
  <si>
    <t>1070</t>
  </si>
  <si>
    <t>0 à 200 mbar</t>
  </si>
  <si>
    <t>1920</t>
  </si>
  <si>
    <t>1760</t>
  </si>
  <si>
    <t>1330</t>
  </si>
  <si>
    <t>830</t>
  </si>
  <si>
    <t>620</t>
  </si>
  <si>
    <t>880                                                                                              11F</t>
  </si>
  <si>
    <t>540                                                                               11E</t>
  </si>
  <si>
    <t>440                               11D</t>
  </si>
  <si>
    <t>320                          11C</t>
  </si>
  <si>
    <t>150                    11B</t>
  </si>
  <si>
    <t>430</t>
  </si>
  <si>
    <t>ventilateur centrifuge double étage</t>
  </si>
  <si>
    <t>DEVIS_MEIDINGER_surpresseur_11G_04061403A1.pdf</t>
  </si>
  <si>
    <t>PLAN_MEIDINGER_surpresseur_11G_MSB213402_DWG.pdf</t>
  </si>
  <si>
    <t>DEVIS_MAPRO_surpresseur_11B_2014-223-a-offre-ALAT-CL60-1-VG.pdf</t>
  </si>
  <si>
    <t>DEVIS_MAPRO_surpresseur_11C-11D_2014-270-a-offre-ALAT-TBT-gamme</t>
  </si>
  <si>
    <t>PLAN_MAPRO_surpresseur_11C-11D_2014-270-c-11618rev1 - DN125 (ING-FRA).pdf</t>
  </si>
  <si>
    <t>DEVIS_MAPRO_surpresseur_11E-11F_2014-167-a-offre-ALAT-TBT-gamme.pdf</t>
  </si>
  <si>
    <t>PLAN_MAPRO_surpresseur_11E-11F_2014-167-c-11618rev1 - DN125 (ING-FRA).pdf</t>
  </si>
  <si>
    <t>DEVIS_MAPRO_surpresseur_11_2014-224-b-Courbes-CL98-1-200mbar.pdf</t>
  </si>
  <si>
    <t>modification présentation gamme</t>
  </si>
  <si>
    <t>87A</t>
  </si>
  <si>
    <t>87E</t>
  </si>
  <si>
    <t>87B</t>
  </si>
  <si>
    <t>87C</t>
  </si>
  <si>
    <t>87D</t>
  </si>
  <si>
    <t>87A: 100 - 300</t>
  </si>
  <si>
    <t>87B: 250 - 600</t>
  </si>
  <si>
    <t>87C: 500 - 1100</t>
  </si>
  <si>
    <t>87D: 1000 - 1500</t>
  </si>
  <si>
    <t>87B: 100 -300</t>
  </si>
  <si>
    <t>87C: 250 - 600</t>
  </si>
  <si>
    <t>87D: 500 - 1100</t>
  </si>
  <si>
    <t>87E: 1000 - 1500</t>
  </si>
  <si>
    <t>87-Eau Froide</t>
  </si>
  <si>
    <t>Réduction du nombre de références chiffrage</t>
  </si>
  <si>
    <t xml:space="preserve">85A1 </t>
  </si>
  <si>
    <t>85C1</t>
  </si>
  <si>
    <t xml:space="preserve">85C1 </t>
  </si>
  <si>
    <t>85D1</t>
  </si>
  <si>
    <t xml:space="preserve">85D1 </t>
  </si>
  <si>
    <t>Clarification choix des couples Chiller/ballons</t>
  </si>
  <si>
    <t>134A: 100 - 300</t>
  </si>
  <si>
    <t>134B: 250 - 600</t>
  </si>
  <si>
    <t>134C: 500 - 1100</t>
  </si>
  <si>
    <t>134D: 1000 - 1500</t>
  </si>
  <si>
    <t>134A</t>
  </si>
  <si>
    <t>134B</t>
  </si>
  <si>
    <t>134C</t>
  </si>
  <si>
    <t>134D</t>
  </si>
  <si>
    <t>Réduction nb de réf chiffrage</t>
  </si>
  <si>
    <t>86-Eau Chaude</t>
  </si>
  <si>
    <t>Concaténation pour chiffrage</t>
  </si>
  <si>
    <t>85-Chiller</t>
  </si>
  <si>
    <t>85A1</t>
  </si>
  <si>
    <t>85C2</t>
  </si>
  <si>
    <t>85D2</t>
  </si>
  <si>
    <t xml:space="preserve">85B1 </t>
  </si>
  <si>
    <t>85F1</t>
  </si>
  <si>
    <t>85G1</t>
  </si>
  <si>
    <t>85B1</t>
  </si>
  <si>
    <t>85E1</t>
  </si>
  <si>
    <r>
      <t xml:space="preserve">Cas : Pas de séchage basse pression ou séchage avec modules 130: séchage eau glacée </t>
    </r>
    <r>
      <rPr>
        <b/>
        <u/>
        <sz val="11"/>
        <rFont val="Calibri"/>
        <family val="2"/>
        <scheme val="minor"/>
      </rPr>
      <t>et</t>
    </r>
    <r>
      <rPr>
        <u/>
        <sz val="11"/>
        <rFont val="Calibri"/>
        <family val="2"/>
        <scheme val="minor"/>
      </rPr>
      <t xml:space="preserve"> 134: séchage aérotherme</t>
    </r>
  </si>
  <si>
    <t>85A1 devient 85A2</t>
  </si>
  <si>
    <t xml:space="preserve">85B1 reste 85B1 </t>
  </si>
  <si>
    <t>85C1 devient 85C2</t>
  </si>
  <si>
    <t>85D1 devient 85D2</t>
  </si>
  <si>
    <t>85E1 reste 85E1</t>
  </si>
  <si>
    <t>85F1 reste 85F1</t>
  </si>
  <si>
    <t>85G1 reste 85G1</t>
  </si>
  <si>
    <t>Cas : Séchage basse pression avec module 130: séchage eau glacée</t>
  </si>
  <si>
    <t>Pas de changement</t>
  </si>
  <si>
    <t>Version pour Methavos D1339</t>
  </si>
  <si>
    <t>Modif de forme suite à remarques JMC sur D1339 Methavos</t>
  </si>
  <si>
    <t>Utilisation: chaque utilisateur remplit les cellules blanches de sa phase</t>
  </si>
  <si>
    <t>Légende:</t>
  </si>
  <si>
    <t>Pensez à regarder les commentaires des cellules qui guident dans le remplissage.</t>
  </si>
  <si>
    <t>Liaisons entre cellules ou Info standard (ne pas modifier sauf si hors standard)</t>
  </si>
  <si>
    <t>voir onglet</t>
  </si>
  <si>
    <t>Retour onglet "Choix Devis&amp;Projet"</t>
  </si>
  <si>
    <t>modif lien retour vers onglet "choix devis &amp; projet"</t>
  </si>
  <si>
    <t>Qmax</t>
  </si>
  <si>
    <t>DN max</t>
  </si>
  <si>
    <t>ajustement des tailles au plus juste pour les choix multiples, ajout de certains Qmax &gt; 1500</t>
  </si>
  <si>
    <t>DN5,6,12,24</t>
  </si>
  <si>
    <t>Q Max = 1600 (échangeur seulement)</t>
  </si>
  <si>
    <t>Q Max = 1850 (échangeur seulement)</t>
  </si>
  <si>
    <t>Q Max = 1900 (échangeur seulement)</t>
  </si>
  <si>
    <t>SELECTION DES MODULES</t>
  </si>
  <si>
    <t>PHASE DEVIS &amp; PROJET</t>
  </si>
  <si>
    <t>Hypothèses &amp; paramètres nécessaires pour le dimensionnement de chaque module</t>
  </si>
  <si>
    <t>Dimensionnement module 60: vanne de régulation PV6002</t>
  </si>
  <si>
    <t>Vanne de régulation PV6002</t>
  </si>
  <si>
    <t>max*</t>
  </si>
  <si>
    <t>surpresseur</t>
  </si>
  <si>
    <t>ajout des pertes de charges selon débit</t>
  </si>
  <si>
    <t>[ex: si la spec d'un échangeur indique 25mbar de perte de charge mais que la perte de charge n'est réellement que de 10mbarn cette colonne max prendra les 25mbar spécifiés.]</t>
  </si>
  <si>
    <r>
      <t>max*: Pertes de charges calculées au débit maximum de chaque gamme de tuyauterie, avec le maximum (spécifié) de perte de charge de chaque équipement</t>
    </r>
    <r>
      <rPr>
        <i/>
        <sz val="11"/>
        <rFont val="Calibri"/>
        <family val="2"/>
        <scheme val="minor"/>
      </rPr>
      <t xml:space="preserve"> (valeurs du tableau de choix simplifié)</t>
    </r>
  </si>
  <si>
    <r>
      <t xml:space="preserve">échangeur réchauffage: </t>
    </r>
    <r>
      <rPr>
        <sz val="8"/>
        <color theme="1"/>
        <rFont val="Calibri"/>
        <family val="2"/>
        <scheme val="minor"/>
      </rPr>
      <t>contrôle humidité relative amont pots</t>
    </r>
  </si>
  <si>
    <r>
      <t xml:space="preserve">ligne </t>
    </r>
    <r>
      <rPr>
        <sz val="7"/>
        <rFont val="Calibri"/>
        <family val="2"/>
        <scheme val="minor"/>
      </rPr>
      <t>si 11 déporté</t>
    </r>
  </si>
  <si>
    <r>
      <t xml:space="preserve">Pot charbon actif utilisé pour calcul </t>
    </r>
    <r>
      <rPr>
        <i/>
        <sz val="11"/>
        <color theme="1"/>
        <rFont val="Calibri"/>
        <family val="2"/>
        <scheme val="minor"/>
      </rPr>
      <t>(le plus pénalisant pour le débit concerné)</t>
    </r>
  </si>
  <si>
    <t>ajout carré de sélection projet</t>
  </si>
  <si>
    <t>D1326-NC-112(0.2) Consommation des vannes en air comprimé.xlsx</t>
  </si>
  <si>
    <t>Consommation en air comprimé selon gammes de débits entrants</t>
  </si>
  <si>
    <t>Débit biogaz entrant</t>
  </si>
  <si>
    <t>Conso continue</t>
  </si>
  <si>
    <t>Lien vers gammes de débit d'inj. d'air mod.215</t>
  </si>
  <si>
    <t>Conso instantannée</t>
  </si>
  <si>
    <t>nl sur 3sec</t>
  </si>
  <si>
    <t>200 nl</t>
  </si>
  <si>
    <t>400 nl</t>
  </si>
  <si>
    <t>600 nl</t>
  </si>
  <si>
    <t>650 nl</t>
  </si>
  <si>
    <r>
      <rPr>
        <b/>
        <sz val="11"/>
        <color theme="1"/>
        <rFont val="Calibri"/>
        <family val="2"/>
        <scheme val="minor"/>
      </rPr>
      <t>2,5 Nm3/h</t>
    </r>
    <r>
      <rPr>
        <sz val="11"/>
        <color theme="1"/>
        <rFont val="Calibri"/>
        <family val="2"/>
        <scheme val="minor"/>
      </rPr>
      <t xml:space="preserve"> </t>
    </r>
    <r>
      <rPr>
        <i/>
        <sz val="11"/>
        <color rgb="FFFF0000"/>
        <rFont val="Calibri"/>
        <family val="2"/>
        <scheme val="minor"/>
      </rPr>
      <t>+ ajouter inj. d'air si mod. 215 présent</t>
    </r>
  </si>
  <si>
    <t>mise en page conso en air selon gammes de débits et tailles de servo de vannes</t>
  </si>
  <si>
    <t>* A consulter spécifiquement pour chaque projet</t>
  </si>
  <si>
    <t>70                      11A</t>
  </si>
  <si>
    <t>470</t>
  </si>
  <si>
    <t>80                                 11A</t>
  </si>
  <si>
    <t>490</t>
  </si>
  <si>
    <t>105               11A</t>
  </si>
  <si>
    <t>520</t>
  </si>
  <si>
    <r>
      <t>PLAN_MAPRO_surpresseur_11A_CL</t>
    </r>
    <r>
      <rPr>
        <sz val="11"/>
        <color rgb="FF0000FF"/>
        <rFont val="Calibri"/>
        <family val="2"/>
        <scheme val="minor"/>
      </rPr>
      <t>xx</t>
    </r>
    <r>
      <rPr>
        <sz val="11"/>
        <color theme="1"/>
        <rFont val="Calibri"/>
        <family val="2"/>
        <scheme val="minor"/>
      </rPr>
      <t xml:space="preserve">-21- </t>
    </r>
    <r>
      <rPr>
        <sz val="11"/>
        <color rgb="FF0000FF"/>
        <rFont val="Calibri"/>
        <family val="2"/>
        <scheme val="minor"/>
      </rPr>
      <t>xxxxx</t>
    </r>
    <r>
      <rPr>
        <sz val="11"/>
        <color theme="1"/>
        <rFont val="Calibri"/>
        <family val="2"/>
        <scheme val="minor"/>
      </rPr>
      <t>.pdf</t>
    </r>
  </si>
  <si>
    <t>DEVIS_MAPRO_surpresseur_11A_2014-164-a-offre-ALAT-CLxx-VG-gamme.pdf</t>
  </si>
  <si>
    <t>Pour les autres types de biogaz, les plages de fonctionnement vont être décalées d'au maximum 15% vers les hauts débits pour le biogaz sec à 5°C et 0.8%H2O (gaz lourd), et vers le bas pour du biogaz humide, thermophile à 50°C et 12% H2O (gaz léger).</t>
  </si>
  <si>
    <t>précision domaine validité du graphe de sélection du surpresseur, modif 11A avec demande de consultation spécifique projet</t>
  </si>
  <si>
    <t>le 11A regroupe un ensemble de machine d'une même gamme</t>
  </si>
  <si>
    <t>* voir dans onglet "Choix Devis&amp;Projet" ligne du module 81 qui comptabilise les vannes en fonction des modules retenus</t>
  </si>
  <si>
    <t>ajout liste  prédéfinie pour position du positionneur sur vannes de régulation</t>
  </si>
  <si>
    <t>pour guider dans le choix</t>
  </si>
  <si>
    <t>D1326-DS-119(0) Template Data sheet surpresseur.xlsx</t>
  </si>
  <si>
    <t>La plage 11A correspond à un ensemble de machines d'un même gamme, pour un dimensionnement optimal, il est nécessaire de spécifier cette machine dans chaque projet avec les données réelles du projet; à l'aide de la template D1326-DS-119(0) en attaché ici -&gt;
La gamme 11G1 et 11G2 peut couvrir la même plage mais coute ~21k€ contre ~6k€ pour la gamme11A.</t>
  </si>
  <si>
    <t>Ajout des volumes et durée de vie</t>
  </si>
  <si>
    <t>42A
Vol. 0,05 m3
D.Vie 1 an</t>
  </si>
  <si>
    <t xml:space="preserve">42B
Vol. 0,2 m3
D.vie 1 an
</t>
  </si>
  <si>
    <t>Débit de condensats - kg/h</t>
  </si>
  <si>
    <t>Ajout des débits de condensats</t>
  </si>
  <si>
    <t>PROJET</t>
  </si>
  <si>
    <t>Reprise de la façon de chiffrer pour corresponder besoin défini par Alicia</t>
  </si>
  <si>
    <t>60B</t>
  </si>
  <si>
    <t>60C</t>
  </si>
  <si>
    <t>60D</t>
  </si>
  <si>
    <t>Débit biogaz entrée épurateur (Nm3/h)  -  maxi épurateur</t>
  </si>
  <si>
    <t>Débit de biométhane dans la vanne (Nm3/h)  -  à 30% de cadence de l'épurateur</t>
  </si>
  <si>
    <t>Simplification et réduction gamme PV6002</t>
  </si>
  <si>
    <t>Phase devis</t>
  </si>
  <si>
    <t>Phase projet</t>
  </si>
  <si>
    <t>(Checking)</t>
  </si>
  <si>
    <t>Via process (NC Hysis)</t>
  </si>
  <si>
    <t>Date comparaison</t>
  </si>
  <si>
    <t>Vérificateur Projet</t>
  </si>
  <si>
    <t>Vérificateur Process</t>
  </si>
  <si>
    <t>Validation par comparaison dimensionnements standard/NC process</t>
  </si>
  <si>
    <t>Dimensionnement  note de calcul Hysys du service process</t>
  </si>
  <si>
    <t>Si un écart est observé entre le dimensionnement de ce fichier et celui de la note de calcul Hysys du service process</t>
  </si>
  <si>
    <t>PdG, Choix Devis&amp;Projet</t>
  </si>
  <si>
    <t>MAJ signataire et validation par comparaison dimensionnement</t>
  </si>
  <si>
    <t>à prévoir selon HAZOP</t>
  </si>
  <si>
    <t>18.5kW  + ventilateur additif 0.12kW</t>
  </si>
  <si>
    <t>30kW  + ventilateur additif 0.12kW</t>
  </si>
  <si>
    <t>37kW  + ventilateur additif 0.12kW</t>
  </si>
  <si>
    <t>55kW  + ventilateur additif 0.12kW</t>
  </si>
  <si>
    <t>Budget machine hors variateur k€</t>
  </si>
  <si>
    <t>CL60
monobloc</t>
  </si>
  <si>
    <t>&lt;81</t>
  </si>
  <si>
    <r>
      <rPr>
        <sz val="11"/>
        <rFont val="Calibri"/>
        <family val="2"/>
        <scheme val="minor"/>
      </rPr>
      <t>capoté</t>
    </r>
    <r>
      <rPr>
        <sz val="11"/>
        <color rgb="FFFF0000"/>
        <rFont val="Calibri"/>
        <family val="2"/>
        <scheme val="minor"/>
      </rPr>
      <t xml:space="preserve"> xx</t>
    </r>
  </si>
  <si>
    <t>Fonte GGG40 peinte</t>
  </si>
  <si>
    <t>MAJ lien DS avec version signée et dia raccordements, précision titre tableaux de choix</t>
  </si>
  <si>
    <t>DP fonctionnement* [1]</t>
  </si>
  <si>
    <t>10 à 30mbarg</t>
  </si>
  <si>
    <t>DP fonctionnement [1]</t>
  </si>
  <si>
    <t>80 à 180 mbarg</t>
  </si>
  <si>
    <t>43 - filtre MP</t>
  </si>
  <si>
    <t>ajout ref DP en focntionnement</t>
  </si>
  <si>
    <t>Correction PV5601 s'appelle PV5605 sur le PID</t>
  </si>
  <si>
    <t>longueurs de lignes maxi admissible pour ce type de calo. Selon diamètre - m *</t>
  </si>
  <si>
    <t>* Si la longueur réelle est plus importante, il faut augmenter l'épaisseur de calorifuge</t>
  </si>
  <si>
    <t>DN1-GNG-AS-1311 (jusqu'à l'évacuation condensats)</t>
  </si>
  <si>
    <t>130,133,21</t>
  </si>
  <si>
    <t>précision sur longueurs maxi des calo</t>
  </si>
  <si>
    <t>200 PN16</t>
  </si>
  <si>
    <t>250 PN16</t>
  </si>
  <si>
    <t>350 PN16</t>
  </si>
  <si>
    <t>130,133,134</t>
  </si>
  <si>
    <t>échangeurs raccordements biogaz en PN16</t>
  </si>
  <si>
    <t>Débit (Nm3/h) - dans l'équipement</t>
  </si>
  <si>
    <t>Débit (Nm3/h) dans l'équipement</t>
  </si>
  <si>
    <t>DOC_LAUTRETTE D13-1685 courbes pertes de charge (drainage = régime de croisiere) élément SDO (F4301) et CDO(F2501)</t>
  </si>
  <si>
    <t>DEVIS_LAUTRETTE_F2501_F4301_F3301_F3311_D14001770v1 Offre technique et commerciale.pdf</t>
  </si>
  <si>
    <t>filtration anti-particulaire = extérieur - intérieur</t>
  </si>
  <si>
    <t>filtration coalescence = intérieur - extérieur</t>
  </si>
  <si>
    <t>1ppm</t>
  </si>
  <si>
    <t>33-321-25-43</t>
  </si>
  <si>
    <t>précision sens de passage filtre, correction F3211etF3301 en CDO (et non SDO)</t>
  </si>
  <si>
    <t>3D_SAMSON_vanne régul-3241_DNxx_3271-3730 xxxcm²_0000xxxx.stp</t>
  </si>
  <si>
    <t>[10], [3], [19], [20]</t>
  </si>
  <si>
    <t>[9], [6], [15], [16]</t>
  </si>
  <si>
    <t>[7], [4], [11], [12]</t>
  </si>
  <si>
    <t>[7],[4], [15], [16]</t>
  </si>
  <si>
    <t>[6], [9], [10]</t>
  </si>
  <si>
    <t>[9], [5], [16], [17]</t>
  </si>
  <si>
    <t>[4], [6], [9]</t>
  </si>
  <si>
    <t>[7], [4], [10], [11]</t>
  </si>
  <si>
    <t>Documents, notices, devis et plans</t>
  </si>
  <si>
    <t>[6], [7], [14]</t>
  </si>
  <si>
    <t>[6], [8], [13], [14]</t>
  </si>
  <si>
    <t>3D vannes de régul en doc de ref.</t>
  </si>
  <si>
    <t>2 x CDO 225/170/350</t>
  </si>
  <si>
    <t>3 x CDO  260/205/250</t>
  </si>
  <si>
    <t>correction écart vs devis sur grosses tailles</t>
  </si>
  <si>
    <r>
      <t xml:space="preserve">21A - FAKA </t>
    </r>
    <r>
      <rPr>
        <sz val="11"/>
        <color theme="1"/>
        <rFont val="Calibri"/>
        <family val="2"/>
      </rPr>
      <t>Ø1300 de 2 à 3m3 &amp; diffuseur</t>
    </r>
  </si>
  <si>
    <r>
      <t xml:space="preserve">21A - FAKA </t>
    </r>
    <r>
      <rPr>
        <sz val="11"/>
        <color theme="1"/>
        <rFont val="Calibri"/>
        <family val="2"/>
      </rPr>
      <t>Ø1300  de 2 à 4m3 &amp; diffuseur</t>
    </r>
  </si>
  <si>
    <r>
      <t xml:space="preserve">21A - FAKA </t>
    </r>
    <r>
      <rPr>
        <sz val="11"/>
        <color theme="1"/>
        <rFont val="Calibri"/>
        <family val="2"/>
      </rPr>
      <t>Ø1300  de 2 à 5m3 &amp; diffuseur</t>
    </r>
  </si>
  <si>
    <t>Offre Siloxa A-144071 FAKA 3000K1.pdf + mail Siloxa 2014-11-06 AW  FAKA 3000 K1.msg</t>
  </si>
  <si>
    <t>Ajout des solutions bas débit Siloxa avec injecteurs</t>
  </si>
  <si>
    <t>DN01</t>
  </si>
  <si>
    <t>DN02</t>
  </si>
  <si>
    <t>DN03</t>
  </si>
  <si>
    <t>DN04</t>
  </si>
  <si>
    <t>DN05</t>
  </si>
  <si>
    <t>DN06</t>
  </si>
  <si>
    <t>DN07</t>
  </si>
  <si>
    <t>DN08</t>
  </si>
  <si>
    <t>DN09</t>
  </si>
  <si>
    <t>évent compresseur HP</t>
  </si>
  <si>
    <t>DN usuel, ne pas utiliser</t>
  </si>
  <si>
    <r>
      <t xml:space="preserve">aval compresseur HP, </t>
    </r>
    <r>
      <rPr>
        <b/>
        <sz val="11"/>
        <rFont val="Calibri"/>
        <family val="2"/>
        <scheme val="minor"/>
      </rPr>
      <t>biogaz riche CH4 entrée &gt;55%</t>
    </r>
  </si>
  <si>
    <r>
      <t xml:space="preserve">aval compresseur HP, </t>
    </r>
    <r>
      <rPr>
        <b/>
        <sz val="11"/>
        <rFont val="Calibri"/>
        <family val="2"/>
        <scheme val="minor"/>
      </rPr>
      <t>CH4 entrée &lt;=55%</t>
    </r>
  </si>
  <si>
    <t>Ancien code DN 20</t>
  </si>
  <si>
    <r>
      <rPr>
        <sz val="11"/>
        <color rgb="FF0000FF"/>
        <rFont val="Calibri"/>
        <family val="2"/>
        <scheme val="minor"/>
      </rPr>
      <t>DN usuel, ne pas utiliser</t>
    </r>
    <r>
      <rPr>
        <strike/>
        <sz val="11"/>
        <color rgb="FFFF0000"/>
        <rFont val="Calibri"/>
        <family val="2"/>
        <scheme val="minor"/>
      </rPr>
      <t xml:space="preserve"> collecteur permeat skid membranes</t>
    </r>
  </si>
  <si>
    <r>
      <rPr>
        <sz val="11"/>
        <color rgb="FF0000FF"/>
        <rFont val="Calibri"/>
        <family val="2"/>
        <scheme val="minor"/>
      </rPr>
      <t>DN usuel, ne pas utiliser</t>
    </r>
    <r>
      <rPr>
        <sz val="11"/>
        <rFont val="Calibri"/>
        <family val="2"/>
        <scheme val="minor"/>
      </rPr>
      <t xml:space="preserve"> </t>
    </r>
    <r>
      <rPr>
        <strike/>
        <sz val="11"/>
        <color rgb="FFFF0000"/>
        <rFont val="Calibri"/>
        <family val="2"/>
        <scheme val="minor"/>
      </rPr>
      <t>évent compresseur HP</t>
    </r>
  </si>
  <si>
    <t>DN28</t>
  </si>
  <si>
    <r>
      <rPr>
        <sz val="11"/>
        <color rgb="FF0000FF"/>
        <rFont val="Calibri"/>
        <family val="2"/>
        <scheme val="minor"/>
      </rPr>
      <t xml:space="preserve">DN usuel, ne pas utiliser </t>
    </r>
    <r>
      <rPr>
        <strike/>
        <sz val="11"/>
        <color rgb="FFFF0000"/>
        <rFont val="Calibri"/>
        <family val="2"/>
        <scheme val="minor"/>
      </rPr>
      <t>condensats analyseur</t>
    </r>
  </si>
  <si>
    <t>DN54</t>
  </si>
  <si>
    <t>DN55</t>
  </si>
  <si>
    <t>DN56</t>
  </si>
  <si>
    <t>DN57</t>
  </si>
  <si>
    <t>DN58</t>
  </si>
  <si>
    <t>DN59</t>
  </si>
  <si>
    <t>DN60</t>
  </si>
  <si>
    <t>DN90</t>
  </si>
  <si>
    <t>Ancien code DN 10</t>
  </si>
  <si>
    <t>Ancien code DN 32</t>
  </si>
  <si>
    <t>déplacement des Dnusuels
-DN20 en DN16 collecteur permeat skid membranes
 -DN32 en DN28 condensats analyseur
 -DN10 en DN64 évent comp. HP</t>
  </si>
  <si>
    <t>Choix diamètre pipe platine - code DN : DN33</t>
  </si>
  <si>
    <t>Précision du code DN dans le choix de la taille de tuyauterie</t>
  </si>
  <si>
    <t>Choix du filtre-détendeur</t>
  </si>
  <si>
    <r>
      <t xml:space="preserve">Choix du nombre de rack pour pilotage des vannes TOR </t>
    </r>
    <r>
      <rPr>
        <b/>
        <u/>
        <sz val="11"/>
        <color theme="1"/>
        <rFont val="Calibri"/>
        <family val="2"/>
        <scheme val="minor"/>
      </rPr>
      <t>hors PSA</t>
    </r>
  </si>
  <si>
    <r>
      <t xml:space="preserve">Nb. de rack SS5Y3-10SNCN-10B-C6
</t>
    </r>
    <r>
      <rPr>
        <i/>
        <sz val="11"/>
        <color theme="1"/>
        <rFont val="Calibri"/>
        <family val="2"/>
        <scheme val="minor"/>
      </rPr>
      <t>(aussi appelés "embase EV")</t>
    </r>
  </si>
  <si>
    <r>
      <t xml:space="preserve">Option PSA : Choix du nombre de rack pour pilotage des vannes TOR </t>
    </r>
    <r>
      <rPr>
        <b/>
        <u/>
        <sz val="11"/>
        <color theme="1"/>
        <rFont val="Calibri"/>
        <family val="2"/>
        <scheme val="minor"/>
      </rPr>
      <t>du PSA</t>
    </r>
  </si>
  <si>
    <t>Nombre de vannes *</t>
  </si>
  <si>
    <r>
      <t xml:space="preserve">* pour les vannes pilotées des </t>
    </r>
    <r>
      <rPr>
        <i/>
        <u/>
        <sz val="11"/>
        <color theme="1"/>
        <rFont val="Calibri"/>
        <family val="2"/>
        <scheme val="minor"/>
      </rPr>
      <t>membranes</t>
    </r>
    <r>
      <rPr>
        <i/>
        <sz val="11"/>
        <color theme="1"/>
        <rFont val="Calibri"/>
        <family val="2"/>
        <scheme val="minor"/>
      </rPr>
      <t>, compter une seule vanne pour deux en entrée et en sortie de membrane automatisée (alimentation par la même électrovanne pour actionnement simultané)</t>
    </r>
  </si>
  <si>
    <r>
      <t xml:space="preserve">Nombre de </t>
    </r>
    <r>
      <rPr>
        <u/>
        <sz val="11"/>
        <color theme="1"/>
        <rFont val="Calibri"/>
        <family val="2"/>
        <scheme val="minor"/>
      </rPr>
      <t>vannes TOR *</t>
    </r>
  </si>
  <si>
    <r>
      <t xml:space="preserve">Nombre de </t>
    </r>
    <r>
      <rPr>
        <u/>
        <sz val="11"/>
        <color theme="1"/>
        <rFont val="Calibri"/>
        <family val="2"/>
        <scheme val="minor"/>
      </rPr>
      <t>vannes TOR du PSA *</t>
    </r>
  </si>
  <si>
    <t>Choix du nombre d'embases pour : pilotage des vannes de régulation (PSA compris si option présente) + alimentation en air des racks d'EV</t>
  </si>
  <si>
    <r>
      <t xml:space="preserve">Nb </t>
    </r>
    <r>
      <rPr>
        <u/>
        <sz val="11"/>
        <color theme="1"/>
        <rFont val="Calibri"/>
        <family val="2"/>
        <scheme val="minor"/>
      </rPr>
      <t>vannes de régulation + racks EV *</t>
    </r>
  </si>
  <si>
    <t>* un rack d'EV a besoin d'un branchement sur les embases comme une vanne de régulation classique</t>
  </si>
  <si>
    <t>Ajout choix nb de racks d'EV pour vannes TOR PSA</t>
  </si>
  <si>
    <t xml:space="preserve">Réorganisation de l'ordre de sélection : </t>
  </si>
  <si>
    <t xml:space="preserve">           1) filtre-détendeur    2) nb racks EV    3) nb embases alim vanne régul+racks EV</t>
  </si>
  <si>
    <t>Version arrêtée du standard avant passage DTC en C.0</t>
  </si>
  <si>
    <t>Version DTC</t>
  </si>
  <si>
    <t>Suppression de la verion tubulaire</t>
  </si>
  <si>
    <t>Non retenu en DTC, ne tient pas ds intégration</t>
  </si>
  <si>
    <t xml:space="preserve">                              11G1</t>
  </si>
  <si>
    <t>Cas min possible</t>
  </si>
  <si>
    <t>Cas nominal et cas max</t>
  </si>
  <si>
    <t>LEGENDE</t>
  </si>
  <si>
    <t>affichage du cas min possible</t>
  </si>
  <si>
    <t>REX utilisation projet</t>
  </si>
  <si>
    <t>D1xxx - NC - 002 (0)</t>
  </si>
  <si>
    <t>Version standard : D1326-NC-001(xx)</t>
  </si>
  <si>
    <r>
      <t xml:space="preserve">Projet </t>
    </r>
    <r>
      <rPr>
        <b/>
        <sz val="18"/>
        <color rgb="FFFF0000"/>
        <rFont val="Calibri"/>
        <family val="2"/>
        <scheme val="minor"/>
      </rPr>
      <t>Tartempion</t>
    </r>
  </si>
  <si>
    <t>ajouté cartouche projet pour version std utilisée</t>
  </si>
  <si>
    <t>Débit Biogaz Brut entrée épurateur
(Nm3/h)</t>
  </si>
  <si>
    <t>Débit dans équipement
(Nm3/h)</t>
  </si>
  <si>
    <t>ajout colonne 'débit dans équipement'</t>
  </si>
  <si>
    <t>Tableau de synthèse des hypothèses et choix de dimensionnement de chaque module</t>
  </si>
  <si>
    <t>Module présent = 1</t>
  </si>
  <si>
    <t>correction formule colonne débit 100Nm3/h</t>
  </si>
  <si>
    <t>erreur de cellule de ref.</t>
  </si>
  <si>
    <t>plage (min-max)</t>
  </si>
  <si>
    <t>Débit en RBG (Nm3/h)(indicatif)</t>
  </si>
  <si>
    <t>50 -150</t>
  </si>
  <si>
    <t>150- 300</t>
  </si>
  <si>
    <t>350-700</t>
  </si>
  <si>
    <t>500-1000</t>
  </si>
  <si>
    <t>500-1500</t>
  </si>
  <si>
    <t>500-2000</t>
  </si>
  <si>
    <t>Dimensionnement Module 72, 73 &amp; 78 - Events de sécurité et de purge, Puit à condensats</t>
  </si>
  <si>
    <t>Dimensionnement des hauteurs d'évents</t>
  </si>
  <si>
    <t>Dimensionnement des hauteurs des cannes plongeantes du pot à condensat</t>
  </si>
  <si>
    <t>Hauteur d'évent requise depuis le sol</t>
  </si>
  <si>
    <t>Cas n°1 : avec mix CO2 (le CO2 ET le CH4 peuvent être renvoyés à l'évent simultanément)</t>
  </si>
  <si>
    <t>Cas n°2 : Sans mix CO2 (Le CH4 peut être renvoyé seul à l'évent, sans CO2)</t>
  </si>
  <si>
    <t>≥ 5,25 m</t>
  </si>
  <si>
    <t>≥ 5,75 m</t>
  </si>
  <si>
    <t>≥ 8,5 m</t>
  </si>
  <si>
    <t>≥ 9 m</t>
  </si>
  <si>
    <t>≥ 6,4 m</t>
  </si>
  <si>
    <t>≥ 7,8 m</t>
  </si>
  <si>
    <t>≥ 9,7 m</t>
  </si>
  <si>
    <t>A éviter car supérieur à 10 m</t>
  </si>
  <si>
    <t>Hauteur d'immersion des cannes plongeantes dans V7801</t>
  </si>
  <si>
    <t>≥ 0,50 m</t>
  </si>
  <si>
    <t>≥ 1,00 m</t>
  </si>
  <si>
    <t>D1326-NC-020(0) - Cas mise à l'évent.xlsx</t>
  </si>
  <si>
    <t>72-73-78 - Events et condensats</t>
  </si>
  <si>
    <t>72-73-78 Events et condensats</t>
  </si>
  <si>
    <t>ajout des hauteurs de cannes plongeantes dans le pot à condensat</t>
  </si>
  <si>
    <t xml:space="preserve">Plage </t>
  </si>
  <si>
    <t>0.2-1.0</t>
  </si>
  <si>
    <r>
      <t xml:space="preserve">Siège et clapet inox  </t>
    </r>
    <r>
      <rPr>
        <b/>
        <u/>
        <sz val="11"/>
        <rFont val="Calibri"/>
        <family val="2"/>
        <scheme val="minor"/>
      </rPr>
      <t>avec portée PTFE inox classe VI;</t>
    </r>
  </si>
  <si>
    <t>Design pour un débit de biométhane correspondant à la cadence minimale de l'épurateur pour une pression avale ~10mbarg et pour une delta P maximale de 0.5bar à pleine ouverture</t>
  </si>
  <si>
    <t>MAJ gamme selon nouveau fonctionnement</t>
  </si>
  <si>
    <r>
      <t xml:space="preserve">recyclage compresseur amont vanne PV3101 </t>
    </r>
    <r>
      <rPr>
        <sz val="11"/>
        <color rgb="FF0000FF"/>
        <rFont val="Calibri"/>
        <family val="2"/>
        <scheme val="minor"/>
      </rPr>
      <t>=DN3</t>
    </r>
  </si>
  <si>
    <t>Puissance chaude requise kW</t>
  </si>
  <si>
    <t>DN8 supprimé, DN3 suffisant</t>
  </si>
  <si>
    <t>DN25 passé en DN40 et DN40 passé en DN50 sur les E et F + supperssion de l'alternative tubulaire</t>
  </si>
  <si>
    <t>limitation des pertes de charges, dessin</t>
  </si>
  <si>
    <t>1'' fileté gaz</t>
  </si>
  <si>
    <t>2'' fileté gaz</t>
  </si>
  <si>
    <t>2' fileté gaz</t>
  </si>
  <si>
    <t>322,320,54,64</t>
  </si>
  <si>
    <t>echangeur alfa laval victaulic remplacé par filteté gaz</t>
  </si>
  <si>
    <t>victaulic non prêt pour version C0 mais le sera pour les prochaines versions DTC</t>
  </si>
  <si>
    <t>SERVOMOTEUR PNEUMATIQUE TYPE 3271</t>
  </si>
  <si>
    <t>Plage</t>
  </si>
  <si>
    <t>1.4-2.4</t>
  </si>
  <si>
    <t>1.2-3.6</t>
  </si>
  <si>
    <t>0.4-2.0</t>
  </si>
  <si>
    <t>0.9-3.3</t>
  </si>
  <si>
    <t>1.4-2.3</t>
  </si>
  <si>
    <t>MAJ vannes régul avec position positionneur</t>
  </si>
  <si>
    <t>Samson 3241-Fonte-DN20-Kvs1.6-E-Servo 3271 de 120cm² plage 0.4-2.0-Repli:FC-Positionneur 3730-3 "nA" orientation 7890</t>
  </si>
  <si>
    <t>Samson 3241-Fonte-DN20-Kvs4-E-Servo 3271 de 120cm² plage 0.4-2.0-Repli:FC-Positionneur 3730-3 "nA"- orientation 7890</t>
  </si>
  <si>
    <t>3D_SAMSON_vanne régul-3241_DNxx_3271-3730 xxxcm² plage 0.4-2.0_0000xxxx.stp</t>
  </si>
  <si>
    <t>Samson 3241-Fonte-DN20-Kvs1.6-E-Servo 3271 de 120cm² plage 0.4-2.0-Repli:FC-Positionneur 3730-3 "nA"- orientation 7890</t>
  </si>
  <si>
    <t>Samson 3241-Fonte-DN20-Kvs4-E-Servo 3271 de 120cm² plage 0.4-2.0 -Repli:FC-Positionneur 3730-3 "nA"- orientation 7890</t>
  </si>
  <si>
    <t>Samson 3241-Inox-DN40-Kvs2.5-E-Servo 3271 de 120cm² plage 0.1-1.0-Repli:FO-Positionneur 3730-3 "nA"- orientation 7887</t>
  </si>
  <si>
    <t>Samson 3241-Inox-DN50-Kvs4-E-Servo 3271 de 120cm² plage 0.1-1.0-Repli:FO-Positionneur 3730-3 "nA"- orientation 7887</t>
  </si>
  <si>
    <t>Samson 3241-Inox-DN50-Kvs10-STELLITE-E-Servo 3271 de 120cm² plage 0.1-1.0-Repli:FO-Positionneur 3730-3 "nA"- orientation 7887</t>
  </si>
  <si>
    <t>Samson 3241-Fonte-DN25-Kvs10-E-Servo 3271 de 120cm² plage 1.4-2.3-Repli:FC-Positionneur 3730-3 "nA"- orientation 7890</t>
  </si>
  <si>
    <t>Samson 3241-Fonte-DN40-Kvs25-E-Servo 3271 de 120cm² plage 1.4-2.3-Repli:FC-Positionneur 3730-3 "nA"- orientation 7890</t>
  </si>
  <si>
    <t>Samson 3241-Fonte-DN50-Kvs40-E-Servo 3271 de 240cm² plage 0.9-3.3-Repli:FC-Positionneur 3730-3 "nA"- orientation 7890</t>
  </si>
  <si>
    <t>Samson 3241-Fonte-DN80-Kvs60--E-Servo 3271 de 350cm² plage0.4-2.0-Repli:FC-Positionneur 3730-3 "nA"- orientation 7890</t>
  </si>
  <si>
    <t>Dimensionnement module 322 - Réchauffage post séchage MP: échangeur E3221 et vanne de régulation TV3221</t>
  </si>
  <si>
    <t>Vanne de régulation TV3221</t>
  </si>
  <si>
    <t>Samson 3241-Fonte-DN20-Kvs4-E-Servo 3271 de 120cm² plage 0.4-2.0-Repli:FC-Positionneur 3730-3 "nA"- orientation 7887</t>
  </si>
  <si>
    <t>Samson 3241-Fonte-DN25-Kvs10-E-Servo 3271 de 120cm² plage 1.4-2.3-Repli:FC-Positionneur 3730-3 "nA"- orientation 7887</t>
  </si>
  <si>
    <t>Samson 3241-Fonte-DN40-Kvs16-E-Servo 3271 de 120cm² plage 1.4-2.3-Repli:FC-Positionneur 3730-3 "nA"- orientation 7887</t>
  </si>
  <si>
    <t>SERVOMOTEUR PNEUMATIQUE TYPE 3271,</t>
  </si>
  <si>
    <t>Samson 3241-Inox-DN25-Kvs6.3-E-Servo 3271 de 120cm² plage 0.2-1.0-Repli:FO-Positionneur 3730-3 "nA" orientation 7887</t>
  </si>
  <si>
    <t>Samson 3241-Inox-DN25-Kvs10-E-Servo 3271 de 120cm² plage 0.2-1.0-Repli:FO-Positionneur 3730-3 "nA" orientation 7887</t>
  </si>
  <si>
    <t>Samson 3241-Inox-DN25-Kvs4-E-Servo 3271 de 120cm² plage 0.2-1.0-Repli:FO-Positionneur 3730-3 "nA" orientation 7887</t>
  </si>
  <si>
    <t>Samson 3241-Inox-DN40-Kvs16-E-Servo 3271 de 120cm² plage 0.2-1.0-Repli:FO-Positionneur 3730-3 "nA" orientation 7887</t>
  </si>
  <si>
    <t>Samson 3241-Inox-DN40-Kvs25-E-Servo 3271 de 240cm² plage 0.2-1.0-Repli:FO-Positionneur 3730-3 "nA" orientation 7887</t>
  </si>
  <si>
    <t>Samson 3241-Inox-DN25-Kvs2.5 PTclasseVI-E-Servo 3271 de 120cm² plage 0.2-1.0-Repli:FO-Positionneur 3730-3 "nA" orientation 7887</t>
  </si>
  <si>
    <t>Samson 3241-Inox-DN25-Kvs6.3PT classeVI-E-Servo 3271 de 120cm² plage 0.2-1.0-Repli:FO-Positionneur 3730-3 "nA" orientation 7887</t>
  </si>
  <si>
    <t>Samson 3241-Inox-DN40-Kvs10PT classeVI-E-Servo 3271 de 120cm² plage 0.2-1.0-Repli:FO-Positionneur 3730-3 "nA" orientation 7887</t>
  </si>
  <si>
    <t>Samson 3241-Inox-DN40-Kvs16PT classeVI-E-Servo 3271 de 120cm² plage 0.2-1.0-Repli:FO-Positionneur 3730-3 "nA" orientation 7887</t>
  </si>
  <si>
    <t>133,31,320,322,51,60</t>
  </si>
  <si>
    <t>Samson 3241-Fonte-DN20-Kvs6.3-E-Servo 3271 de 120cm²plage 1.4-2.3-Repli:FC-Positionneur 3730-3 "nA" orientation xxxx</t>
  </si>
  <si>
    <t>8634A: 0 - 300 : Samson 3241-Fonte-DN20-Kvs6.3-E-Servo 3271 de 120cm²plage 1.4-2.3-Repli:FC-Positionneur 3730-3 "nA" orientation xxxx</t>
  </si>
  <si>
    <t>8634B: 300 - 600 : Samson 3241-Fonte-DN25-Kvs10-E-Servo 3271 de 120cm²plage 1.4-2.3-Repli:FC-Positionneur 3730-3 "nA" orientation xxxx</t>
  </si>
  <si>
    <t>8634C: 500 - 1100: Samson 3241-Fonte-DN40-Kvs25-E-Servo 3271 de 120cm²plage 1.4-2.3-Repli:FC-Positionneur 3730-3 "nA" orientation xxxx</t>
  </si>
  <si>
    <t>8634D: 1000 - 1500: Samson 3241-Fonte-DN50-Kvs40-E-Servo 3271 de 240cm²plage 0.9-3.3-Repli:FC-Positionneur 3730-3 "nA" orientation xxxx</t>
  </si>
  <si>
    <t>collecteur eau chaude container</t>
  </si>
  <si>
    <t>DN52 collecteur eau chaude container modifié pour DP</t>
  </si>
  <si>
    <t>Erreur</t>
  </si>
  <si>
    <r>
      <t>±</t>
    </r>
    <r>
      <rPr>
        <sz val="9.35"/>
        <color theme="1"/>
        <rFont val="Calibri"/>
        <family val="2"/>
      </rPr>
      <t xml:space="preserve"> 1,5 % de la valeur mesurée sur une rangeabilité de 10 *</t>
    </r>
  </si>
  <si>
    <r>
      <t xml:space="preserve">* </t>
    </r>
    <r>
      <rPr>
        <i/>
        <u/>
        <sz val="11"/>
        <color theme="1"/>
        <rFont val="Calibri"/>
        <family val="2"/>
      </rPr>
      <t>Exemple</t>
    </r>
  </si>
  <si>
    <t>FT0102 en DN150 avec échelle de [120 ; 1100]Nm3/h</t>
  </si>
  <si>
    <r>
      <t>Rangeabilité de 10 : l'erreur est de ±</t>
    </r>
    <r>
      <rPr>
        <i/>
        <sz val="9.35"/>
        <color theme="1"/>
        <rFont val="Calibri"/>
        <family val="2"/>
      </rPr>
      <t>1,5% pour des valeurs mesurées comprises entre 98 et 1100Nm3/h</t>
    </r>
  </si>
  <si>
    <t>DOC_EMERSON_Débitmètres plaque multi-orifices.pdf</t>
  </si>
  <si>
    <t>FT9151 en DN80 avec échelle de [150 ; 1500]Nm3/h</t>
  </si>
  <si>
    <r>
      <t>Rangeabilité de 10 : l'erreur est de ±</t>
    </r>
    <r>
      <rPr>
        <i/>
        <sz val="9.35"/>
        <color theme="1"/>
        <rFont val="Calibri"/>
        <family val="2"/>
      </rPr>
      <t>1,5% pour des valeurs mesurées comprises entre 135 et 1500Nm3/h</t>
    </r>
  </si>
  <si>
    <t>Correction</t>
  </si>
  <si>
    <t>En Nm3/h : O°C et 1,013bar(a)</t>
  </si>
  <si>
    <t>ajout des précisions de mesures et conditions de correction du débit</t>
  </si>
  <si>
    <t>11/12/20014</t>
  </si>
  <si>
    <t>correction ref Geotech I et J; le dernier chiffre est un 1 et non un 4</t>
  </si>
  <si>
    <t>GA3KPLUSC-201 online gas analyser.
Measures CH4, CO2, O2 &amp; external H2S.
continuously as standard.
One gas sample point. 
Data output available via 4-20mA
ATEX certified heater (240V option). 
ATEX Zone 2 certified.</t>
  </si>
  <si>
    <t>GA3KPLUSC-001 online gas analyser.
Measures CH4, CO2, and O2
continuously as standard.
One gas sample point. 
Data output available via 4-20mA
ATEX certified heater (240V option). 
ATEX Zone 2 certified.</t>
  </si>
  <si>
    <t>Tuyauteries Process</t>
  </si>
  <si>
    <t>DN 09 diminué sur les débits importants</t>
  </si>
  <si>
    <t>Le calcul du bruit en fonction dela vitesse (fait par Golo) permet d'aller sans problème jusqu'à 50m/s dans la ligne</t>
  </si>
  <si>
    <t xml:space="preserve">[1] et [3], </t>
  </si>
  <si>
    <t>D1326-NC-106(C0) Dimensionnement Puissance compresseur et Récupération de chaleur.xlsx</t>
  </si>
  <si>
    <t>Référence proposition technique</t>
  </si>
  <si>
    <t>Intégration</t>
  </si>
  <si>
    <t>Bauer</t>
  </si>
  <si>
    <t>Equipement reference</t>
  </si>
  <si>
    <t>[6a]</t>
  </si>
  <si>
    <t>[6b]</t>
  </si>
  <si>
    <t>Biogas Outlet</t>
  </si>
  <si>
    <t>315kW de-rated</t>
  </si>
  <si>
    <t>560kW de-rated</t>
  </si>
  <si>
    <t>500kW de-rated</t>
  </si>
  <si>
    <t>BVG400-16NG-INV-(OF-HR-BV-PB) Ex</t>
  </si>
  <si>
    <t>BVG455-16NG-INV-(OF-HR-BV-PB) Ex</t>
  </si>
  <si>
    <t>TCM - SCA30</t>
  </si>
  <si>
    <t>Screw</t>
  </si>
  <si>
    <t>CNK200-G</t>
  </si>
  <si>
    <t>DEVIS_BAUER_Compresseur MP_vis_C31C_CNK200-G_Fw  Methavos - Demande cotation compresseur MP.msg</t>
  </si>
  <si>
    <t>90kW</t>
  </si>
  <si>
    <t>Rotorcomp NK200-G</t>
  </si>
  <si>
    <t>Aerzen</t>
  </si>
  <si>
    <t>90kW de-rated</t>
  </si>
  <si>
    <t>DEVIS_ADICOMP_Compresseur MP_vis_C31C_R    Spec compresseur Methavos.msg</t>
  </si>
  <si>
    <t>BVG75-15NG-INV-(OF-HR-BV-PB) Ex</t>
  </si>
  <si>
    <t>Unit Min Flow rate with by pass recycle</t>
  </si>
  <si>
    <t>Unit Max</t>
  </si>
  <si>
    <t>Unit Min</t>
  </si>
  <si>
    <t xml:space="preserve">C31C </t>
  </si>
  <si>
    <t>31-Compresseur MP</t>
  </si>
  <si>
    <t>Onglet renommé et actualisé avec nouvelle version DTC et stratégie multi-fournisseurs</t>
  </si>
  <si>
    <t>Conso élec max - kW (@P et Q max)</t>
  </si>
  <si>
    <t>VMY356</t>
  </si>
  <si>
    <t>500kW</t>
  </si>
  <si>
    <t>C31 B</t>
  </si>
  <si>
    <t>C31 A</t>
  </si>
  <si>
    <t>Compatible DVWG (Allemagne)</t>
  </si>
  <si>
    <t>Compatible EN 1012-3:2013</t>
  </si>
  <si>
    <t>Responsable Projet</t>
  </si>
  <si>
    <t>Autorité de conception</t>
  </si>
  <si>
    <t>Samson 3241-Fonte-DN40-Kvs16-E-Servo 3271 de 120cm²plage 1.4-2.3-Repli:FC-Positionneur 3730-3 "nA" orientation 7887</t>
  </si>
  <si>
    <t>Samson 3241-Fonte-DN50-Kvs40-E-Servo 3271 de 240cm²plage 0.9-3.3-Repli:FC-Positionneur 3730-3 "nA" orientation 7887</t>
  </si>
  <si>
    <t>Samson 3241-Fonte-DN80-Kvs80-E-Servo 3271 de 350cm²plage 1.2-3.6-Repli:FC-Positionneur 3730-3 "nA" orientation 7887</t>
  </si>
  <si>
    <t>Samson 3241-Fonte-DN40-Kvs25-E-Servo 3271 de 120cm²plage 1.4-2.3-Repli:FC-Positionneur 3730-3 "nA" orientation 7887</t>
  </si>
  <si>
    <t>Samson 3241-Fonte-DN80-Kvs60-E-Servo 3271 de 350cm²plage 0.4-2.-Repli:FC-Positionneur 3730-3 "nA" orientation 7887</t>
  </si>
  <si>
    <t>Samson 3241-Fonte-DN80-Kvs100-E-Servo 3271 de 700cm²plage 1.4-2.4-Repli:FC-Positionneur 3730-3 "nA" orientation 7887</t>
  </si>
  <si>
    <t>orientation positionneur sur vanne de régul</t>
  </si>
  <si>
    <t>Compressor Biogas MIN flow-Nm3/h</t>
  </si>
  <si>
    <t>Compressor Biogas MAX flow -Nm3/h</t>
  </si>
  <si>
    <t>Dimensionnement module 313 - Respiration azote</t>
  </si>
  <si>
    <t>Le sous-module 313 n’est pas forcément nécessaire. Cela dépend essentiellement de la température du gaz entrant dans les modules de traitement BP (modules 2X)</t>
  </si>
  <si>
    <t>Ce module est un module de sécurité qui permet de compenser la chute de pression dans les lignes process lors du refroidissement du biogaz lors d’un arrêt.</t>
  </si>
  <si>
    <t>Besoin présence module 313</t>
  </si>
  <si>
    <t>Module 313 non nécessaire</t>
  </si>
  <si>
    <t>Module 313 obligatoire</t>
  </si>
  <si>
    <t>313-repiration</t>
  </si>
  <si>
    <t>Température entrée module 20 (°C)</t>
  </si>
  <si>
    <t>Température gaz:</t>
  </si>
  <si>
    <t>313-respiration</t>
  </si>
  <si>
    <t>ajout module et critère de détermination de présence</t>
  </si>
  <si>
    <t>D1326-NC-120(0) Dimensionnement standard module 313 - Respiration.pdf</t>
  </si>
  <si>
    <t>Respiration (0.1).xlsx</t>
  </si>
  <si>
    <t>D1326-NC-125(C0) Module 313 - Calculs de depression.xlsx</t>
  </si>
  <si>
    <r>
      <t>Détermination du besoin présence du module 313</t>
    </r>
    <r>
      <rPr>
        <sz val="11"/>
        <rFont val="Calibri"/>
        <family val="2"/>
        <scheme val="minor"/>
      </rPr>
      <t xml:space="preserve"> (issu de [3])</t>
    </r>
  </si>
  <si>
    <r>
      <t xml:space="preserve">Pertes de charges max (mbar) </t>
    </r>
    <r>
      <rPr>
        <b/>
        <sz val="11"/>
        <color theme="1"/>
        <rFont val="Calibri"/>
        <family val="2"/>
        <scheme val="minor"/>
      </rPr>
      <t/>
    </r>
  </si>
  <si>
    <t>324-aerotherme</t>
  </si>
  <si>
    <t>ajout onglet</t>
  </si>
  <si>
    <t>Dimensionnement module 324 - aerotherme MP: échangeur E3241 refroidissement biogaz et réchauffage container</t>
  </si>
  <si>
    <t>Echangeur E3241 Aérotherme refroidissement biogaz et réchauffage / ventilation container</t>
  </si>
  <si>
    <t>Overall Dimensions  - mm</t>
  </si>
  <si>
    <t>Coté air</t>
  </si>
  <si>
    <t>Ventilateur axial</t>
  </si>
  <si>
    <t>grille de protection</t>
  </si>
  <si>
    <t>utilisable avec variateur (non inclus)</t>
  </si>
  <si>
    <t>Ventilateur axial réversible atex II3G II T4</t>
  </si>
  <si>
    <t>mise a jour des dimensions sélectionnées</t>
  </si>
  <si>
    <t>D1326-NC-117(0) Dimensionnement standard réseau azote</t>
  </si>
  <si>
    <t>inférieure ou égale à 12°C : Module 313 non nécessaire</t>
  </si>
  <si>
    <t>supérieure à 12°C : Module 313 obligatoire</t>
  </si>
  <si>
    <t>Filtre BP F2501 A suivant D1326-SP-001(5) SP_F2501</t>
  </si>
  <si>
    <t>Filtre BP F2501 B (conique en ligne)</t>
  </si>
  <si>
    <t>F2501B calcul de perte de charge : \\fr-s-dta-02\R-Projets$\Dted\1000432-D1326-STANDARDISATION PRODUIT BIOGAZ\1-Documents Standards\1 - Devis\Doc de réf dimensionnement\Filtres\chapeau chinois</t>
  </si>
  <si>
    <t>conique R5T7 ep1 + Reps 10µ</t>
  </si>
  <si>
    <t>tuyauterie</t>
  </si>
  <si>
    <t xml:space="preserve">[7] </t>
  </si>
  <si>
    <t>F2501B plans : \\fr-s-dta-02\R-Projets$\Dted\1000432-D1326-STANDARDISATION PRODUIT BIOGAZ\1-Documents Standards\1 - Devis\Doc de réf dimensionnement\Filtres\chapeau chinois</t>
  </si>
  <si>
    <t>10µm</t>
  </si>
  <si>
    <t>0,018 mbarg</t>
  </si>
  <si>
    <t>0,019 mbarg</t>
  </si>
  <si>
    <t>0,014 mbarg</t>
  </si>
  <si>
    <t>0,015 mbarg</t>
  </si>
  <si>
    <t>DP neuf (note1)</t>
  </si>
  <si>
    <t>note1</t>
  </si>
  <si>
    <t>test en air</t>
  </si>
  <si>
    <t>longuer totale en bride (mm)</t>
  </si>
  <si>
    <t>inox 316L</t>
  </si>
  <si>
    <t>F2501B devis :\\fr-s-dta-02\R-Projets$\Dted\1000432-D1326-STANDARDISATION PRODUIT BIOGAZ\1-Documents Standards\3 - F.D.R\Catalogue d'organes\Retenus\DEVIS</t>
  </si>
  <si>
    <t>DOC_GMI_filtre conique F2501B_Calcul Delta P devis 14262.pdf</t>
  </si>
  <si>
    <t>Tous</t>
  </si>
  <si>
    <r>
      <rPr>
        <b/>
        <sz val="11"/>
        <color theme="1"/>
        <rFont val="Calibri"/>
        <family val="2"/>
        <scheme val="minor"/>
      </rPr>
      <t>Cas n°2</t>
    </r>
    <r>
      <rPr>
        <sz val="11"/>
        <color theme="1"/>
        <rFont val="Calibri"/>
        <family val="2"/>
        <scheme val="minor"/>
      </rPr>
      <t xml:space="preserve">
Présence C1101
Absence E1301, E1331 et E1331B</t>
    </r>
  </si>
  <si>
    <r>
      <rPr>
        <b/>
        <sz val="11"/>
        <color theme="1"/>
        <rFont val="Calibri"/>
        <family val="2"/>
        <scheme val="minor"/>
      </rPr>
      <t>Cas n° 3</t>
    </r>
    <r>
      <rPr>
        <sz val="11"/>
        <color theme="1"/>
        <rFont val="Calibri"/>
        <family val="2"/>
        <scheme val="minor"/>
      </rPr>
      <t xml:space="preserve">
Absence  C1101, E1301
E1331 et E1331B</t>
    </r>
  </si>
  <si>
    <r>
      <rPr>
        <b/>
        <sz val="11"/>
        <color theme="1"/>
        <rFont val="Calibri"/>
        <family val="2"/>
        <scheme val="minor"/>
      </rPr>
      <t>Cas n°1</t>
    </r>
    <r>
      <rPr>
        <sz val="11"/>
        <color theme="1"/>
        <rFont val="Calibri"/>
        <family val="2"/>
        <scheme val="minor"/>
      </rPr>
      <t xml:space="preserve">
Présence E1301  
   et/ou E1331 
   et/ou E1331B</t>
    </r>
  </si>
  <si>
    <t>Version arrêté pour projet ALAB - Biovilleneuvois</t>
  </si>
  <si>
    <t>C.0.1</t>
  </si>
  <si>
    <t>C.0.2</t>
  </si>
  <si>
    <t>ORS DN600 (591 mm interieur) x 1500 mm de hauteur de charbons actifs</t>
  </si>
  <si>
    <t>D1326-NC-013(C0) Note de calcul explicative - ORS R4201.doc</t>
  </si>
  <si>
    <t>D1326-NC-113(C0) dimensionnement ORS.xlsx</t>
  </si>
  <si>
    <t>erreur gamme C : DN600 591mm int (et non DN500 489mmint)</t>
  </si>
  <si>
    <t>PLAN_GLI_ORS_R4201_AVP D14-079 ind D.pdf</t>
  </si>
  <si>
    <t>DEVIS_GLI_ORS_R4202_Offre AIR LIQUIDE prototype ORS 600mm et 400mm réf PFH15004 du 12012015.pdf</t>
  </si>
  <si>
    <t>42C
Vol. 0,45 m3
D.vie 1 an</t>
  </si>
  <si>
    <t>PN</t>
  </si>
  <si>
    <t>3''</t>
  </si>
  <si>
    <t>4''</t>
  </si>
  <si>
    <t>5''</t>
  </si>
  <si>
    <t>6''</t>
  </si>
  <si>
    <t>8''</t>
  </si>
  <si>
    <t>Filtre MP F3301 A</t>
  </si>
  <si>
    <t xml:space="preserve">Filtre MP F3311 A </t>
  </si>
  <si>
    <t>33-filtration MP</t>
  </si>
  <si>
    <t>MAJ suivant nouveau plan Lautrette</t>
  </si>
  <si>
    <t>plus de DPI et purge azote</t>
  </si>
  <si>
    <t>Filtre MP F3211 A</t>
  </si>
  <si>
    <t>filtration</t>
  </si>
  <si>
    <t>anti liquide</t>
  </si>
  <si>
    <t>10''</t>
  </si>
  <si>
    <t>avec entrée biogaz en bas, sortie en haut, 1 x purge 3/4''G(M), 2 x 1''G(F) pour niveau, 1 x évent 2''NPT+bouchon</t>
  </si>
  <si>
    <t>CDO</t>
  </si>
  <si>
    <t>avec entrée biogaz , sortie dans l'axe, 1 x purge 3/4''G(M)</t>
  </si>
  <si>
    <t>1 x 60/26/150</t>
  </si>
  <si>
    <t>1 x 68/26/248</t>
  </si>
  <si>
    <t>1 x 90/50/250</t>
  </si>
  <si>
    <t>1 x 90/50/300</t>
  </si>
  <si>
    <t>2 x 120/80/250</t>
  </si>
  <si>
    <t>SDO</t>
  </si>
  <si>
    <t>matelas séparateur</t>
  </si>
  <si>
    <t>321-filtre separateur</t>
  </si>
  <si>
    <t>plus de DPI , purge azote, et modif entrée/sortie pour matelas separateur</t>
  </si>
  <si>
    <t xml:space="preserve">Filtre MP F4301 A suivant D1326-SP-001(5) SP_4301 </t>
  </si>
  <si>
    <t>43-filtre MP</t>
  </si>
  <si>
    <t>CL40/1 VG</t>
  </si>
  <si>
    <t>5,5kW</t>
  </si>
  <si>
    <t>* A consulter spécifiquement pour chaque projet, références à titre indicatif</t>
  </si>
  <si>
    <t>51-52-55-56 membranes</t>
  </si>
  <si>
    <t>correction surface servo des vannes D0C2 et 50D2</t>
  </si>
  <si>
    <t>DOC_DESOTEC_R2101_charbon H2S_AIRPEL ULTRA DS.pdf</t>
  </si>
  <si>
    <t>idem H2S avec taux de charge différent</t>
  </si>
  <si>
    <t>R2601 Charbon actif Desotec Airpel 10
Taux de charge pour 1 pot: 10%
Taux de charge pour 2 pots lead lag: 20%</t>
  </si>
  <si>
    <t>21-H2S, 26-COV CA</t>
  </si>
  <si>
    <t>ajout ref devis et doc charbon desotec</t>
  </si>
  <si>
    <t>Réservoir ORS V4201</t>
  </si>
  <si>
    <t>42A</t>
  </si>
  <si>
    <t>42B</t>
  </si>
  <si>
    <t>42C</t>
  </si>
  <si>
    <t>R4201</t>
  </si>
  <si>
    <t>Hauteur</t>
  </si>
  <si>
    <t>Volume</t>
  </si>
  <si>
    <t>Desotec Airpel 10</t>
  </si>
  <si>
    <t>Masse volumique</t>
  </si>
  <si>
    <t>DOC_DESOTEC_42-Charbon actif pour ORS_AIRPEL 10.pdf</t>
  </si>
  <si>
    <t>DOC_BASF_R4202_billes support charbon actif.pdf</t>
  </si>
  <si>
    <t>D1326-SP-001(C 0 SP_R4202) Active bed support.pdf</t>
  </si>
  <si>
    <t>g/L</t>
  </si>
  <si>
    <t>L</t>
  </si>
  <si>
    <t>Ø: Diamètre interne du réservoir / Vessel internal diameter</t>
  </si>
  <si>
    <t>REF A: Diamètre chargement charbon / Loading pipe diameter</t>
  </si>
  <si>
    <t>REF B: Diamètre de déchargement charbon / Unloading pipe diameter</t>
  </si>
  <si>
    <t>REF C: Diamètre entrée gaz / Inlet pipe diameter</t>
  </si>
  <si>
    <t xml:space="preserve">REF D: Diamètre sortie gaz / outlet gaz diameter </t>
  </si>
  <si>
    <t>Taille des pellets</t>
  </si>
  <si>
    <t>Diamètre des sphères</t>
  </si>
  <si>
    <t>inch</t>
  </si>
  <si>
    <t>1/2''</t>
  </si>
  <si>
    <t>BASF ABS 1/2''</t>
  </si>
  <si>
    <t>R4202</t>
  </si>
  <si>
    <t>Billes alumine support lit charbon actif</t>
  </si>
  <si>
    <t>Charbon actif pour élimination hydrocarbures</t>
  </si>
  <si>
    <t>V4201</t>
  </si>
  <si>
    <t>Réservoir charbon ORS</t>
  </si>
  <si>
    <t>D1326-SP-001(C 0 SP_R4201) ORS adsorbent.pdf</t>
  </si>
  <si>
    <t>[7], [10]</t>
  </si>
  <si>
    <t>42-ORS</t>
  </si>
  <si>
    <t>ajout caracteristique equipement et charbon</t>
  </si>
  <si>
    <t>orientation positionneur sur vanne de régul spécifié</t>
  </si>
  <si>
    <t>D1326-SP-001(C 0 SP_V4201) Reservoir ORS.pdf</t>
  </si>
  <si>
    <t>[5], [6], [11]</t>
  </si>
  <si>
    <t>C0.3</t>
  </si>
  <si>
    <t>MAJ suivant D1281-CRR-003</t>
  </si>
  <si>
    <t>La présence de ce module engendre la présence du module 87- eau froide.</t>
  </si>
  <si>
    <t>L'échangeur E1341 de pré-refroidissement BP est alimenté par de l'eau refroidie par un aérotherme au module 87.</t>
  </si>
  <si>
    <t>précisé que ce module engendre la présence du module 87</t>
  </si>
  <si>
    <t>La dépression est acceptable jusqu’à 285K (12°C) à l’entrée des modules de traitement BP (module 20) et dépend donc de la configuration de l'épurateur.</t>
  </si>
  <si>
    <t>ajout étiquette "indicatif" sur nb de membrane</t>
  </si>
  <si>
    <t>en attendant la révision du service process</t>
  </si>
  <si>
    <t>supression de la ligne DN06 "ligne off quality vers digesteur ou event, biogaz riche CH4 entrée &gt;55%"</t>
  </si>
  <si>
    <t>ligne off quality vers digesteur ou event</t>
  </si>
  <si>
    <t>DN70</t>
  </si>
  <si>
    <t>DN71</t>
  </si>
  <si>
    <t>DN72</t>
  </si>
  <si>
    <t>DN73</t>
  </si>
  <si>
    <t>DN74</t>
  </si>
  <si>
    <t>DN75</t>
  </si>
  <si>
    <t>DN76</t>
  </si>
  <si>
    <t>DN77</t>
  </si>
  <si>
    <t>DN78</t>
  </si>
  <si>
    <t>DN79</t>
  </si>
  <si>
    <t>Lignes process - raccordement équipements</t>
  </si>
  <si>
    <t>Raccordement écchangeurs à plaques MP E3221, E3201, E5401</t>
  </si>
  <si>
    <t>ajout nouveau code PID: DN71 pour raccordemeent échangeurs à plaques MP</t>
  </si>
  <si>
    <t>D1326-NC-014(C0) note de calcul soupapes.xlsx</t>
  </si>
  <si>
    <t>Code article fournisseur</t>
  </si>
  <si>
    <t xml:space="preserve">Pression tarage </t>
  </si>
  <si>
    <t>Entrée</t>
  </si>
  <si>
    <t>Sortie</t>
  </si>
  <si>
    <t>Dimaètre orifice - mm</t>
  </si>
  <si>
    <t>16,0 bar eff. / 50°C</t>
  </si>
  <si>
    <t>Soupape Type 459 / 430 + GGG 40.3 / do = 13 mm / Bouchon H2</t>
  </si>
  <si>
    <t>4593.2512</t>
  </si>
  <si>
    <t>¾" - Gaz mâle</t>
  </si>
  <si>
    <t>1" - Gaz femelle</t>
  </si>
  <si>
    <t>GGG 40.3</t>
  </si>
  <si>
    <t>Matière internes (embase et clapet)</t>
  </si>
  <si>
    <t>Soupape Type 459 / 430 + GGG 40.3 / do = 17,5 mm / Bouchon H2</t>
  </si>
  <si>
    <t>4593.2522</t>
  </si>
  <si>
    <t>1" - Gaz mâle</t>
  </si>
  <si>
    <t>1½" - Gaz femelle</t>
  </si>
  <si>
    <t>Soupape Type 441 / GGG-40.3  / Bouch.H2</t>
  </si>
  <si>
    <t>4415.7382</t>
  </si>
  <si>
    <t>DN25 / PN40</t>
  </si>
  <si>
    <t>DN40 / PN16</t>
  </si>
  <si>
    <t>Débit max certifié - Nm3/h</t>
  </si>
  <si>
    <t>C31A / C31B / C31C / C31D</t>
  </si>
  <si>
    <t>31-compresseur MP</t>
  </si>
  <si>
    <t>ajout gamme PSV3211</t>
  </si>
  <si>
    <t>PSV3211</t>
  </si>
  <si>
    <t>Cette soupape dépend du compresseur retenu. Voir dimensionnement onglet :</t>
  </si>
  <si>
    <t xml:space="preserve"> 31-Compresseur MP</t>
  </si>
  <si>
    <t>PSV</t>
  </si>
  <si>
    <t>Leser</t>
  </si>
  <si>
    <t>ajout PSV3211, suppression colonne orientation positionneur des vannes de régul</t>
  </si>
  <si>
    <t>maintenant défini en standard, plus de choix laissé au projet</t>
  </si>
  <si>
    <t>½" - Gaz mâle</t>
  </si>
  <si>
    <t>½" - Gaz femelle</t>
  </si>
  <si>
    <t>acier</t>
  </si>
  <si>
    <t>Pas besoin de soupape</t>
  </si>
  <si>
    <t>+</t>
  </si>
  <si>
    <t>ajout soupapes PSV8401 &amp; PSV8402</t>
  </si>
  <si>
    <t>3D_LESER_PSV3211_31Aà31D_459-462-do13-h2-v55v66.stp</t>
  </si>
  <si>
    <t>3D_LESER_PSV3211_31Eà31F_459-462-do17-5-h2-v56v67.stp</t>
  </si>
  <si>
    <t>3D_LESER_PSV3211_31Gà31H_441-dn25-h2.stp</t>
  </si>
  <si>
    <t>DEVIS_ATLANTIC GUILLOT_V8501_offrePrix_50188220.pdf</t>
  </si>
  <si>
    <t>DOC_ATLANTIC GUILLOT_V8501_DOC CORPRIMO_CORFLEX.pdf</t>
  </si>
  <si>
    <t>P101, P201, P202</t>
  </si>
  <si>
    <t>P301</t>
  </si>
  <si>
    <t>P301,P401,P501</t>
  </si>
  <si>
    <t>P511</t>
  </si>
  <si>
    <t>P521</t>
  </si>
  <si>
    <t>P501</t>
  </si>
  <si>
    <t>P551</t>
  </si>
  <si>
    <t>P561, P562</t>
  </si>
  <si>
    <t>N° pipe HYSYS</t>
  </si>
  <si>
    <t>ajout des n° pipes Hysys en face des codes DN</t>
  </si>
  <si>
    <t>85E</t>
  </si>
  <si>
    <t>85F</t>
  </si>
  <si>
    <t>85G</t>
  </si>
  <si>
    <t>85A</t>
  </si>
  <si>
    <t>85B</t>
  </si>
  <si>
    <t>limitaition du nb de ref,</t>
  </si>
  <si>
    <t>D1326-NC-103(C0) dimensionnement échangeurs standard.xlsx</t>
  </si>
  <si>
    <t>Caractéristiques groupe froid E8501et réservoir V8510</t>
  </si>
  <si>
    <t>Volume du réservoir V8510 - L</t>
  </si>
  <si>
    <t>suppression du V8501  de 500L, suppression du 3000L</t>
  </si>
  <si>
    <t>DEVIS_DESOTEC_charbon actif R2101, R2601, R4201_Air Liquide Advanced Technologies SA VOF1500179.pdf</t>
  </si>
  <si>
    <t>Soupape Type 439 / 0,1 à 16 bar / 430F / do = 10 mm / H2</t>
  </si>
  <si>
    <t>4393.2882</t>
  </si>
  <si>
    <t>0,30 bar eff. / 60°C</t>
  </si>
  <si>
    <t>316L joint nitrile</t>
  </si>
  <si>
    <t>DOC_LESER_PSV3211,PSV8401,PSV8402_Notes de Calcul LESER - FL12467 - Rév.1.pdf</t>
  </si>
  <si>
    <t>DEVIS_LESER_PSV3211, PSV8401, PSV8402_Offre LESER - FL12467 - Rév 1.pdf</t>
  </si>
  <si>
    <t>3D_LESER_PSV8401,PSV8402_type 439-do10-h2-v54v65.stp</t>
  </si>
  <si>
    <r>
      <t xml:space="preserve">Soupape PSV8402 </t>
    </r>
    <r>
      <rPr>
        <sz val="11"/>
        <color theme="1"/>
        <rFont val="Calibri"/>
        <family val="2"/>
        <scheme val="minor"/>
      </rPr>
      <t>ref. [11] à [14]</t>
    </r>
  </si>
  <si>
    <r>
      <t xml:space="preserve">Soupape PSV8401 </t>
    </r>
    <r>
      <rPr>
        <sz val="11"/>
        <color theme="1"/>
        <rFont val="Calibri"/>
        <family val="2"/>
        <scheme val="minor"/>
      </rPr>
      <t>ref. [11] à [14]</t>
    </r>
  </si>
  <si>
    <t>[23a]</t>
  </si>
  <si>
    <t>[23b]</t>
  </si>
  <si>
    <t>[23c]</t>
  </si>
  <si>
    <r>
      <t xml:space="preserve">Soupape protection MP associée - PSV 3211 </t>
    </r>
    <r>
      <rPr>
        <sz val="11"/>
        <color theme="1"/>
        <rFont val="Calibri"/>
        <family val="2"/>
        <scheme val="minor"/>
      </rPr>
      <t>- [20], [21], [22], [23]</t>
    </r>
  </si>
  <si>
    <t>OC</t>
  </si>
  <si>
    <t>FV2151 supprimée dans le comptage des vannes de régul (électrovanne proportionnelle)</t>
  </si>
  <si>
    <t>Ajout d'une ligne pour OC2151</t>
  </si>
  <si>
    <t>PLAN_LAUTRETTE_corps filtre V3211A_D14-1770v6 F-3211A.pdf</t>
  </si>
  <si>
    <t>DEVIS_LAUTRETTE_filtre et corps_3211,3301,3311,4301_D14001770v2 Offre technique et commerciale.pdf</t>
  </si>
  <si>
    <t>PLAN_LAUTRETTE_corps filtre V3301A et V3311A et V4301_D14-1770v4 F-3301A - F-3311A.pdf</t>
  </si>
  <si>
    <t>321/33/43</t>
  </si>
  <si>
    <t>MAJ n° plan et devis lautrette</t>
  </si>
  <si>
    <t>suppression alternative CIAT tubulaire</t>
  </si>
  <si>
    <t>ne passe pas deans l'intégration 3D</t>
  </si>
  <si>
    <t>voir onglet 31 compresseur</t>
  </si>
  <si>
    <t>Biogas Inlet - DN02</t>
  </si>
  <si>
    <t>modif DN02 pour le lier au diamètre entrée compresseur</t>
  </si>
  <si>
    <t>réduction diamètre</t>
  </si>
  <si>
    <t>D1326H257B1(B) Epuration CO2- Module 51,52,55,56 - Enveloppe de membrane 6''</t>
  </si>
  <si>
    <t>D1326H255B1(F) Epuration CO2- Module 51,52,55,56 - Enveloppe de membrane 12''</t>
  </si>
  <si>
    <t>DN17/DN18  MAJ selon plan enveloppe membrane BETRI</t>
  </si>
  <si>
    <t>Samson 3241-Fonte-DN20-Kvs6.3-E-Servo 3271 de 120cm²plage 1.4-2.3-Repli:FC-Positionneur 3730-3 "nA" orientation 7890</t>
  </si>
  <si>
    <t>Samson 3241-Fonte-DN25-Kvs10-E-Servo 3271 de 120cm²plage 1.4-2.3-Repli:FC-Positionneur 3730-3 "nA" orientation 7890</t>
  </si>
  <si>
    <t>Samson 3241-Fonte-DN40-Kvs16-E-Servo 3271 de 120cm²plage 1.4-2.3-Repli:FC-Positionneur 3730-3 "nA" orientation 7890</t>
  </si>
  <si>
    <t>Dimensionnement module 01 : entrée système - FT0102</t>
  </si>
  <si>
    <t>Dimensionnement module 133 contrôle humidité relative -  E1331: échangeur vanne de régulation TV1331</t>
  </si>
  <si>
    <t>Dimensionnement du module 21: désulfuration H2S - Pot V2101 et Adsorbant R2101</t>
  </si>
  <si>
    <t>Dimensionnement du module 25: Filtration BP - filtre F2501 (et enveloppe de filtre V2501)</t>
  </si>
  <si>
    <t>Dimensionnement du module 26: traitement COV par charbons actifs - Pot V2601 et Adsorbant R2601</t>
  </si>
  <si>
    <t>Compresseur  C3101</t>
  </si>
  <si>
    <t>Dimensionnement module 31 : compresseur moyenne pression C3101, vanne de bypass FV3101, soupape 16barg PSV3211</t>
  </si>
  <si>
    <t>Dimensionnement module 321 - séchage MP: séparation condensats V3211</t>
  </si>
  <si>
    <t>Dimensionnement module 33 - Filtres MP - Filtre F3301 et F3311, et enveloppes de filtres V3301 et V3311</t>
  </si>
  <si>
    <t>Dimensionnement module 42: ORS - réservoir V4201 et adsorbant R4201/R4202</t>
  </si>
  <si>
    <t>Dimensionnement du module 43: Filtration MP - filtre F4301 et enveloppe de filtre V4301</t>
  </si>
  <si>
    <t>Dimensionnement module 50: 51 / 52 /55 / 56 - nombre de skids, nombre de membranes MB5101, MB5201, MB5401, MB5501, vannes de régulation PV5001, PV5605</t>
  </si>
  <si>
    <t>Dimensionnement module 54 régulation de température inter étage - échangeur E5401 et vanne de régulation TV5401</t>
  </si>
  <si>
    <t>Dimensionnement module 64 réchauffage biométhane -   échangeur E6401 et vanne de régulation TV6401</t>
  </si>
  <si>
    <t>Dimensionnement module 84 : Analyseurs AT8401 et AT8402 et soupapes PSV8401 et PSV8402</t>
  </si>
  <si>
    <t>Dimensionnement module 85 : groupe froid E8501 et ballon tampon V8501</t>
  </si>
  <si>
    <t>Dimensionnement module 915 : indicateur process sortie, débitmètre sur biométhane FT9151</t>
  </si>
  <si>
    <t>Dimensionnement module 87 eau froide - aérotherme E8701, pompe P8701</t>
  </si>
  <si>
    <t>A définir</t>
  </si>
  <si>
    <t>Pompe P8701</t>
  </si>
  <si>
    <t>ajout des tags équipement</t>
  </si>
  <si>
    <t>quasi tous</t>
  </si>
  <si>
    <t>Gamme</t>
  </si>
  <si>
    <t>01A</t>
  </si>
  <si>
    <t>01B</t>
  </si>
  <si>
    <t>01C</t>
  </si>
  <si>
    <t>01D</t>
  </si>
  <si>
    <t>01A- 3051SFC1CS030</t>
  </si>
  <si>
    <t>01B - 3051SFC1CS040</t>
  </si>
  <si>
    <t>01C - 3051SFC1CS060</t>
  </si>
  <si>
    <t>01D - 3051SFC1CS080</t>
  </si>
  <si>
    <t>Alternative filtre F2501A + enveloppe de filtre V2501A</t>
  </si>
  <si>
    <t>ajout du DN25 dans calo de la ligne DN45</t>
  </si>
  <si>
    <t>C0.4</t>
  </si>
  <si>
    <t>refonte de l'onglet pour intégrer MEOTEC et supprimer l'échangeur E8610</t>
  </si>
  <si>
    <t>8634A</t>
  </si>
  <si>
    <t>8634B</t>
  </si>
  <si>
    <t>8634C</t>
  </si>
  <si>
    <t>8634D</t>
  </si>
  <si>
    <t>Choix Vanne de régulation TV8634A et B (cas double compresseur)</t>
  </si>
  <si>
    <t>erreur puissance chaude et débit requis</t>
  </si>
  <si>
    <t>Valeurs de design pour un échange coté gaz de 100°C à 20°C (avec une température ambiante à 10°C)</t>
  </si>
  <si>
    <t>Débit de biogaz traité</t>
  </si>
  <si>
    <t>Débit d'air de refroidissement max</t>
  </si>
  <si>
    <t>m3/h @ 10°C</t>
  </si>
  <si>
    <t>Gamme compresseur</t>
  </si>
  <si>
    <t>31A, 31B, 31C</t>
  </si>
  <si>
    <t>31D, 31E</t>
  </si>
  <si>
    <t>31F</t>
  </si>
  <si>
    <t>31G,31H</t>
  </si>
  <si>
    <t>[6],[7], [11]</t>
  </si>
  <si>
    <t>manchette de connexion cylindrique/rectangulaire</t>
  </si>
  <si>
    <t>ajout débits d'air nécessaires selon gamme, attente éléments de thermics</t>
  </si>
  <si>
    <t>non défini</t>
  </si>
  <si>
    <t>si DT client inférieur, on ne récupérera pas toutes les calories (limitation débit design skid)</t>
  </si>
  <si>
    <t>°C</t>
  </si>
  <si>
    <t>kW</t>
  </si>
  <si>
    <t>Hot water Max Flowrate - design skid (pompe)</t>
  </si>
  <si>
    <t>m3/h</t>
  </si>
  <si>
    <t>si T° retour client supérieur, on ne récupérera pas toutes les calories (limitation débit design skid)</t>
  </si>
  <si>
    <t>Valeurs pour un biogaz de composition moyenne, débit biogaz maxi, avec 16barg au compresseur, en considérant que tous les échangeurs eau chaude (E1331, E5401, E6401) ne sont pas retenus, que l'échangeur E3221 consomme à son DT nominal.</t>
  </si>
  <si>
    <t>2 étages - Recycle 1.7</t>
  </si>
  <si>
    <t>125x175x191x618</t>
  </si>
  <si>
    <t>AlfaNova 76L-20L</t>
  </si>
  <si>
    <t>AlfaNova 76L-30L</t>
  </si>
  <si>
    <t>AlfaNova 76L-40L</t>
  </si>
  <si>
    <t>AlfaNova 76L-50L</t>
  </si>
  <si>
    <t>85 +/-5°C</t>
  </si>
  <si>
    <t>65 +/-5°C</t>
  </si>
  <si>
    <t>si T° retour client inférieur, risque de sur-refroidissement huile compresseur</t>
  </si>
  <si>
    <t>selon compressoriste</t>
  </si>
  <si>
    <t>mbar</t>
  </si>
  <si>
    <t>Perte de charge max - circuit client</t>
  </si>
  <si>
    <t>Max Heat to customer</t>
  </si>
  <si>
    <t xml:space="preserve">attention, n'est pas forcément la quantité de chaleur que le client récupérera (dependant de ses conditions de débit, taux de recycle et pression compresseur) </t>
  </si>
  <si>
    <t>DP pompe 3bar</t>
  </si>
  <si>
    <r>
      <t xml:space="preserve"> Caractéristiques pour design réseau client </t>
    </r>
    <r>
      <rPr>
        <b/>
        <sz val="11"/>
        <rFont val="Calibri"/>
        <family val="2"/>
        <scheme val="minor"/>
      </rPr>
      <t xml:space="preserve"> - </t>
    </r>
    <r>
      <rPr>
        <b/>
        <sz val="11"/>
        <color rgb="FFFF0000"/>
        <rFont val="Calibri"/>
        <family val="2"/>
        <scheme val="minor"/>
      </rPr>
      <t xml:space="preserve">attention, la quantité de chaleur exportée maximale n'est pas forcément la quantité de chaleur que le client récupérera (dependant de ses conditions de débit, taux de recycle et pression compresseur) </t>
    </r>
  </si>
  <si>
    <r>
      <t>Température retour client max (T</t>
    </r>
    <r>
      <rPr>
        <vertAlign val="subscript"/>
        <sz val="11"/>
        <rFont val="Calibri"/>
        <family val="2"/>
        <scheme val="minor"/>
      </rPr>
      <t>1</t>
    </r>
    <r>
      <rPr>
        <sz val="11"/>
        <rFont val="Calibri"/>
        <family val="2"/>
        <scheme val="minor"/>
      </rPr>
      <t xml:space="preserve"> - T</t>
    </r>
    <r>
      <rPr>
        <vertAlign val="subscript"/>
        <sz val="11"/>
        <rFont val="Calibri"/>
        <family val="2"/>
        <scheme val="minor"/>
      </rPr>
      <t>2</t>
    </r>
    <r>
      <rPr>
        <sz val="11"/>
        <rFont val="Calibri"/>
        <family val="2"/>
        <scheme val="minor"/>
      </rPr>
      <t>)</t>
    </r>
  </si>
  <si>
    <r>
      <t>Température retour client max - T</t>
    </r>
    <r>
      <rPr>
        <vertAlign val="subscript"/>
        <sz val="11"/>
        <rFont val="Calibri"/>
        <family val="2"/>
        <scheme val="minor"/>
      </rPr>
      <t>2</t>
    </r>
  </si>
  <si>
    <r>
      <t>Température retour client mini - T</t>
    </r>
    <r>
      <rPr>
        <vertAlign val="subscript"/>
        <sz val="11"/>
        <rFont val="Calibri"/>
        <family val="2"/>
        <scheme val="minor"/>
      </rPr>
      <t>2</t>
    </r>
  </si>
  <si>
    <r>
      <t>Température départ vers client - T</t>
    </r>
    <r>
      <rPr>
        <vertAlign val="subscript"/>
        <sz val="11"/>
        <rFont val="Calibri"/>
        <family val="2"/>
        <scheme val="minor"/>
      </rPr>
      <t>1</t>
    </r>
  </si>
  <si>
    <t>Choix du skid et Récupération de chaleur</t>
  </si>
  <si>
    <t>La quantité de chaleur récupérable au compresseur est estimée à partir; du débit de biogaz entrée épurateur, du taux de recycle, de la pression en sortie compresseur et d'autres paramètres d'influence moindre.</t>
  </si>
  <si>
    <t>Un outil dédié : ref. [4] D1326-NC-106(C0) Dimensionnement Récupération de chaleur - eau chaude.xlsx , onglet "calcul chaleur" permet de réaliser cette estimation.</t>
  </si>
  <si>
    <r>
      <t xml:space="preserve">Détermination de la quantité de chaleur exportable au client - (à garantir éventuellement ) </t>
    </r>
    <r>
      <rPr>
        <b/>
        <sz val="11"/>
        <color rgb="FFFF0000"/>
        <rFont val="Calibri"/>
        <family val="2"/>
        <scheme val="minor"/>
      </rPr>
      <t>spécifique à chaque projet et ses caractéristiques</t>
    </r>
  </si>
  <si>
    <t>D1326-NC-106(C0) Dimensionnement Récupération de chaleur - eau chaude.xlsx</t>
  </si>
  <si>
    <t>Dimensionnement module 86 eau chaude: réseau de production d'eau chaude</t>
  </si>
  <si>
    <t>refonte de l'onglet pour intégrer MEOTEC et définir les caractéristiques du réseau</t>
  </si>
  <si>
    <t>TCM SCA14</t>
  </si>
  <si>
    <t>C31I</t>
  </si>
  <si>
    <t>C31H / C31I</t>
  </si>
  <si>
    <t>C31E / C31F / C31G</t>
  </si>
  <si>
    <t>DEVIS_ADICOMP_CompresseurMP_vis_C31I_1411528 rev 3 Air Liquide - Kaposvar.pdf</t>
  </si>
  <si>
    <t>DEVIS_ADICOMP_Compresseur MP_vis_C31H_1411528 rev 4 Air Liquide - Kaposvar.pdf</t>
  </si>
  <si>
    <t>BVG355 non retenu</t>
  </si>
  <si>
    <t>C31F / C31G / C31H / C31I</t>
  </si>
  <si>
    <t>ajout compresseur 1000</t>
  </si>
  <si>
    <t>combler le "trou" de la gamme</t>
  </si>
  <si>
    <t>[7a]</t>
  </si>
  <si>
    <t>[7b]</t>
  </si>
  <si>
    <t>[8a]</t>
  </si>
  <si>
    <t>[8b]</t>
  </si>
  <si>
    <t>[9a]</t>
  </si>
  <si>
    <t>[9b]</t>
  </si>
  <si>
    <t>[10a]</t>
  </si>
  <si>
    <t>[10b]</t>
  </si>
  <si>
    <t>[11a]</t>
  </si>
  <si>
    <t>[11b]</t>
  </si>
  <si>
    <t>[12a]</t>
  </si>
  <si>
    <t>[12b]</t>
  </si>
  <si>
    <t>[13a]</t>
  </si>
  <si>
    <t>[13b]</t>
  </si>
  <si>
    <t>[14a]</t>
  </si>
  <si>
    <t>[14b]</t>
  </si>
  <si>
    <t>DEVIS_AERZEN_Compresseur MP_vis_C31I_44D019 rev5 - VMY356 NR 2500 Nm3 - projet Peine.pdf</t>
  </si>
  <si>
    <t>BVG315-16NG-INV-(OF-HR-BV-PB) Ex</t>
  </si>
  <si>
    <t>355kW de-rated</t>
  </si>
  <si>
    <t>DEVIS_ADICOMP_CompresseurMP_vis_C31G_1501032 rev1 Air Liquide - Fonroche.pdf</t>
  </si>
  <si>
    <t>Installation</t>
  </si>
  <si>
    <t>Intérieur épurateur</t>
  </si>
  <si>
    <t>Vis sur chassis</t>
  </si>
  <si>
    <t xml:space="preserve">Vis complète skid </t>
  </si>
  <si>
    <t>extérieur</t>
  </si>
  <si>
    <t>Vis option canopy</t>
  </si>
  <si>
    <t>Vis option canopy ou vis sur chassis</t>
  </si>
  <si>
    <t>intérieur ou extérieur</t>
  </si>
  <si>
    <t>Ajout des kg</t>
  </si>
  <si>
    <t>collecteur soupapes MP</t>
  </si>
  <si>
    <t>MAJ des réf des DN85et86</t>
  </si>
  <si>
    <t>avec Q max compresseur</t>
  </si>
  <si>
    <t>avec Qmax certifié soupape</t>
  </si>
  <si>
    <t>H1350 L1150 P600</t>
  </si>
  <si>
    <t>Encombrement skid (mm)</t>
  </si>
  <si>
    <t>Diamètre raccordement entrée / sortie (DN)</t>
  </si>
  <si>
    <t>Pompe Qmax (m3/h)</t>
  </si>
  <si>
    <t>Pompe Dpmax (m)</t>
  </si>
  <si>
    <t>Pompe consommation Elec. (kW)</t>
  </si>
  <si>
    <t>Skid eau chaude E8601</t>
  </si>
  <si>
    <t>Référence LACOUR</t>
  </si>
  <si>
    <t>EC-6m3/h-DN25-ALAT</t>
  </si>
  <si>
    <t>AT8402</t>
  </si>
  <si>
    <t>AT8412</t>
  </si>
  <si>
    <t>AT8422</t>
  </si>
  <si>
    <t>AT8452</t>
  </si>
  <si>
    <t>AT8432</t>
  </si>
  <si>
    <t>- Option à minima 1 gaz</t>
  </si>
  <si>
    <t>-  Option mesure de O2</t>
  </si>
  <si>
    <t>Par défaut</t>
  </si>
  <si>
    <t>Avec surcout suite à contrainte spécifiques</t>
  </si>
  <si>
    <t>Modif du choix par défaut de l'analyseur AT8402</t>
  </si>
  <si>
    <t>Limitation du nombre de plans standards</t>
  </si>
  <si>
    <t>Renseignement skid eau chaude Lacour</t>
  </si>
  <si>
    <t>C0.5</t>
  </si>
  <si>
    <t>EC-11m3/h-DN50-ALAT</t>
  </si>
  <si>
    <t>EC-20m3/h-DN50-ALAT</t>
  </si>
  <si>
    <t>DEVIS_ADICOMP_Compresseur MP_vis_C31F_1501032 Air Liquide - Fonroche.pdf</t>
  </si>
  <si>
    <t>BVG250-15NG-INV-(OF-HR-BV-PB) Ex</t>
  </si>
  <si>
    <t>Alternative à Geotech</t>
  </si>
  <si>
    <t>mauvais renvoi dans résumé</t>
  </si>
  <si>
    <t>Modif lettre de gamme pour 3 points d'échantillonnage, 4 étages + analyseur RTO</t>
  </si>
  <si>
    <t>Analyseur du RTO</t>
  </si>
  <si>
    <r>
      <t xml:space="preserve">L'analyseur du RTO est compris dans la fourniture du RTO par </t>
    </r>
    <r>
      <rPr>
        <b/>
        <sz val="11"/>
        <color theme="1"/>
        <rFont val="Calibri"/>
        <family val="2"/>
        <scheme val="minor"/>
      </rPr>
      <t>MEGTEC</t>
    </r>
    <r>
      <rPr>
        <sz val="11"/>
        <color theme="1"/>
        <rFont val="Calibri"/>
        <family val="2"/>
        <scheme val="minor"/>
      </rPr>
      <t>.</t>
    </r>
  </si>
  <si>
    <t>H1200 L1050 P600</t>
  </si>
  <si>
    <t>Longueur traçage du fond</t>
  </si>
  <si>
    <t>mètre</t>
  </si>
  <si>
    <t>E - SKID DE MODULE 20</t>
  </si>
  <si>
    <t>F - SKID DE SECHAGE</t>
  </si>
  <si>
    <t>H - SKIDS MEMBRANES</t>
  </si>
  <si>
    <t>J - SKID INJECTION</t>
  </si>
  <si>
    <t>Entrée système
FT0102</t>
  </si>
  <si>
    <t>Surpresseur C1101</t>
  </si>
  <si>
    <t>Séchage BP
groupe froid E8501, échangeur E1301 &amp; vanne TV1301</t>
  </si>
  <si>
    <t>Réchauffeur
Echangeur E1331 &amp; 
Vanne TV1331</t>
  </si>
  <si>
    <t>Séchage Aérotherme BP</t>
  </si>
  <si>
    <t>Injection d'air</t>
  </si>
  <si>
    <t>Désulfuration H2S</t>
  </si>
  <si>
    <t>Pas de Lead Lag</t>
  </si>
  <si>
    <t>Lead Lag</t>
  </si>
  <si>
    <t>Filtre BP</t>
  </si>
  <si>
    <t>Compresseur MP</t>
  </si>
  <si>
    <t>Vanne de régulation
FV3101</t>
  </si>
  <si>
    <t>Respiration</t>
  </si>
  <si>
    <t>Aérotherme MP</t>
  </si>
  <si>
    <t>Séchage MP
Echangeur E3201A &amp; vanne TV3205</t>
  </si>
  <si>
    <t>Séparateur V3211
filtration F3301 &amp; F3311</t>
  </si>
  <si>
    <t>Soupape
PSV3211</t>
  </si>
  <si>
    <t>Réchauffage MP
E3221 &amp; TV3221</t>
  </si>
  <si>
    <t>ORS
V4201</t>
  </si>
  <si>
    <t>Filtre MP
V4301</t>
  </si>
  <si>
    <t>1er skid
Membranes 1,2, 3 et 4 étages</t>
  </si>
  <si>
    <t>2ème skid
Membranes 1,2, 3 et 4 étages</t>
  </si>
  <si>
    <t>Régulation inter-étages
E5401, TV5401</t>
  </si>
  <si>
    <t>Régulation Qualité
PV5001</t>
  </si>
  <si>
    <t>Injection
PV6002</t>
  </si>
  <si>
    <t>Réchauffage
E6401, TV6401</t>
  </si>
  <si>
    <t>Débitmètre
FT9151</t>
  </si>
  <si>
    <t>Présent dans le projet</t>
  </si>
  <si>
    <t>FT0102 : 
3051SFC1CS030N065T31JA1A5GP1Q4Q8E1</t>
  </si>
  <si>
    <t>FT0102 : 
3051SFC1CS040N065T31JA1A5GP1Q4Q8E1</t>
  </si>
  <si>
    <t>FT0102 : 
3051SFC1CS060N065T31JA1A5GP1Q4Q8E1</t>
  </si>
  <si>
    <t>FT0102 : 
3051SFC1CS080N065T31JA1A5GP1Q4Q8E1</t>
  </si>
  <si>
    <t>C1101 : CL23/21 2DG</t>
  </si>
  <si>
    <t>C1101 : CL30/21 2DG</t>
  </si>
  <si>
    <t>C1101 : CL36/21 2DG</t>
  </si>
  <si>
    <t>C1101 : CL42/21 2DG</t>
  </si>
  <si>
    <t>C1101 : CL40/1 VG</t>
  </si>
  <si>
    <t>C1101 : CL49/21 2DG</t>
  </si>
  <si>
    <t>C1101 : CL60 monobloc</t>
  </si>
  <si>
    <t>C1101 : TBT HF 18.5kW</t>
  </si>
  <si>
    <t>C1101 : TBT HF 30kW</t>
  </si>
  <si>
    <t>C1101 : TBT FF 37kW</t>
  </si>
  <si>
    <t>C1101 : TBT FF 55kW</t>
  </si>
  <si>
    <t>C1101 : P-GRN48/120/500/2G-2
2 x 4kW</t>
  </si>
  <si>
    <t>C1101 : P-GRN48/120/500/2G-2
2 x 7,5kW</t>
  </si>
  <si>
    <t>C1101 : P-GRN48/120/500/2G-2
2 x 11kW</t>
  </si>
  <si>
    <t xml:space="preserve">E1301 : CIAT FSH 168 25 C
F1311 :  SGMV 250
TV1301 : </t>
  </si>
  <si>
    <t xml:space="preserve">E1301 : CIAT FSH 219 25 C
F1311 : SGMV 350
TV1301 : </t>
  </si>
  <si>
    <t xml:space="preserve">E1301 : CIAT FSH 273 25 C
F1311 : SGMV 400
TV1301 : </t>
  </si>
  <si>
    <t xml:space="preserve">E1301 : CIAT FSH 355 25 C
F1311 : SGMV 500
TV1301 : </t>
  </si>
  <si>
    <t>E1331 : CIAT FSH 114 05L 1H G11
TV1331 : Samson 3241-Fonte-DN20-Kvs1.6-E</t>
  </si>
  <si>
    <t>E1331 : CIAT FSH 168 05L 1H G11
TV1331 : Samson 3241-Fonte-DN20-Kvs1.6-E</t>
  </si>
  <si>
    <t>E1331 : CIAT FSH219 05L 1H G11
TV1331 : Samson 3241-Fonte-DN20-Kvs4-E</t>
  </si>
  <si>
    <t>E1331 : CIAT FSH 273 05L 1H G11
TV1331 : Samson 3241-Fonte-DN20-Kvs4-E</t>
  </si>
  <si>
    <t>E1341 : CIAT FSH 168 25 C</t>
  </si>
  <si>
    <t>E1341 : CIAT FSH 219 25 C</t>
  </si>
  <si>
    <t>E1341 : CIAT FSH 273 25 C</t>
  </si>
  <si>
    <t>E1341 : CIAT FSH 355 25 C</t>
  </si>
  <si>
    <r>
      <t xml:space="preserve">21A - FAKA </t>
    </r>
    <r>
      <rPr>
        <sz val="9"/>
        <color theme="1"/>
        <rFont val="Calibri"/>
        <family val="2"/>
      </rPr>
      <t>Ø1300 de 2 à 3m3 &amp; diffuseur</t>
    </r>
  </si>
  <si>
    <r>
      <t xml:space="preserve">21A - FAKA </t>
    </r>
    <r>
      <rPr>
        <sz val="9"/>
        <color theme="1"/>
        <rFont val="Calibri"/>
        <family val="2"/>
      </rPr>
      <t>Ø1300  de 2 à 4m3 &amp; diffuseur</t>
    </r>
  </si>
  <si>
    <r>
      <t xml:space="preserve">21A - FAKA </t>
    </r>
    <r>
      <rPr>
        <sz val="9"/>
        <color theme="1"/>
        <rFont val="Calibri"/>
        <family val="2"/>
      </rPr>
      <t>Ø1300  de 2 à 5m3 &amp; diffuseur</t>
    </r>
  </si>
  <si>
    <r>
      <t xml:space="preserve">21B - FAKA </t>
    </r>
    <r>
      <rPr>
        <sz val="9"/>
        <color theme="1"/>
        <rFont val="Calibri"/>
        <family val="2"/>
      </rPr>
      <t>Ø1300 de 2 à 3m3</t>
    </r>
  </si>
  <si>
    <r>
      <t xml:space="preserve">21B - FAKA </t>
    </r>
    <r>
      <rPr>
        <sz val="9"/>
        <color theme="1"/>
        <rFont val="Calibri"/>
        <family val="2"/>
      </rPr>
      <t>Ø1300  de 2 à 4m3</t>
    </r>
  </si>
  <si>
    <r>
      <t xml:space="preserve">21B - FAKA </t>
    </r>
    <r>
      <rPr>
        <sz val="9"/>
        <color theme="1"/>
        <rFont val="Calibri"/>
        <family val="2"/>
      </rPr>
      <t>Ø1300  de 2 à 5m3</t>
    </r>
  </si>
  <si>
    <r>
      <t xml:space="preserve">21B - FAKA </t>
    </r>
    <r>
      <rPr>
        <sz val="9"/>
        <color theme="1"/>
        <rFont val="Calibri"/>
        <family val="2"/>
      </rPr>
      <t>Ø1500  de 3 à 5m3</t>
    </r>
  </si>
  <si>
    <r>
      <t xml:space="preserve">21C - FAKA </t>
    </r>
    <r>
      <rPr>
        <sz val="9"/>
        <color theme="1"/>
        <rFont val="Calibri"/>
        <family val="2"/>
      </rPr>
      <t>Ø1900  de 5 à 7m3</t>
    </r>
  </si>
  <si>
    <t>SANS</t>
  </si>
  <si>
    <t>C3101 : Adicomp BVG37-CG-INV-GTOF-EX</t>
  </si>
  <si>
    <t xml:space="preserve">C3101 : Adicomp BVG55-HD-INV-GTOF-EX </t>
  </si>
  <si>
    <t xml:space="preserve">C3101 : Adicomp BVG75-15NG-INV-(OF-HR-BV-PB) Ex </t>
  </si>
  <si>
    <t>C3101 : Bauer CNK200-G</t>
  </si>
  <si>
    <t xml:space="preserve">C3101 : Adicomp BVG160-MD-INV-GTOF-EX </t>
  </si>
  <si>
    <t xml:space="preserve">C3101 : Adicomp BVG200-EG-INV-GTOF-EX </t>
  </si>
  <si>
    <t xml:space="preserve">C3101 : Adicomp </t>
  </si>
  <si>
    <t xml:space="preserve">C3101 : Adicomp BVG315-16NG-INV-(OF-HR-BV-PB) Ex </t>
  </si>
  <si>
    <t>C3101 : Adicomp BVG400-16NG-INV-(OF-HR-BV-PB) Ex</t>
  </si>
  <si>
    <t xml:space="preserve">C3101 : Adicomp BVG455-16NG-INV-(OF-HR-BV-PB) Ex </t>
  </si>
  <si>
    <t>C3101 : Aerzen VMY356</t>
  </si>
  <si>
    <t>FV3101 : Samson 3241-Inox-DN40-Kvs2.5-E</t>
  </si>
  <si>
    <t>FV3101 : Samson 3241-Inox-DN50-Kvs4-E</t>
  </si>
  <si>
    <t>FV3101 : Samson 3241-Inox-DN50-Kvs10-STELLITE-E</t>
  </si>
  <si>
    <t>E3201 : AlfaNova 27-20H
TV3201 : Samson 3241-Fonte-DN25-Kvs10-E</t>
  </si>
  <si>
    <t>E3201 : AlfaNova 27-24H
TV3201 : Samson 3241-Fonte-DN25-Kvs10-E</t>
  </si>
  <si>
    <t>E3201 : AlfaNova 27-50H
TV3201 : Samson 3241-Fonte-DN25-Kvs10-E</t>
  </si>
  <si>
    <t>E3201 : AlfaNova 76-40H
TV3201 : Samson 3241-Fonte-DN40-Kvs25-E</t>
  </si>
  <si>
    <t>E3201 : AlfaNova 76-50H
TV3201 : Samson 3241-Fonte-DN40-Kvs25-E</t>
  </si>
  <si>
    <t>E3201 : AlfaNova 76-64H
TV3201 : Samson 3241-Fonte-DN50-Kvs40-E</t>
  </si>
  <si>
    <t>E3201 : AlfaNova  76-100H
TV3201 : Samson 3241-Fonte-DN50-Kvs40-E</t>
  </si>
  <si>
    <t>E3201 : AlfaNova 76-130H
TV3201 : Samson 3241-Fonte-DN50-Kvs40-E</t>
  </si>
  <si>
    <t>E3201 : AlfaNova 76-130H
TV3201 : Samson 3241-Fonte-DN80-Kvs60-E</t>
  </si>
  <si>
    <t>V3211 : 4''
 F3301 &amp; F3311 : 3''</t>
  </si>
  <si>
    <t>V3211 :5''
 F3301 &amp; F3311 : 4''</t>
  </si>
  <si>
    <t>V3211 : 6''
 F3301 &amp; F3311 : 5''</t>
  </si>
  <si>
    <t>V3211 : 8''
 F3301 &amp; F3311 : 6''</t>
  </si>
  <si>
    <t>V3211 : 10''
 F3301 &amp; F3311 : 8''</t>
  </si>
  <si>
    <t>PSV3211 : Type 459 / 430 - do = 13 mm - 4593.2512</t>
  </si>
  <si>
    <t>PSV3211 : Type 459 / 430 - do = 17,5 mm - 4593.2522</t>
  </si>
  <si>
    <t>PSV3211 : Type 441 / 430 - do = XX,X mm -  4415.7382</t>
  </si>
  <si>
    <t>E3221 : AlfaNova 27-10L
TV3221 : Samson 3241-Fonte-DN20-Kvs4</t>
  </si>
  <si>
    <t>E3221 : AlfaNova 27-20L
TV3221 : Samson 3241-Fonte-DN20-Kvs4</t>
  </si>
  <si>
    <t>E3221 : AlfaNova 76L-20L
TV3221 : Samson 3241-Fonte-DN25-Kvs10</t>
  </si>
  <si>
    <t>E3221 : AlfaNova 76L-30L
TV3221 : Samson 3241-Fonte-DN40-Kvs16</t>
  </si>
  <si>
    <t>E3221 : AlfaNova 76L-40L
TV3221 : Samson 3241-Fonte-DN40-Kvs16</t>
  </si>
  <si>
    <t>E3221 : AlfaNova 76L-50L
TV3221 : Samson 3241-Fonte-DN40-Kvs16</t>
  </si>
  <si>
    <t>DN200 - H1500</t>
  </si>
  <si>
    <t>DN400 H1500</t>
  </si>
  <si>
    <t>DN600 H1500</t>
  </si>
  <si>
    <t>V4301 : 3''</t>
  </si>
  <si>
    <t>V4301 : 4''</t>
  </si>
  <si>
    <t>V4301 : 5''</t>
  </si>
  <si>
    <t>V4301 : 6''</t>
  </si>
  <si>
    <t>V4301 : 8''</t>
  </si>
  <si>
    <t>12" : MB5101 x5, MB5201 x5, MB5501 x4, MB5601A x1</t>
  </si>
  <si>
    <t>12" : MB5101 x5, MB5201 x4, MB5501 x4, MB5601A x1</t>
  </si>
  <si>
    <t>12" : MB5101 x5, MB5201 x5</t>
  </si>
  <si>
    <t>6" : MB5101 x5, MB5201 x5, MB5501 x4, MB5601A x1</t>
  </si>
  <si>
    <t>6" : MB5101 x5, MB5201 x5</t>
  </si>
  <si>
    <t>12" : MB5101 x5, MB5201 x5, MB5501 x5</t>
  </si>
  <si>
    <t>6" : MB5101 x5, MB5201 x5, MB5501 x5</t>
  </si>
  <si>
    <t>E5401 : AlfaNova 27-20L
TV5401 : Samson 3241-Fonte-DN20-Kvs6.3</t>
  </si>
  <si>
    <t>E5401 : AlfaNova 76L-20L
TV5401 : Samson 3241-Fonte-DN20-Kvs6.3</t>
  </si>
  <si>
    <t>E5401 : AlfaNova 76L-30L
TV5401 : Samson 3241-Fonte-DN25-Kvs10</t>
  </si>
  <si>
    <t>E5401 : AlfaNova 76L-40L
TV5401 : Samson 3241-Fonte-DN40-Kvs16</t>
  </si>
  <si>
    <t>PV5001 : Samson 3241-Inox-DN25-Kvs4</t>
  </si>
  <si>
    <t>PV5001 : Samson 3241-Inox-DN25-Kvs6.3</t>
  </si>
  <si>
    <t>PV5001 : Samson 3241-Inox-DN25-Kvs10</t>
  </si>
  <si>
    <t>PV5001 : Samson 3241-Inox-DN40-Kvs16</t>
  </si>
  <si>
    <t>PV5001 : Samson 3241-Inox-DN40-Kvs25</t>
  </si>
  <si>
    <t>PV6002 : Samson 3241-Inox-DN25-Kvs2.5</t>
  </si>
  <si>
    <t>PV6002 : Samson 3241-Inox-DN25-Kvs6.3</t>
  </si>
  <si>
    <t>PV6002 : Samson 3241-Inox-DN40-Kvs10</t>
  </si>
  <si>
    <t>PV6002 : Samson 3241-Inox-DN40-Kvs16</t>
  </si>
  <si>
    <t>E6401 : AlfaNova 27-10L
TV6401 : Samson 3241-Fonte-DN20-Kvs6.3</t>
  </si>
  <si>
    <t>FT9151 - 3051SFC1CS020</t>
  </si>
  <si>
    <t>FT9151 - 3051SFC1CS030</t>
  </si>
  <si>
    <t>40
Kvs16</t>
  </si>
  <si>
    <t>40
Kvs25</t>
  </si>
  <si>
    <t>50 Kvs40</t>
  </si>
  <si>
    <t>80
Kvs60</t>
  </si>
  <si>
    <t>80
Kvs80</t>
  </si>
  <si>
    <t>80
Kvs100</t>
  </si>
  <si>
    <t>N° plan</t>
  </si>
  <si>
    <t>11A1</t>
  </si>
  <si>
    <t>11A2</t>
  </si>
  <si>
    <t>11A3</t>
  </si>
  <si>
    <t>11A4</t>
  </si>
  <si>
    <t>11A5</t>
  </si>
  <si>
    <t>11A6</t>
  </si>
  <si>
    <t>21A</t>
  </si>
  <si>
    <t>21B</t>
  </si>
  <si>
    <t>31A/B</t>
  </si>
  <si>
    <t>31C</t>
  </si>
  <si>
    <t>C31D/E</t>
  </si>
  <si>
    <t>C31F-I</t>
  </si>
  <si>
    <t>50B</t>
  </si>
  <si>
    <t>50C2
50D</t>
  </si>
  <si>
    <t>60A2</t>
  </si>
  <si>
    <t>60A3</t>
  </si>
  <si>
    <t>60A4</t>
  </si>
  <si>
    <t>D1326</t>
  </si>
  <si>
    <t>C0</t>
  </si>
  <si>
    <t>_1100-</t>
  </si>
  <si>
    <t>XXXX</t>
  </si>
  <si>
    <r>
      <t>Traitement BP
Alimentation Pots Externes
Module</t>
    </r>
    <r>
      <rPr>
        <b/>
        <sz val="11"/>
        <color rgb="FFFF0000"/>
        <rFont val="Calibri"/>
        <family val="2"/>
        <scheme val="minor"/>
      </rPr>
      <t xml:space="preserve"> 133, </t>
    </r>
    <r>
      <rPr>
        <sz val="11"/>
        <color theme="1"/>
        <rFont val="Calibri"/>
        <family val="2"/>
        <scheme val="minor"/>
      </rPr>
      <t xml:space="preserve">20 </t>
    </r>
    <r>
      <rPr>
        <b/>
        <sz val="11"/>
        <color rgb="FFFF0000"/>
        <rFont val="Calibri"/>
        <family val="2"/>
        <scheme val="minor"/>
      </rPr>
      <t>Lead-Lag</t>
    </r>
    <r>
      <rPr>
        <sz val="11"/>
        <color theme="1"/>
        <rFont val="Calibri"/>
        <family val="2"/>
        <scheme val="minor"/>
      </rPr>
      <t xml:space="preserve"> Ensemble</t>
    </r>
  </si>
  <si>
    <t>X</t>
  </si>
  <si>
    <t>_0300-</t>
  </si>
  <si>
    <r>
      <t xml:space="preserve">Traitement BP
Alimentation Pots Externes
Module </t>
    </r>
    <r>
      <rPr>
        <b/>
        <sz val="11"/>
        <color rgb="FFFF0000"/>
        <rFont val="Calibri"/>
        <family val="2"/>
        <scheme val="minor"/>
      </rPr>
      <t>133,</t>
    </r>
    <r>
      <rPr>
        <sz val="11"/>
        <color theme="1"/>
        <rFont val="Calibri"/>
        <family val="2"/>
        <scheme val="minor"/>
      </rPr>
      <t xml:space="preserve"> 20 </t>
    </r>
    <r>
      <rPr>
        <b/>
        <sz val="11"/>
        <color rgb="FFFF0000"/>
        <rFont val="Calibri"/>
        <family val="2"/>
        <scheme val="minor"/>
      </rPr>
      <t xml:space="preserve">Lead-Lag </t>
    </r>
    <r>
      <rPr>
        <sz val="11"/>
        <color theme="1"/>
        <rFont val="Calibri"/>
        <family val="2"/>
        <scheme val="minor"/>
      </rPr>
      <t>Ensemble</t>
    </r>
  </si>
  <si>
    <t>_1500-</t>
  </si>
  <si>
    <t>Traitement BP
Alimentation Pots Externes
Module 20 Ensemble</t>
  </si>
  <si>
    <r>
      <t xml:space="preserve">Traitement BP
Alimentation Pots Externes
Module 20 </t>
    </r>
    <r>
      <rPr>
        <b/>
        <sz val="11"/>
        <color rgb="FFFF0000"/>
        <rFont val="Calibri"/>
        <family val="2"/>
        <scheme val="minor"/>
      </rPr>
      <t xml:space="preserve">Lead-Lag </t>
    </r>
    <r>
      <rPr>
        <sz val="11"/>
        <color theme="1"/>
        <rFont val="Calibri"/>
        <family val="2"/>
        <scheme val="minor"/>
      </rPr>
      <t>Ensemble</t>
    </r>
  </si>
  <si>
    <t>_1200-</t>
  </si>
  <si>
    <t>_1000-</t>
  </si>
  <si>
    <t>Compression MP
Module séchage
Modules 32,321,322, 33 et 40 Ensemble</t>
  </si>
  <si>
    <r>
      <rPr>
        <sz val="11"/>
        <rFont val="Calibri"/>
        <family val="2"/>
        <scheme val="minor"/>
      </rPr>
      <t>_0300</t>
    </r>
    <r>
      <rPr>
        <b/>
        <sz val="11"/>
        <rFont val="Calibri"/>
        <family val="2"/>
        <scheme val="minor"/>
      </rPr>
      <t>-</t>
    </r>
  </si>
  <si>
    <t>D1326F202C_0300-XXXX
D1326F203C_XXXX-XXXX
D1326F204C_XXXX-XXXX
D1326F310C_0300-XXXX
D1326F311C_0300-XXXX
D1326F312C_0300-XXXX
D1326F313C_0300-XXXX
D1326F314C_0300-XXXX
D1326F315C_0450-XXXX
D1326F316C_0450-XXXX
D1326F317C_0450-XXXX
D1326F318C_0300-XXXX
D1326F319C_0300-XXXX</t>
  </si>
  <si>
    <r>
      <t xml:space="preserve">Epuration CO2
</t>
    </r>
    <r>
      <rPr>
        <b/>
        <sz val="11"/>
        <color rgb="FFFF0000"/>
        <rFont val="Calibri"/>
        <family val="2"/>
        <scheme val="minor"/>
      </rPr>
      <t>1er Skid membranes</t>
    </r>
    <r>
      <rPr>
        <sz val="11"/>
        <color theme="1"/>
        <rFont val="Calibri"/>
        <family val="2"/>
        <scheme val="minor"/>
      </rPr>
      <t xml:space="preserve">
</t>
    </r>
    <r>
      <rPr>
        <b/>
        <sz val="11"/>
        <color rgb="FFFF0000"/>
        <rFont val="Calibri"/>
        <family val="2"/>
        <scheme val="minor"/>
      </rPr>
      <t>Modules 51, 52, 54, 55, 56, 91</t>
    </r>
  </si>
  <si>
    <r>
      <t xml:space="preserve">Epuration CO2
</t>
    </r>
    <r>
      <rPr>
        <b/>
        <sz val="11"/>
        <color rgb="FFFF0000"/>
        <rFont val="Calibri"/>
        <family val="2"/>
        <scheme val="minor"/>
      </rPr>
      <t>2ème Skid membranes</t>
    </r>
    <r>
      <rPr>
        <sz val="11"/>
        <color theme="1"/>
        <rFont val="Calibri"/>
        <family val="2"/>
        <scheme val="minor"/>
      </rPr>
      <t xml:space="preserve">
</t>
    </r>
    <r>
      <rPr>
        <b/>
        <sz val="11"/>
        <color rgb="FFFF0000"/>
        <rFont val="Calibri"/>
        <family val="2"/>
        <scheme val="minor"/>
      </rPr>
      <t>Modules 51, 52, 55</t>
    </r>
  </si>
  <si>
    <r>
      <t xml:space="preserve">Epuration CO2
</t>
    </r>
    <r>
      <rPr>
        <b/>
        <sz val="11"/>
        <color rgb="FFFF0000"/>
        <rFont val="Calibri"/>
        <family val="2"/>
        <scheme val="minor"/>
      </rPr>
      <t>1er Skid membranes</t>
    </r>
    <r>
      <rPr>
        <sz val="11"/>
        <color theme="1"/>
        <rFont val="Calibri"/>
        <family val="2"/>
        <scheme val="minor"/>
      </rPr>
      <t xml:space="preserve">
</t>
    </r>
    <r>
      <rPr>
        <b/>
        <sz val="11"/>
        <color rgb="FFFF0000"/>
        <rFont val="Calibri"/>
        <family val="2"/>
        <scheme val="minor"/>
      </rPr>
      <t>Modules 51, 52, 54, 55, 56,91</t>
    </r>
  </si>
  <si>
    <t>_0900-</t>
  </si>
  <si>
    <r>
      <t xml:space="preserve">Injection
</t>
    </r>
    <r>
      <rPr>
        <b/>
        <sz val="11"/>
        <color rgb="FFFF0000"/>
        <rFont val="Calibri"/>
        <family val="2"/>
        <scheme val="minor"/>
      </rPr>
      <t>Skid d'injection</t>
    </r>
    <r>
      <rPr>
        <sz val="11"/>
        <color theme="1"/>
        <rFont val="Calibri"/>
        <family val="2"/>
        <scheme val="minor"/>
      </rPr>
      <t xml:space="preserve">
Modules 50, 60, 63 et 915 
 Ensemble</t>
    </r>
  </si>
  <si>
    <r>
      <t xml:space="preserve">Injection
</t>
    </r>
    <r>
      <rPr>
        <b/>
        <sz val="11"/>
        <color rgb="FFFF0000"/>
        <rFont val="Calibri"/>
        <family val="2"/>
        <scheme val="minor"/>
      </rPr>
      <t>Skid d'injection</t>
    </r>
    <r>
      <rPr>
        <sz val="11"/>
        <color theme="1"/>
        <rFont val="Calibri"/>
        <family val="2"/>
        <scheme val="minor"/>
      </rPr>
      <t xml:space="preserve">
Modules 50, 60, 63 et 915 Ensemble</t>
    </r>
  </si>
  <si>
    <r>
      <t xml:space="preserve">Injection
</t>
    </r>
    <r>
      <rPr>
        <b/>
        <sz val="11"/>
        <color rgb="FFFF0000"/>
        <rFont val="Calibri"/>
        <family val="2"/>
        <scheme val="minor"/>
      </rPr>
      <t>Skid d'injection</t>
    </r>
    <r>
      <rPr>
        <sz val="11"/>
        <color theme="1"/>
        <rFont val="Calibri"/>
        <family val="2"/>
        <scheme val="minor"/>
      </rPr>
      <t xml:space="preserve">
Modules 50, 60 et 63
 Ensemble</t>
    </r>
  </si>
  <si>
    <r>
      <t xml:space="preserve">Injection
</t>
    </r>
    <r>
      <rPr>
        <b/>
        <sz val="11"/>
        <color rgb="FFFF0000"/>
        <rFont val="Calibri"/>
        <family val="2"/>
        <scheme val="minor"/>
      </rPr>
      <t>Skid d'injection</t>
    </r>
    <r>
      <rPr>
        <sz val="11"/>
        <color theme="1"/>
        <rFont val="Calibri"/>
        <family val="2"/>
        <scheme val="minor"/>
      </rPr>
      <t xml:space="preserve">
Modules 50, 60 et 63 
 Ensemble</t>
    </r>
  </si>
  <si>
    <t>Plans</t>
  </si>
  <si>
    <t>Ajout de l'onglet plans - permet de retrouver les plans correspondants au éléments sélectionnés</t>
  </si>
  <si>
    <t>Pompe Moteur Elec. (kW)</t>
  </si>
  <si>
    <t>Equipe produit biogaz</t>
  </si>
  <si>
    <t>Service process : équipe biogaz</t>
  </si>
  <si>
    <t>33-Filtre MP</t>
  </si>
  <si>
    <t>Dimensionnement module 130/131 -  séchage BP: échangeur E1301, séparateur F1311 et vanne de régulation TV1301</t>
  </si>
  <si>
    <r>
      <t xml:space="preserve">26A - FAKA </t>
    </r>
    <r>
      <rPr>
        <sz val="11"/>
        <color theme="1"/>
        <rFont val="Calibri"/>
        <family val="2"/>
      </rPr>
      <t>Ø1300 de 2 à 3m3 &amp; diffuseur</t>
    </r>
  </si>
  <si>
    <r>
      <t xml:space="preserve">26A - FAKA </t>
    </r>
    <r>
      <rPr>
        <sz val="11"/>
        <color theme="1"/>
        <rFont val="Calibri"/>
        <family val="2"/>
      </rPr>
      <t>Ø1300  de 2 à 4m3 &amp; diffuseur</t>
    </r>
  </si>
  <si>
    <r>
      <t xml:space="preserve">26A - FAKA </t>
    </r>
    <r>
      <rPr>
        <sz val="11"/>
        <color theme="1"/>
        <rFont val="Calibri"/>
        <family val="2"/>
      </rPr>
      <t>Ø1300  de 2 à 5m3 &amp; diffuseur</t>
    </r>
  </si>
  <si>
    <t>ajout des pot petits debit idem module 21</t>
  </si>
  <si>
    <r>
      <t>Débit biogaz sec entré épurateur - Nm</t>
    </r>
    <r>
      <rPr>
        <vertAlign val="superscript"/>
        <sz val="11"/>
        <color theme="1"/>
        <rFont val="Calibri"/>
        <family val="2"/>
        <scheme val="minor"/>
      </rPr>
      <t>3</t>
    </r>
    <r>
      <rPr>
        <sz val="11"/>
        <color theme="1"/>
        <rFont val="Calibri"/>
        <family val="2"/>
        <scheme val="minor"/>
      </rPr>
      <t>/h</t>
    </r>
  </si>
  <si>
    <t>Taille membranes</t>
  </si>
  <si>
    <t>12''</t>
  </si>
  <si>
    <t># membranes 1er étage</t>
  </si>
  <si>
    <t># membranes 2ème étage</t>
  </si>
  <si>
    <t># membranes 3ème étage</t>
  </si>
  <si>
    <t># membranes 4ème étage</t>
  </si>
  <si>
    <t># total membrane</t>
  </si>
  <si>
    <t>Nombre de skids</t>
  </si>
  <si>
    <t>standardisation nb membranes.xlsx</t>
  </si>
  <si>
    <t>Outil_MEDAL_v1.xlsm</t>
  </si>
  <si>
    <t>conso moy: 0,24 kWh/Nm3</t>
  </si>
  <si>
    <t>conso moy : 0,27 kWh/Nm3</t>
  </si>
  <si>
    <t>conso moy: 0,25 kWh/Nm3</t>
  </si>
  <si>
    <t>conso moy : 0,29 kWh/Nm3</t>
  </si>
  <si>
    <t>conso moy: 0,26 kWh/Nm3</t>
  </si>
  <si>
    <t>conso moy : 0,30 kWh/Nm3</t>
  </si>
  <si>
    <t>conso moy : 0,35 kWh/Nm3</t>
  </si>
  <si>
    <t>Chaleur échangée</t>
  </si>
  <si>
    <t>m3/h @ 40°C</t>
  </si>
  <si>
    <t>Température ambiante à 10°C, échange coté gaz de 100 à 20°C.</t>
  </si>
  <si>
    <t>Température ambiante à 40°C, échange coté gaz de 100 à 50°C.</t>
  </si>
  <si>
    <t>Pertes de charges max (Pa)</t>
  </si>
  <si>
    <t>DOC_THERMICS_E3241, 324A_8SRV00501 - Axial fans - ENG.pdf</t>
  </si>
  <si>
    <t>PLAN_THERMICS_E3241,324A_8SRV00501 - Atex axial fan.pdf</t>
  </si>
  <si>
    <t>Documents de référence</t>
  </si>
  <si>
    <t>Echangeur E3241 et ventilateur</t>
  </si>
  <si>
    <t>ref [6],[7]</t>
  </si>
  <si>
    <r>
      <rPr>
        <sz val="11"/>
        <rFont val="Arial"/>
        <family val="2"/>
      </rPr>
      <t>Ø</t>
    </r>
    <r>
      <rPr>
        <sz val="9.35"/>
        <rFont val="Calibri"/>
        <family val="2"/>
      </rPr>
      <t>4''</t>
    </r>
  </si>
  <si>
    <r>
      <rPr>
        <sz val="11"/>
        <rFont val="Arial"/>
        <family val="2"/>
      </rPr>
      <t>Ø5</t>
    </r>
    <r>
      <rPr>
        <sz val="9.35"/>
        <rFont val="Calibri"/>
        <family val="2"/>
      </rPr>
      <t>''</t>
    </r>
  </si>
  <si>
    <r>
      <rPr>
        <sz val="11"/>
        <rFont val="Arial"/>
        <family val="2"/>
      </rPr>
      <t>Ø6</t>
    </r>
    <r>
      <rPr>
        <sz val="9.35"/>
        <rFont val="Calibri"/>
        <family val="2"/>
      </rPr>
      <t>''</t>
    </r>
  </si>
  <si>
    <r>
      <rPr>
        <sz val="11"/>
        <rFont val="Arial"/>
        <family val="2"/>
      </rPr>
      <t>Ø8</t>
    </r>
    <r>
      <rPr>
        <sz val="9.35"/>
        <rFont val="Calibri"/>
        <family val="2"/>
      </rPr>
      <t>''</t>
    </r>
  </si>
  <si>
    <r>
      <rPr>
        <sz val="11"/>
        <rFont val="Arial"/>
        <family val="2"/>
      </rPr>
      <t>Ø10</t>
    </r>
    <r>
      <rPr>
        <sz val="9.35"/>
        <rFont val="Calibri"/>
        <family val="2"/>
      </rPr>
      <t>''</t>
    </r>
  </si>
  <si>
    <t xml:space="preserve">85 +/-5°C </t>
  </si>
  <si>
    <t>Pression et température de sécurité</t>
  </si>
  <si>
    <t>3,5barg et 120°C</t>
  </si>
  <si>
    <t>Ervor / CSH</t>
  </si>
  <si>
    <t>CSH</t>
  </si>
  <si>
    <t>Bauer / CSH</t>
  </si>
  <si>
    <t>Saisie possible dans cellules jaunes</t>
  </si>
  <si>
    <t>non comptible DTC dans cette config</t>
  </si>
  <si>
    <t>MAJ avec config membranes, suppression PV5605</t>
  </si>
  <si>
    <t>mise en page pour impression</t>
  </si>
  <si>
    <r>
      <t>Plans utilisés</t>
    </r>
    <r>
      <rPr>
        <sz val="11"/>
        <color theme="1"/>
        <rFont val="Calibri"/>
        <family val="2"/>
      </rPr>
      <t>↓</t>
    </r>
    <r>
      <rPr>
        <sz val="11"/>
        <color theme="1"/>
        <rFont val="Calibri"/>
        <family val="2"/>
        <scheme val="minor"/>
      </rPr>
      <t>/Code synthèse</t>
    </r>
    <r>
      <rPr>
        <sz val="11"/>
        <color theme="1"/>
        <rFont val="Calibri"/>
        <family val="2"/>
      </rPr>
      <t>→</t>
    </r>
  </si>
  <si>
    <r>
      <rPr>
        <b/>
        <sz val="9"/>
        <color theme="1"/>
        <rFont val="Calibri"/>
        <family val="2"/>
        <scheme val="minor"/>
      </rPr>
      <t>PRINCIPE DE FONCTIONNEMENT</t>
    </r>
    <r>
      <rPr>
        <sz val="9"/>
        <color theme="1"/>
        <rFont val="Calibri"/>
        <family val="2"/>
        <scheme val="minor"/>
      </rPr>
      <t xml:space="preserve">
Faire un premier filtre sur la gradeur physique (débit biogaz brut) dans le nom du plan
Choisir parmi les plans les option demandées par le projet et cocher le plan correspondant dans la colonne 'Présent dans le projet'
Si aucun plan n'existe, c'est qu'il n'est pas encore réalisé en standard  ou doit être spécifiquement réalisé sur projet.</t>
    </r>
  </si>
  <si>
    <t>Echangeur E3221 (Post séchage MP)</t>
  </si>
  <si>
    <t>324A</t>
  </si>
  <si>
    <t>324B</t>
  </si>
  <si>
    <t>actualisation onglet</t>
  </si>
  <si>
    <t>C1</t>
  </si>
  <si>
    <t>arrêt version</t>
  </si>
  <si>
    <t>ouverture version en cours pour modifs éventuelles</t>
  </si>
  <si>
    <t>C1.1</t>
  </si>
  <si>
    <t>simplification phase devis</t>
  </si>
  <si>
    <t>laissé uniquement les modules non sélectionnable par outil de chiffrage</t>
  </si>
  <si>
    <t>11,21,26,31,51,85</t>
  </si>
  <si>
    <t>onglet passé en bleu pour sélection phase devis</t>
  </si>
  <si>
    <t xml:space="preserve"> Gas velocity &gt;5cm/s</t>
  </si>
  <si>
    <t>Pressure loss ΔP &lt; 30 mbars</t>
  </si>
  <si>
    <t>Lifetime (days)</t>
  </si>
  <si>
    <t>R2101 
Pour Charbon Desotec Airpel Ultra DS avec HR compris entre 60 et 85% : prendre un taux de charge à 40%
Pour Charbon Siloxa Dopetac Sulfo 100   avec HR compris entre 40 et 70% prendre un taux de charge à 40%
Pour tout type de charbon sans maîtrise de HR, prendre un taux de charge à 25% 
Pour tout type de charbon, sans lead lag, prendre un taux de charge à 15%</t>
  </si>
  <si>
    <t>Density Desotec Airpel ultra DS</t>
  </si>
  <si>
    <t>Lifetime goal (days)</t>
  </si>
  <si>
    <t>goal</t>
  </si>
  <si>
    <t>not acceptable</t>
  </si>
  <si>
    <t>R2101
Active carbon ref: Desotec Airpel Ultra DS with gas relative humidity between 60 and 85% , adsorption capacity : 40%
Active carbon ref: Charbon Siloxa Dopetac Sulfo 100    with gas relative humidity between 40 and 70%  , adsorption capacity : 40%
Whatever active carbon ref. without controlled gas relative humidity , adsorption capacity :  25% 
Whatever active carbon ref. without lead lag , adsorption capacity : 15%</t>
  </si>
  <si>
    <t>Taux de charge charbon / Adsorption capacity</t>
  </si>
  <si>
    <t>Input data in yellow cells</t>
  </si>
  <si>
    <t>Désignation du pot / Vessel ref.
V2101</t>
  </si>
  <si>
    <t>Volume de charbon / Active bed volume 
R2101 m3</t>
  </si>
  <si>
    <t>Hauteur de lit (mm)
Bed height</t>
  </si>
  <si>
    <r>
      <t>Min biogas flow (Nm</t>
    </r>
    <r>
      <rPr>
        <vertAlign val="superscript"/>
        <sz val="11"/>
        <color theme="1"/>
        <rFont val="Calibri"/>
        <family val="2"/>
        <scheme val="minor"/>
      </rPr>
      <t>3</t>
    </r>
    <r>
      <rPr>
        <sz val="11"/>
        <color theme="1"/>
        <rFont val="Calibri"/>
        <family val="2"/>
        <scheme val="minor"/>
      </rPr>
      <t>/h)</t>
    </r>
  </si>
  <si>
    <r>
      <t>Max biogas flow (Nm</t>
    </r>
    <r>
      <rPr>
        <vertAlign val="superscript"/>
        <sz val="11"/>
        <color theme="1"/>
        <rFont val="Calibri"/>
        <family val="2"/>
        <scheme val="minor"/>
      </rPr>
      <t>3</t>
    </r>
    <r>
      <rPr>
        <sz val="11"/>
        <color theme="1"/>
        <rFont val="Calibri"/>
        <family val="2"/>
        <scheme val="minor"/>
      </rPr>
      <t>/h)</t>
    </r>
  </si>
  <si>
    <r>
      <t>Biogas flow (Nm</t>
    </r>
    <r>
      <rPr>
        <b/>
        <vertAlign val="superscript"/>
        <sz val="11"/>
        <color theme="1"/>
        <rFont val="Calibri"/>
        <family val="2"/>
        <scheme val="minor"/>
      </rPr>
      <t>3</t>
    </r>
    <r>
      <rPr>
        <b/>
        <sz val="11"/>
        <color theme="1"/>
        <rFont val="Calibri"/>
        <family val="2"/>
        <scheme val="minor"/>
      </rPr>
      <t xml:space="preserve">/h) </t>
    </r>
  </si>
  <si>
    <t>Pollutant quantity kg/year</t>
  </si>
  <si>
    <t>Min and max biogas flow are not the supplier's range of flow, but are adapted to our standard range of flows.</t>
  </si>
  <si>
    <t>Red border cells may have a pressure drop higher than 30mbar</t>
  </si>
  <si>
    <t>Débit biogaz / Biogas flow</t>
  </si>
  <si>
    <t>Débit H2S / H2S flow</t>
  </si>
  <si>
    <t>T CA /an    T/year</t>
  </si>
  <si>
    <t>Conso de charbon / active carbon consumption</t>
  </si>
  <si>
    <t>Vessel selection</t>
  </si>
  <si>
    <t>Dimensionnement module 11 -  Surpresseur Blower - C1101</t>
  </si>
  <si>
    <t xml:space="preserve">Les pertes de charges indiquées sont compatibles avec tous types de biogaz standard à +/- 5mbar près. The pressure drops are comptatible with all biogas composition </t>
  </si>
  <si>
    <t>traduction anglais</t>
  </si>
  <si>
    <t>pour workshop</t>
  </si>
  <si>
    <t>Simplified table for
Quick blower sizing</t>
  </si>
  <si>
    <r>
      <rPr>
        <b/>
        <u/>
        <sz val="11"/>
        <color theme="1"/>
        <rFont val="Calibri"/>
        <family val="2"/>
        <scheme val="minor"/>
      </rPr>
      <t xml:space="preserve">Detailled table / Tableau de choix détaillé: </t>
    </r>
    <r>
      <rPr>
        <b/>
        <sz val="11"/>
        <color theme="1"/>
        <rFont val="Calibri"/>
        <family val="2"/>
        <scheme val="minor"/>
      </rPr>
      <t xml:space="preserve">Pour dimensionnement précis du surpresseur, precise blower sizing
</t>
    </r>
    <r>
      <rPr>
        <sz val="11"/>
        <color theme="1"/>
        <rFont val="Calibri"/>
        <family val="2"/>
        <scheme val="minor"/>
      </rPr>
      <t>Pertes de charges (mbar) calculées selon débit  / pressure drops calculated depending on biogas flow</t>
    </r>
  </si>
  <si>
    <r>
      <t xml:space="preserve">Vessel </t>
    </r>
    <r>
      <rPr>
        <sz val="11"/>
        <color theme="1"/>
        <rFont val="Calibri"/>
        <family val="2"/>
      </rPr>
      <t>Ø</t>
    </r>
    <r>
      <rPr>
        <sz val="11"/>
        <color theme="1"/>
        <rFont val="Calibri"/>
        <family val="2"/>
        <scheme val="minor"/>
      </rPr>
      <t xml:space="preserve"> 1300 H 3850</t>
    </r>
  </si>
  <si>
    <t>Vessel Ø 1500 H 2900</t>
  </si>
  <si>
    <t>Vessel Ø 1900 H 2500</t>
  </si>
  <si>
    <r>
      <rPr>
        <u/>
        <sz val="11"/>
        <color theme="1"/>
        <rFont val="Calibri"/>
        <family val="2"/>
        <scheme val="minor"/>
      </rPr>
      <t>Pertes de charges</t>
    </r>
    <r>
      <rPr>
        <sz val="11"/>
        <color theme="1"/>
        <rFont val="Calibri"/>
        <family val="2"/>
        <scheme val="minor"/>
      </rPr>
      <t xml:space="preserve"> (mbar) calculées pour le débit maximum de chaque gamme de tuyauterie
</t>
    </r>
    <r>
      <rPr>
        <u/>
        <sz val="11"/>
        <color theme="1"/>
        <rFont val="Calibri"/>
        <family val="2"/>
        <scheme val="minor"/>
      </rPr>
      <t xml:space="preserve">Pressure drop </t>
    </r>
    <r>
      <rPr>
        <sz val="11"/>
        <color theme="1"/>
        <rFont val="Calibri"/>
        <family val="2"/>
        <scheme val="minor"/>
      </rPr>
      <t>(mbar)</t>
    </r>
    <r>
      <rPr>
        <sz val="9"/>
        <color theme="1"/>
        <rFont val="Calibri"/>
        <family val="2"/>
        <scheme val="minor"/>
      </rPr>
      <t xml:space="preserve"> calculated for the max flow range.</t>
    </r>
  </si>
  <si>
    <t>21/26</t>
  </si>
  <si>
    <t>active carbon H2S or COV - 1 vessel</t>
  </si>
  <si>
    <t>active carbon H2S or COV - 2 vessels + lead lag</t>
  </si>
  <si>
    <t>active carbon H2S or COV - 2 vessels (no lead lag)</t>
  </si>
  <si>
    <t>dust filtration</t>
  </si>
  <si>
    <t>drying (chilled water heat exchanger)+seprator</t>
  </si>
  <si>
    <t>air / biogaspre-cooler</t>
  </si>
  <si>
    <t>blower far away ~40m (close to digester)</t>
  </si>
  <si>
    <t>MPcomp. Suction (with recycle)</t>
  </si>
  <si>
    <t>Pipe between filter and MPcomp. (+ flowmeter)</t>
  </si>
  <si>
    <t>Besoin : Delta de pression surpresseur - mbar
Blower pressure drop needed - mbar</t>
  </si>
  <si>
    <r>
      <t>Pertes de charges BP (</t>
    </r>
    <r>
      <rPr>
        <i/>
        <sz val="11"/>
        <color theme="1"/>
        <rFont val="Calibri"/>
        <family val="2"/>
        <scheme val="minor"/>
      </rPr>
      <t>selon options  sélectionnées dessus</t>
    </r>
    <r>
      <rPr>
        <sz val="11"/>
        <color theme="1"/>
        <rFont val="Calibri"/>
        <family val="2"/>
        <scheme val="minor"/>
      </rPr>
      <t>). 
LP pressure drops (depending of the selected options)</t>
    </r>
  </si>
  <si>
    <t>Pression aspiration compresseur MP 
MPcomp. Suction pressure</t>
  </si>
  <si>
    <t>Pression entrée épurateur (aspi surpresseur) 
Blower suction pressure</t>
  </si>
  <si>
    <r>
      <t xml:space="preserve">Sélection du surpresseur </t>
    </r>
    <r>
      <rPr>
        <sz val="11"/>
        <color theme="1"/>
        <rFont val="Calibri"/>
        <family val="2"/>
        <scheme val="minor"/>
      </rPr>
      <t>/ Blower selection</t>
    </r>
  </si>
  <si>
    <r>
      <t xml:space="preserve">Détermination des pertes de charges du circuit BP  </t>
    </r>
    <r>
      <rPr>
        <sz val="11"/>
        <color theme="1"/>
        <rFont val="Calibri"/>
        <family val="2"/>
        <scheme val="minor"/>
      </rPr>
      <t xml:space="preserve">/ Pressure drop needed </t>
    </r>
  </si>
  <si>
    <t>Delta P surpresseur - mbar
Blower pressure drop</t>
  </si>
  <si>
    <t>R2601 Active carbon ref: Desotec Airpel 10
1 vessel Adsorption capacity: 10%
2 vessels with lead lag Adsorption capacity: 20%</t>
  </si>
  <si>
    <t>Density</t>
  </si>
  <si>
    <t>Concentration COV / VOC concentration</t>
  </si>
  <si>
    <t>Désignation du pot / Vessel ref.
V2601</t>
  </si>
  <si>
    <t>Blue border cells : gas velocity &lt; 5cm/s</t>
  </si>
  <si>
    <t>Débit COV / VOC flow</t>
  </si>
  <si>
    <t>Active carbon consumption</t>
  </si>
  <si>
    <t>T/ Year</t>
  </si>
  <si>
    <t>m3/year</t>
  </si>
  <si>
    <t>Compressor flow</t>
  </si>
  <si>
    <t>Débit de biogaz dans le compresseur en Nm3/h / Biogas flow - compressor</t>
  </si>
  <si>
    <r>
      <t xml:space="preserve">Compresseur  </t>
    </r>
    <r>
      <rPr>
        <sz val="11"/>
        <color theme="1"/>
        <rFont val="Calibri"/>
        <family val="2"/>
        <scheme val="minor"/>
      </rPr>
      <t>/ Compressor</t>
    </r>
  </si>
  <si>
    <t>2 étages / 2 stages - recycle rate 1.7</t>
  </si>
  <si>
    <t>4 étages/high recovery/recycle rate 1.5</t>
  </si>
  <si>
    <r>
      <t>Caractéristiques équipement /</t>
    </r>
    <r>
      <rPr>
        <sz val="11"/>
        <rFont val="Calibri"/>
        <family val="2"/>
        <scheme val="minor"/>
      </rPr>
      <t xml:space="preserve"> Equipment characteristics</t>
    </r>
  </si>
  <si>
    <r>
      <t>Estimation de la consommation électrique</t>
    </r>
    <r>
      <rPr>
        <sz val="11"/>
        <color theme="1"/>
        <rFont val="Calibri"/>
        <family val="2"/>
        <scheme val="minor"/>
      </rPr>
      <t xml:space="preserve"> / Electrical consumption</t>
    </r>
  </si>
  <si>
    <t>La consommation électrique au compresseur est estimée à partir; du débit de biogaz entrée épurateur, du taux de recycle, de la pression en sortie compresseur et d'autres paramètres d'influence moindre.
Compressor electrical consummtion is estimated from: unit inlet biogas flow, recycle rate, MP compressor outlet pressure and some other parameter with lower influence</t>
  </si>
  <si>
    <t>Un outil : ref. [5] D1326-NC-106(2) Dimensionnement Récupération de chaleur - eau chaude.xlsx , onglet "calcul chaleur" permet de réaliser cette estimation.
A dedicated tool can be used to estimate this consumption.</t>
  </si>
  <si>
    <r>
      <t>Compresseur</t>
    </r>
    <r>
      <rPr>
        <sz val="11"/>
        <color theme="1"/>
        <rFont val="Calibri"/>
        <family val="2"/>
        <scheme val="minor"/>
      </rPr>
      <t xml:space="preserve"> </t>
    </r>
    <r>
      <rPr>
        <sz val="11"/>
        <rFont val="Calibri"/>
        <family val="2"/>
        <scheme val="minor"/>
      </rPr>
      <t>/ compressor</t>
    </r>
  </si>
  <si>
    <t>Groupe froid E8501 / Chiller</t>
  </si>
  <si>
    <r>
      <t>Valeurs de design pour une température extérieure de 40°C</t>
    </r>
    <r>
      <rPr>
        <i/>
        <sz val="11"/>
        <color theme="1"/>
        <rFont val="Calibri"/>
        <family val="2"/>
        <scheme val="minor"/>
      </rPr>
      <t xml:space="preserve"> / Designed for an ambient temp = 40°C</t>
    </r>
  </si>
  <si>
    <t>Débit biogaz entrée épurateur (Nm3/h)
Biogas unit inlet flow</t>
  </si>
  <si>
    <t>Débit de biogaz au compresseur MP(Nm3/h)
Biogas compressor flow</t>
  </si>
  <si>
    <t>Cas: 4 étages - recycle 1.5
High recovery / 4 stages / recycle rate 1.5</t>
  </si>
  <si>
    <t>Cas: 2 étages - recycle 1.7
2 stages / recycle rate 1.7</t>
  </si>
  <si>
    <t>Cas : Pas de séchage basse pression / Low pressure drying not in our scope of supply</t>
  </si>
  <si>
    <r>
      <t>Cas :</t>
    </r>
    <r>
      <rPr>
        <b/>
        <u/>
        <sz val="11"/>
        <rFont val="Calibri"/>
        <family val="2"/>
        <scheme val="minor"/>
      </rPr>
      <t xml:space="preserve"> Thermophile</t>
    </r>
    <r>
      <rPr>
        <u/>
        <sz val="11"/>
        <rFont val="Calibri"/>
        <family val="2"/>
        <scheme val="minor"/>
      </rPr>
      <t xml:space="preserve"> saturé au digesteur à 50°C et 3mbarg soit environ </t>
    </r>
    <r>
      <rPr>
        <b/>
        <u/>
        <sz val="11"/>
        <rFont val="Calibri"/>
        <family val="2"/>
        <scheme val="minor"/>
      </rPr>
      <t>12%H2O max</t>
    </r>
    <r>
      <rPr>
        <u/>
        <sz val="11"/>
        <rFont val="Calibri"/>
        <family val="2"/>
        <scheme val="minor"/>
      </rPr>
      <t xml:space="preserve">, température biogaz </t>
    </r>
    <r>
      <rPr>
        <b/>
        <u/>
        <sz val="11"/>
        <rFont val="Calibri"/>
        <family val="2"/>
        <scheme val="minor"/>
      </rPr>
      <t xml:space="preserve">70°C max / </t>
    </r>
    <r>
      <rPr>
        <u/>
        <sz val="11"/>
        <rFont val="Calibri"/>
        <family val="2"/>
        <scheme val="minor"/>
      </rPr>
      <t>Thermophile (digester saturated @ 50°C and 3mbarg), ~12%mol H2O max, biogas temp max = 70°C</t>
    </r>
  </si>
  <si>
    <r>
      <t>Cas :</t>
    </r>
    <r>
      <rPr>
        <b/>
        <u/>
        <sz val="11"/>
        <rFont val="Calibri"/>
        <family val="2"/>
        <scheme val="minor"/>
      </rPr>
      <t xml:space="preserve"> Mésophile </t>
    </r>
    <r>
      <rPr>
        <u/>
        <sz val="11"/>
        <rFont val="Calibri"/>
        <family val="2"/>
        <scheme val="minor"/>
      </rPr>
      <t xml:space="preserve">saturé au disgesteur à 37°C et 3mbarg soit environ </t>
    </r>
    <r>
      <rPr>
        <b/>
        <u/>
        <sz val="11"/>
        <rFont val="Calibri"/>
        <family val="2"/>
        <scheme val="minor"/>
      </rPr>
      <t>6%H2O max</t>
    </r>
    <r>
      <rPr>
        <u/>
        <sz val="11"/>
        <rFont val="Calibri"/>
        <family val="2"/>
        <scheme val="minor"/>
      </rPr>
      <t xml:space="preserve">, température biogaz </t>
    </r>
    <r>
      <rPr>
        <b/>
        <u/>
        <sz val="11"/>
        <rFont val="Calibri"/>
        <family val="2"/>
        <scheme val="minor"/>
      </rPr>
      <t xml:space="preserve">70°C max  </t>
    </r>
    <r>
      <rPr>
        <u/>
        <sz val="11"/>
        <rFont val="Calibri"/>
        <family val="2"/>
        <scheme val="minor"/>
      </rPr>
      <t>/ Mesoophile (digester saturated @ 37°C and 3mbarg), ~6%mol H2O max, biogas temp max = 70°C</t>
    </r>
  </si>
  <si>
    <t>Recovery rate 99,5%</t>
  </si>
  <si>
    <t>4 stages XCCC</t>
  </si>
  <si>
    <r>
      <t xml:space="preserve">0 to 0,5% Air 
</t>
    </r>
    <r>
      <rPr>
        <b/>
        <sz val="12"/>
        <color theme="1"/>
        <rFont val="Calibri"/>
        <family val="2"/>
        <scheme val="minor"/>
      </rPr>
      <t>sur biogaz sec entrée épurateur / dry biogas @unit inlet</t>
    </r>
  </si>
  <si>
    <r>
      <t xml:space="preserve">1% Air 
</t>
    </r>
    <r>
      <rPr>
        <b/>
        <sz val="12"/>
        <color theme="1"/>
        <rFont val="Calibri"/>
        <family val="2"/>
        <scheme val="minor"/>
      </rPr>
      <t>sur biogaz sec entrée épurateur  / dry biogas @unit inlet</t>
    </r>
  </si>
  <si>
    <r>
      <t xml:space="preserve">1,5% Air 
</t>
    </r>
    <r>
      <rPr>
        <b/>
        <sz val="12"/>
        <color theme="1"/>
        <rFont val="Calibri"/>
        <family val="2"/>
        <scheme val="minor"/>
      </rPr>
      <t>sur biogaz sec entrée épurateur / dry biogas @unit inlet</t>
    </r>
  </si>
  <si>
    <r>
      <t>2% Air</t>
    </r>
    <r>
      <rPr>
        <b/>
        <sz val="12"/>
        <color theme="1"/>
        <rFont val="Calibri"/>
        <family val="2"/>
        <scheme val="minor"/>
      </rPr>
      <t xml:space="preserve"> 
sur biogaz sec entrée épurateur / dry biogas @unit inlet</t>
    </r>
  </si>
  <si>
    <r>
      <t>Débit biogaz sec entrée épurateur / dry biogas flow @unit inlet - Nm</t>
    </r>
    <r>
      <rPr>
        <vertAlign val="superscript"/>
        <sz val="11"/>
        <color theme="1"/>
        <rFont val="Calibri"/>
        <family val="2"/>
        <scheme val="minor"/>
      </rPr>
      <t>3</t>
    </r>
    <r>
      <rPr>
        <sz val="11"/>
        <color theme="1"/>
        <rFont val="Calibri"/>
        <family val="2"/>
        <scheme val="minor"/>
      </rPr>
      <t>/h</t>
    </r>
  </si>
  <si>
    <t>Taille membranes / membrane size</t>
  </si>
  <si>
    <t>Recovery rate 99,0%</t>
  </si>
  <si>
    <t>Recovery rate 97,5%</t>
  </si>
  <si>
    <t>4 stages XXXX</t>
  </si>
  <si>
    <t>2 stages XC</t>
  </si>
  <si>
    <r>
      <t xml:space="preserve">Détermination de la configuration membranaires, du nombre de membranes et nombre de skids. </t>
    </r>
    <r>
      <rPr>
        <sz val="11"/>
        <color theme="1"/>
        <rFont val="Calibri"/>
        <family val="2"/>
        <scheme val="minor"/>
      </rPr>
      <t>/ Membrane configuration, number of membranes, number of skids.</t>
    </r>
  </si>
  <si>
    <t>explicatif usage en phase devis</t>
  </si>
  <si>
    <t>PHASE DEVIS / QUOTATION</t>
  </si>
  <si>
    <t>correction erreur config XCCC recovery 99% et XXXX recovery 99,5%</t>
  </si>
  <si>
    <t>Biogas flow -  unit inlet(Nm3/h)</t>
  </si>
  <si>
    <t>Débit de biogaz entrée installation en Nm3/h / Biogas flow - unit inlet(Nm3/h)</t>
  </si>
  <si>
    <t>Biogas flow - unit inlet(Nm3/h)</t>
  </si>
  <si>
    <t>C2</t>
  </si>
  <si>
    <t>D1326 - NC - 001 (C2)</t>
  </si>
  <si>
    <r>
      <t xml:space="preserve">Valide pour offre bugetaire / offre catalogue pour une composition biogaz sec entrée épurateur de 50 à 60 % CH4 et &gt;97%CH4 en sortie
Seules les configurations XCCC, XXXX et XC sont retenues en première approche; les autres configurations sont possibles sur un projet et feront l'objet d'une étude d'optimisation (qualité, taux d'extraction, consommation) spécifique à chaque projet. 
En standard, 3/5ème des membranes sont automativées. Au maximum 3 skids dans le container.
</t>
    </r>
    <r>
      <rPr>
        <b/>
        <i/>
        <u/>
        <sz val="11"/>
        <color rgb="FFFF0000"/>
        <rFont val="Calibri"/>
        <family val="2"/>
        <scheme val="minor"/>
      </rPr>
      <t>Un calcul doit être effectué sur chaque affaire avant remise d'une offre ferme.</t>
    </r>
  </si>
  <si>
    <r>
      <t xml:space="preserve">Valid for budgetary offer / catalog offer for a dry biogas composition @unit inlet between 50 and 60% CH4, and &gt; 97% CH4 for outlet
Only these membranes configurations are set here (XCCC, XXXX and XC); other configurations are availaible and has to be specificly optimized for each project  characteristics(quality, recovery rate, electrical consumtion).
3/5 of the membranes are automatized. Maximum 3 skids  possible
</t>
    </r>
    <r>
      <rPr>
        <i/>
        <u/>
        <sz val="11"/>
        <color rgb="FFFF0000"/>
        <rFont val="Calibri"/>
        <family val="2"/>
        <scheme val="minor"/>
      </rPr>
      <t>A process simulation has to be calculated for each project before quotation.</t>
    </r>
  </si>
</sst>
</file>

<file path=xl/styles.xml><?xml version="1.0" encoding="utf-8"?>
<styleSheet xmlns="http://schemas.openxmlformats.org/spreadsheetml/2006/main">
  <numFmts count="11">
    <numFmt numFmtId="6" formatCode="#,##0\ &quot;€&quot;;[Red]\-#,##0\ &quot;€&quot;"/>
    <numFmt numFmtId="43" formatCode="_-* #,##0.00\ _€_-;\-* #,##0.00\ _€_-;_-* &quot;-&quot;??\ _€_-;_-@_-"/>
    <numFmt numFmtId="164" formatCode="0.0"/>
    <numFmt numFmtId="165" formatCode="#,##0.0"/>
    <numFmt numFmtId="166" formatCode="_(* #,##0.00_);_(* \(#,##0.00\);_(* &quot;-&quot;??_);_(@_)"/>
    <numFmt numFmtId="167" formatCode="0&quot; m&quot;"/>
    <numFmt numFmtId="168" formatCode="0&quot; W/m&quot;"/>
    <numFmt numFmtId="169" formatCode="_-* #,##0.00\ [$€-1]_-;\-* #,##0.00\ [$€-1]_-;_-* &quot;-&quot;??\ [$€-1]_-"/>
    <numFmt numFmtId="170" formatCode="_-* #,##0.00\ &quot;F&quot;_-;\-* #,##0.00\ &quot;F&quot;_-;_-* &quot;-&quot;??\ &quot;F&quot;_-;_-@_-"/>
    <numFmt numFmtId="171" formatCode="_-* #,##0\ _€_-;\-* #,##0\ _€_-;_-* &quot;-&quot;??\ _€_-;_-@_-"/>
    <numFmt numFmtId="172" formatCode="0.0%"/>
  </numFmts>
  <fonts count="133">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color theme="1" tint="0.499984740745262"/>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vertAlign val="superscript"/>
      <sz val="11"/>
      <color theme="1"/>
      <name val="Calibri"/>
      <family val="2"/>
      <scheme val="minor"/>
    </font>
    <font>
      <vertAlign val="subscript"/>
      <sz val="11"/>
      <color theme="1"/>
      <name val="Calibri"/>
      <family val="2"/>
      <scheme val="minor"/>
    </font>
    <font>
      <b/>
      <vertAlign val="superscript"/>
      <sz val="11"/>
      <color theme="1"/>
      <name val="Calibri"/>
      <family val="2"/>
      <scheme val="minor"/>
    </font>
    <font>
      <sz val="11"/>
      <name val="Calibri"/>
      <family val="2"/>
      <scheme val="minor"/>
    </font>
    <font>
      <b/>
      <i/>
      <sz val="12"/>
      <color theme="1"/>
      <name val="Calibri"/>
      <family val="2"/>
      <scheme val="minor"/>
    </font>
    <font>
      <sz val="9"/>
      <color indexed="81"/>
      <name val="Tahoma"/>
      <family val="2"/>
    </font>
    <font>
      <b/>
      <sz val="9"/>
      <color indexed="81"/>
      <name val="Tahoma"/>
      <family val="2"/>
    </font>
    <font>
      <sz val="11"/>
      <color rgb="FFFF0000"/>
      <name val="Calibri"/>
      <family val="2"/>
      <scheme val="minor"/>
    </font>
    <font>
      <sz val="11"/>
      <color rgb="FF3333FF"/>
      <name val="Calibri"/>
      <family val="2"/>
      <scheme val="minor"/>
    </font>
    <font>
      <strike/>
      <sz val="11"/>
      <color theme="1"/>
      <name val="Calibri"/>
      <family val="2"/>
      <scheme val="minor"/>
    </font>
    <font>
      <b/>
      <sz val="18"/>
      <color theme="1"/>
      <name val="Calibri"/>
      <family val="2"/>
      <scheme val="minor"/>
    </font>
    <font>
      <b/>
      <sz val="12"/>
      <color indexed="8"/>
      <name val="Calibri"/>
      <family val="2"/>
      <scheme val="minor"/>
    </font>
    <font>
      <sz val="12"/>
      <color indexed="8"/>
      <name val="Calibri"/>
      <family val="2"/>
      <scheme val="minor"/>
    </font>
    <font>
      <sz val="10"/>
      <color indexed="8"/>
      <name val="Calibri"/>
      <family val="2"/>
      <scheme val="minor"/>
    </font>
    <font>
      <b/>
      <i/>
      <sz val="10"/>
      <color indexed="8"/>
      <name val="Calibri"/>
      <family val="2"/>
      <scheme val="minor"/>
    </font>
    <font>
      <i/>
      <sz val="10"/>
      <color indexed="8"/>
      <name val="Calibri"/>
      <family val="2"/>
      <scheme val="minor"/>
    </font>
    <font>
      <sz val="9"/>
      <color indexed="8"/>
      <name val="Calibri"/>
      <family val="2"/>
      <scheme val="minor"/>
    </font>
    <font>
      <sz val="18"/>
      <color theme="1"/>
      <name val="Calibri"/>
      <family val="2"/>
      <scheme val="minor"/>
    </font>
    <font>
      <i/>
      <strike/>
      <sz val="11"/>
      <name val="Calibri"/>
      <family val="2"/>
      <scheme val="minor"/>
    </font>
    <font>
      <i/>
      <sz val="11"/>
      <name val="Calibri"/>
      <family val="2"/>
      <scheme val="minor"/>
    </font>
    <font>
      <strike/>
      <sz val="11"/>
      <color rgb="FFFF0000"/>
      <name val="Calibri"/>
      <family val="2"/>
      <scheme val="minor"/>
    </font>
    <font>
      <b/>
      <sz val="11"/>
      <name val="Calibri"/>
      <family val="2"/>
      <scheme val="minor"/>
    </font>
    <font>
      <b/>
      <u/>
      <sz val="11"/>
      <name val="Calibri"/>
      <family val="2"/>
      <scheme val="minor"/>
    </font>
    <font>
      <u/>
      <sz val="11"/>
      <name val="Calibri"/>
      <family val="2"/>
      <scheme val="minor"/>
    </font>
    <font>
      <i/>
      <sz val="6"/>
      <color rgb="FFFF0000"/>
      <name val="Calibri"/>
      <family val="2"/>
      <scheme val="minor"/>
    </font>
    <font>
      <b/>
      <i/>
      <sz val="11"/>
      <color theme="1"/>
      <name val="Calibri"/>
      <family val="2"/>
      <scheme val="minor"/>
    </font>
    <font>
      <u/>
      <sz val="7.7"/>
      <color theme="10"/>
      <name val="Calibri"/>
      <family val="2"/>
    </font>
    <font>
      <strike/>
      <sz val="11"/>
      <name val="Calibri"/>
      <family val="2"/>
      <scheme val="minor"/>
    </font>
    <font>
      <sz val="11"/>
      <color rgb="FF0000FF"/>
      <name val="Calibri"/>
      <family val="2"/>
      <scheme val="minor"/>
    </font>
    <font>
      <sz val="8"/>
      <color theme="1"/>
      <name val="Calibri"/>
      <family val="2"/>
      <scheme val="minor"/>
    </font>
    <font>
      <sz val="10"/>
      <name val="Arial"/>
      <family val="2"/>
    </font>
    <font>
      <sz val="10"/>
      <color theme="1"/>
      <name val="Calibri"/>
      <family val="2"/>
      <scheme val="minor"/>
    </font>
    <font>
      <u/>
      <sz val="11"/>
      <color theme="10"/>
      <name val="Calibri"/>
      <family val="2"/>
    </font>
    <font>
      <b/>
      <sz val="16"/>
      <color theme="1"/>
      <name val="Calibri"/>
      <family val="2"/>
      <scheme val="minor"/>
    </font>
    <font>
      <sz val="11"/>
      <color theme="0"/>
      <name val="Calibri"/>
      <family val="2"/>
      <scheme val="minor"/>
    </font>
    <font>
      <u/>
      <sz val="11"/>
      <color theme="1"/>
      <name val="Calibri"/>
      <family val="2"/>
      <scheme val="minor"/>
    </font>
    <font>
      <b/>
      <u/>
      <sz val="20"/>
      <name val="Calibri"/>
      <family val="2"/>
      <scheme val="minor"/>
    </font>
    <font>
      <sz val="20"/>
      <color theme="1"/>
      <name val="Calibri"/>
      <family val="2"/>
      <scheme val="minor"/>
    </font>
    <font>
      <i/>
      <sz val="11"/>
      <color rgb="FFFF0000"/>
      <name val="Calibri"/>
      <family val="2"/>
      <scheme val="minor"/>
    </font>
    <font>
      <b/>
      <sz val="11"/>
      <color theme="0" tint="-0.34998626667073579"/>
      <name val="Calibri"/>
      <family val="2"/>
      <scheme val="minor"/>
    </font>
    <font>
      <sz val="11"/>
      <name val="Calibri"/>
      <family val="2"/>
    </font>
    <font>
      <b/>
      <i/>
      <sz val="11"/>
      <name val="Calibri"/>
      <family val="2"/>
      <scheme val="minor"/>
    </font>
    <font>
      <sz val="11"/>
      <color theme="1"/>
      <name val="Calibri"/>
      <family val="2"/>
    </font>
    <font>
      <sz val="11"/>
      <color theme="1"/>
      <name val="Arial"/>
      <family val="2"/>
    </font>
    <font>
      <vertAlign val="subscript"/>
      <sz val="11"/>
      <color theme="1"/>
      <name val="Calibri"/>
      <family val="2"/>
    </font>
    <font>
      <sz val="10"/>
      <color indexed="8"/>
      <name val="Arial"/>
      <family val="2"/>
    </font>
    <font>
      <sz val="11"/>
      <color rgb="FF000000"/>
      <name val="Calibri"/>
      <family val="2"/>
      <scheme val="minor"/>
    </font>
    <font>
      <i/>
      <sz val="11"/>
      <color rgb="FF000000"/>
      <name val="Calibri"/>
      <family val="2"/>
      <scheme val="minor"/>
    </font>
    <font>
      <sz val="10"/>
      <name val="Calibri"/>
      <family val="2"/>
      <scheme val="minor"/>
    </font>
    <font>
      <sz val="9"/>
      <color theme="1"/>
      <name val="Calibri"/>
      <family val="2"/>
      <scheme val="minor"/>
    </font>
    <font>
      <sz val="8"/>
      <name val="Calibri"/>
      <family val="2"/>
      <scheme val="minor"/>
    </font>
    <font>
      <b/>
      <sz val="11"/>
      <color theme="1"/>
      <name val="Calibri"/>
      <family val="2"/>
    </font>
    <font>
      <sz val="9.9"/>
      <color theme="1"/>
      <name val="Calibri"/>
      <family val="2"/>
      <scheme val="minor"/>
    </font>
    <font>
      <b/>
      <u/>
      <sz val="11"/>
      <color theme="1"/>
      <name val="Calibri"/>
      <family val="2"/>
      <scheme val="minor"/>
    </font>
    <font>
      <sz val="9.9"/>
      <color theme="1"/>
      <name val="Calibri"/>
      <family val="2"/>
    </font>
    <font>
      <b/>
      <u/>
      <sz val="11"/>
      <color rgb="FF000000"/>
      <name val="Calibri"/>
      <family val="2"/>
      <scheme val="minor"/>
    </font>
    <font>
      <sz val="11"/>
      <color indexed="8"/>
      <name val="Calibri"/>
      <family val="2"/>
    </font>
    <font>
      <b/>
      <sz val="11"/>
      <color rgb="FF0000FF"/>
      <name val="Calibri"/>
      <family val="2"/>
      <scheme val="minor"/>
    </font>
    <font>
      <sz val="11"/>
      <name val="Symbol"/>
      <family val="1"/>
      <charset val="2"/>
    </font>
    <font>
      <i/>
      <sz val="11"/>
      <color rgb="FF0000FF"/>
      <name val="Calibri"/>
      <family val="2"/>
      <scheme val="minor"/>
    </font>
    <font>
      <sz val="11"/>
      <color theme="1"/>
      <name val="Verdana"/>
      <family val="2"/>
    </font>
    <font>
      <b/>
      <sz val="11"/>
      <color theme="7" tint="-0.499984740745262"/>
      <name val="Calibri"/>
      <family val="2"/>
      <scheme val="minor"/>
    </font>
    <font>
      <b/>
      <i/>
      <sz val="10"/>
      <color theme="0"/>
      <name val="Calibri"/>
      <family val="2"/>
      <scheme val="minor"/>
    </font>
    <font>
      <i/>
      <sz val="10"/>
      <color theme="0"/>
      <name val="Calibri"/>
      <family val="2"/>
      <scheme val="minor"/>
    </font>
    <font>
      <sz val="14"/>
      <color theme="1"/>
      <name val="Calibri"/>
      <family val="2"/>
      <scheme val="minor"/>
    </font>
    <font>
      <b/>
      <sz val="11"/>
      <color rgb="FFFF0000"/>
      <name val="Calibri"/>
      <family val="2"/>
      <scheme val="minor"/>
    </font>
    <font>
      <i/>
      <sz val="9"/>
      <color indexed="8"/>
      <name val="Calibri"/>
      <family val="2"/>
      <scheme val="minor"/>
    </font>
    <font>
      <sz val="9"/>
      <name val="Calibri"/>
      <family val="2"/>
      <scheme val="minor"/>
    </font>
    <font>
      <b/>
      <i/>
      <sz val="12"/>
      <name val="Calibri"/>
      <family val="2"/>
      <scheme val="minor"/>
    </font>
    <font>
      <i/>
      <sz val="10"/>
      <color theme="1"/>
      <name val="Calibri"/>
      <family val="2"/>
      <scheme val="minor"/>
    </font>
    <font>
      <u/>
      <sz val="8"/>
      <color theme="10"/>
      <name val="Calibri"/>
      <family val="2"/>
    </font>
    <font>
      <i/>
      <sz val="11"/>
      <color theme="1"/>
      <name val="Calibri"/>
      <family val="2"/>
    </font>
    <font>
      <i/>
      <sz val="10"/>
      <color indexed="8"/>
      <name val="Arial"/>
      <family val="2"/>
    </font>
    <font>
      <b/>
      <i/>
      <sz val="11"/>
      <color theme="1"/>
      <name val="Calibri"/>
      <family val="2"/>
    </font>
    <font>
      <i/>
      <sz val="16"/>
      <color rgb="FF00B050"/>
      <name val="Calibri"/>
      <family val="2"/>
      <scheme val="minor"/>
    </font>
    <font>
      <i/>
      <sz val="16"/>
      <color rgb="FF00B0F0"/>
      <name val="Calibri"/>
      <family val="2"/>
      <scheme val="minor"/>
    </font>
    <font>
      <sz val="11"/>
      <color theme="1"/>
      <name val="Wingdings"/>
      <charset val="2"/>
    </font>
    <font>
      <sz val="11"/>
      <name val="Wingdings"/>
      <charset val="2"/>
    </font>
    <font>
      <sz val="11"/>
      <name val="Times New Roman"/>
      <family val="1"/>
    </font>
    <font>
      <i/>
      <sz val="11"/>
      <name val="Calibri"/>
      <family val="2"/>
    </font>
    <font>
      <i/>
      <sz val="11"/>
      <name val="Times New Roman"/>
      <family val="1"/>
    </font>
    <font>
      <i/>
      <sz val="9"/>
      <color theme="1"/>
      <name val="Calibri"/>
      <family val="2"/>
      <scheme val="minor"/>
    </font>
    <font>
      <i/>
      <strike/>
      <sz val="11"/>
      <color theme="1"/>
      <name val="Calibri"/>
      <family val="2"/>
      <scheme val="minor"/>
    </font>
    <font>
      <i/>
      <u/>
      <sz val="11"/>
      <color theme="1"/>
      <name val="Calibri"/>
      <family val="2"/>
      <scheme val="minor"/>
    </font>
    <font>
      <b/>
      <i/>
      <sz val="11"/>
      <color rgb="FF0000FF"/>
      <name val="Calibri"/>
      <family val="2"/>
      <scheme val="minor"/>
    </font>
    <font>
      <sz val="11"/>
      <color theme="0" tint="-0.499984740745262"/>
      <name val="Calibri"/>
      <family val="2"/>
      <scheme val="minor"/>
    </font>
    <font>
      <sz val="11"/>
      <color theme="9" tint="-0.249977111117893"/>
      <name val="Calibri"/>
      <family val="2"/>
      <scheme val="minor"/>
    </font>
    <font>
      <sz val="11"/>
      <color theme="7" tint="-0.249977111117893"/>
      <name val="Calibri"/>
      <family val="2"/>
      <scheme val="minor"/>
    </font>
    <font>
      <sz val="11"/>
      <color theme="6" tint="-0.249977111117893"/>
      <name val="Calibri"/>
      <family val="2"/>
      <scheme val="minor"/>
    </font>
    <font>
      <sz val="11"/>
      <color rgb="FF92D050"/>
      <name val="Calibri"/>
      <family val="2"/>
      <scheme val="minor"/>
    </font>
    <font>
      <sz val="10"/>
      <name val="Arial"/>
      <family val="2"/>
    </font>
    <font>
      <u/>
      <sz val="10"/>
      <color indexed="12"/>
      <name val="Arial"/>
      <family val="2"/>
    </font>
    <font>
      <u/>
      <sz val="10"/>
      <color theme="10"/>
      <name val="Calibri"/>
      <family val="2"/>
    </font>
    <font>
      <sz val="12"/>
      <color indexed="81"/>
      <name val="Tahoma"/>
      <family val="2"/>
    </font>
    <font>
      <b/>
      <sz val="11"/>
      <color theme="0" tint="-0.499984740745262"/>
      <name val="Calibri"/>
      <family val="2"/>
      <scheme val="minor"/>
    </font>
    <font>
      <sz val="11"/>
      <name val="Arial"/>
      <family val="2"/>
    </font>
    <font>
      <sz val="10"/>
      <color rgb="FFFF0000"/>
      <name val="Calibri"/>
      <family val="2"/>
      <scheme val="minor"/>
    </font>
    <font>
      <sz val="7"/>
      <name val="Calibri"/>
      <family val="2"/>
      <scheme val="minor"/>
    </font>
    <font>
      <sz val="11"/>
      <color rgb="FFFF5050"/>
      <name val="Calibri"/>
      <family val="2"/>
      <scheme val="minor"/>
    </font>
    <font>
      <b/>
      <i/>
      <sz val="10"/>
      <name val="Calibri"/>
      <family val="2"/>
      <scheme val="minor"/>
    </font>
    <font>
      <sz val="11"/>
      <color rgb="FF00B050"/>
      <name val="Calibri"/>
      <family val="2"/>
      <scheme val="minor"/>
    </font>
    <font>
      <b/>
      <sz val="18"/>
      <color rgb="FFFF0000"/>
      <name val="Calibri"/>
      <family val="2"/>
      <scheme val="minor"/>
    </font>
    <font>
      <sz val="9.35"/>
      <color theme="1"/>
      <name val="Calibri"/>
      <family val="2"/>
    </font>
    <font>
      <i/>
      <u/>
      <sz val="11"/>
      <color theme="1"/>
      <name val="Calibri"/>
      <family val="2"/>
    </font>
    <font>
      <i/>
      <sz val="9.35"/>
      <color theme="1"/>
      <name val="Calibri"/>
      <family val="2"/>
    </font>
    <font>
      <sz val="7"/>
      <color rgb="FFFF0000"/>
      <name val="Calibri"/>
      <family val="2"/>
      <scheme val="minor"/>
    </font>
    <font>
      <i/>
      <sz val="8"/>
      <color theme="1"/>
      <name val="Calibri"/>
      <family val="2"/>
      <scheme val="minor"/>
    </font>
    <font>
      <b/>
      <i/>
      <sz val="10"/>
      <name val="Arial"/>
      <family val="2"/>
    </font>
    <font>
      <vertAlign val="subscript"/>
      <sz val="11"/>
      <name val="Calibri"/>
      <family val="2"/>
      <scheme val="minor"/>
    </font>
    <font>
      <b/>
      <sz val="9"/>
      <color rgb="FFFF0000"/>
      <name val="Calibri"/>
      <family val="2"/>
      <scheme val="minor"/>
    </font>
    <font>
      <sz val="9"/>
      <color theme="1"/>
      <name val="Calibri"/>
      <family val="2"/>
    </font>
    <font>
      <b/>
      <sz val="20"/>
      <color theme="1"/>
      <name val="Calibri"/>
      <family val="2"/>
      <scheme val="minor"/>
    </font>
    <font>
      <b/>
      <i/>
      <u/>
      <sz val="11"/>
      <color rgb="FFFF0000"/>
      <name val="Calibri"/>
      <family val="2"/>
      <scheme val="minor"/>
    </font>
    <font>
      <u/>
      <sz val="8"/>
      <name val="Calibri"/>
      <family val="2"/>
    </font>
    <font>
      <b/>
      <sz val="14"/>
      <name val="Calibri"/>
      <family val="2"/>
      <scheme val="minor"/>
    </font>
    <font>
      <sz val="14"/>
      <name val="Calibri"/>
      <family val="2"/>
      <scheme val="minor"/>
    </font>
    <font>
      <sz val="9.35"/>
      <name val="Calibri"/>
      <family val="2"/>
    </font>
    <font>
      <i/>
      <sz val="9"/>
      <name val="Calibri"/>
      <family val="2"/>
      <scheme val="minor"/>
    </font>
    <font>
      <b/>
      <sz val="9"/>
      <color theme="1"/>
      <name val="Calibri"/>
      <family val="2"/>
      <scheme val="minor"/>
    </font>
    <font>
      <b/>
      <sz val="14"/>
      <color theme="0"/>
      <name val="Calibri"/>
      <family val="2"/>
      <scheme val="minor"/>
    </font>
    <font>
      <i/>
      <u/>
      <sz val="11"/>
      <color rgb="FFFF0000"/>
      <name val="Calibri"/>
      <family val="2"/>
      <scheme val="minor"/>
    </font>
    <font>
      <b/>
      <sz val="18"/>
      <color theme="0"/>
      <name val="Calibri"/>
      <family val="2"/>
      <scheme val="minor"/>
    </font>
    <font>
      <b/>
      <sz val="11"/>
      <color theme="0"/>
      <name val="Calibri"/>
      <family val="2"/>
      <scheme val="minor"/>
    </font>
    <font>
      <b/>
      <strike/>
      <sz val="11"/>
      <name val="Calibri"/>
      <family val="2"/>
      <scheme val="minor"/>
    </font>
    <font>
      <strike/>
      <sz val="11"/>
      <color rgb="FF0000FF"/>
      <name val="Calibri"/>
      <family val="2"/>
      <scheme val="minor"/>
    </font>
  </fonts>
  <fills count="131">
    <fill>
      <patternFill patternType="none"/>
    </fill>
    <fill>
      <patternFill patternType="gray125"/>
    </fill>
    <fill>
      <patternFill patternType="solid">
        <fgColor theme="3" tint="0.79998168889431442"/>
        <bgColor indexed="64"/>
      </patternFill>
    </fill>
    <fill>
      <patternFill patternType="solid">
        <fgColor rgb="FFFF5D5D"/>
        <bgColor indexed="64"/>
      </patternFill>
    </fill>
    <fill>
      <patternFill patternType="solid">
        <fgColor rgb="FFFFFF99"/>
        <bgColor indexed="64"/>
      </patternFill>
    </fill>
    <fill>
      <patternFill patternType="solid">
        <fgColor rgb="FF3CB679"/>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20651875362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0000"/>
        <bgColor indexed="64"/>
      </patternFill>
    </fill>
    <fill>
      <patternFill patternType="gray0625">
        <fgColor auto="1"/>
      </patternFill>
    </fill>
    <fill>
      <patternFill patternType="gray0625"/>
    </fill>
    <fill>
      <patternFill patternType="solid">
        <fgColor indexed="6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FEE6F4"/>
        <bgColor indexed="64"/>
      </patternFill>
    </fill>
    <fill>
      <patternFill patternType="solid">
        <fgColor rgb="FFDAEBAF"/>
        <bgColor indexed="64"/>
      </patternFill>
    </fill>
    <fill>
      <patternFill patternType="solid">
        <fgColor theme="0"/>
        <bgColor indexed="64"/>
      </patternFill>
    </fill>
    <fill>
      <patternFill patternType="solid">
        <fgColor rgb="FFFEDB94"/>
        <bgColor indexed="64"/>
      </patternFill>
    </fill>
    <fill>
      <patternFill patternType="solid">
        <fgColor rgb="FFFFCDCD"/>
        <bgColor indexed="64"/>
      </patternFill>
    </fill>
    <fill>
      <patternFill patternType="solid">
        <fgColor rgb="FFB1E5CB"/>
        <bgColor indexed="64"/>
      </patternFill>
    </fill>
    <fill>
      <patternFill patternType="solid">
        <fgColor rgb="FFDFF0F5"/>
        <bgColor indexed="64"/>
      </patternFill>
    </fill>
    <fill>
      <patternFill patternType="solid">
        <fgColor rgb="FFABABFF"/>
        <bgColor indexed="64"/>
      </patternFill>
    </fill>
    <fill>
      <patternFill patternType="solid">
        <fgColor rgb="FFFEE7B8"/>
        <bgColor indexed="64"/>
      </patternFill>
    </fill>
    <fill>
      <patternFill patternType="solid">
        <fgColor rgb="FFE3EECE"/>
        <bgColor indexed="64"/>
      </patternFill>
    </fill>
    <fill>
      <patternFill patternType="solid">
        <fgColor theme="0" tint="-0.14999847407452621"/>
        <bgColor indexed="64"/>
      </patternFill>
    </fill>
    <fill>
      <patternFill patternType="solid">
        <fgColor rgb="FFEBD3FD"/>
        <bgColor indexed="64"/>
      </patternFill>
    </fill>
    <fill>
      <patternFill patternType="gray0625">
        <bgColor rgb="FFB1E5CB"/>
      </patternFill>
    </fill>
    <fill>
      <patternFill patternType="gray0625">
        <bgColor rgb="FFFFCDCD"/>
      </patternFill>
    </fill>
    <fill>
      <patternFill patternType="solid">
        <fgColor rgb="FFFFFFE7"/>
        <bgColor indexed="64"/>
      </patternFill>
    </fill>
    <fill>
      <patternFill patternType="solid">
        <fgColor rgb="FFFFFFC9"/>
        <bgColor indexed="64"/>
      </patternFill>
    </fill>
    <fill>
      <patternFill patternType="solid">
        <fgColor rgb="FFC9E4FF"/>
        <bgColor indexed="64"/>
      </patternFill>
    </fill>
    <fill>
      <patternFill patternType="solid">
        <fgColor rgb="FF99FFCC"/>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FFDDAB"/>
        <bgColor indexed="64"/>
      </patternFill>
    </fill>
    <fill>
      <patternFill patternType="solid">
        <fgColor rgb="FF00B0F0"/>
        <bgColor indexed="64"/>
      </patternFill>
    </fill>
    <fill>
      <patternFill patternType="solid">
        <fgColor theme="9" tint="-0.249977111117893"/>
        <bgColor indexed="64"/>
      </patternFill>
    </fill>
    <fill>
      <patternFill patternType="solid">
        <fgColor rgb="FFFFE1FF"/>
        <bgColor indexed="64"/>
      </patternFill>
    </fill>
    <fill>
      <patternFill patternType="solid">
        <fgColor rgb="FFFFC5C5"/>
        <bgColor indexed="64"/>
      </patternFill>
    </fill>
    <fill>
      <patternFill patternType="solid">
        <fgColor rgb="FFF2E5DA"/>
        <bgColor indexed="6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auto="1"/>
      </patternFill>
    </fill>
    <fill>
      <patternFill patternType="solid">
        <fgColor indexed="65"/>
        <bgColor auto="1"/>
      </patternFill>
    </fill>
    <fill>
      <patternFill patternType="solid">
        <fgColor theme="0" tint="-0.249977111117893"/>
        <bgColor indexed="64"/>
      </patternFill>
    </fill>
    <fill>
      <patternFill patternType="lightUp">
        <fgColor theme="0" tint="-0.24994659260841701"/>
        <bgColor theme="0" tint="-4.9989318521683403E-2"/>
      </patternFill>
    </fill>
    <fill>
      <patternFill patternType="solid">
        <fgColor rgb="FF00B050"/>
        <bgColor indexed="64"/>
      </patternFill>
    </fill>
    <fill>
      <patternFill patternType="solid">
        <fgColor theme="6" tint="-0.249977111117893"/>
        <bgColor indexed="64"/>
      </patternFill>
    </fill>
    <fill>
      <patternFill patternType="solid">
        <fgColor rgb="FFFFFFCC"/>
        <bgColor indexed="64"/>
      </patternFill>
    </fill>
    <fill>
      <patternFill patternType="gray0625">
        <bgColor rgb="FFEBD3FD"/>
      </patternFill>
    </fill>
    <fill>
      <patternFill patternType="solid">
        <fgColor rgb="FFD8E7BB"/>
        <bgColor indexed="64"/>
      </patternFill>
    </fill>
    <fill>
      <patternFill patternType="solid">
        <fgColor rgb="FFFFD0C5"/>
        <bgColor indexed="64"/>
      </patternFill>
    </fill>
    <fill>
      <patternFill patternType="gray0625">
        <fgColor theme="0" tint="-0.499984740745262"/>
        <bgColor theme="6" tint="0.39997558519241921"/>
      </patternFill>
    </fill>
    <fill>
      <patternFill patternType="gray0625">
        <fgColor theme="0" tint="-0.499984740745262"/>
        <bgColor theme="8" tint="0.39997558519241921"/>
      </patternFill>
    </fill>
    <fill>
      <patternFill patternType="gray0625">
        <fgColor theme="0" tint="-0.499984740745262"/>
        <bgColor theme="9" tint="0.39997558519241921"/>
      </patternFill>
    </fill>
    <fill>
      <patternFill patternType="lightUp">
        <fgColor theme="0" tint="-0.24994659260841701"/>
        <bgColor indexed="65"/>
      </patternFill>
    </fill>
    <fill>
      <patternFill patternType="lightUp">
        <fgColor theme="0" tint="-0.24994659260841701"/>
        <bgColor theme="7" tint="0.79992065187536243"/>
      </patternFill>
    </fill>
    <fill>
      <patternFill patternType="lightUp">
        <fgColor theme="0" tint="-0.24994659260841701"/>
        <bgColor theme="6" tint="0.59999389629810485"/>
      </patternFill>
    </fill>
    <fill>
      <patternFill patternType="gray125">
        <fgColor theme="0" tint="-0.499984740745262"/>
        <bgColor theme="6" tint="0.79998168889431442"/>
      </patternFill>
    </fill>
    <fill>
      <patternFill patternType="gray125">
        <fgColor theme="0" tint="-0.499984740745262"/>
        <bgColor theme="8" tint="0.79998168889431442"/>
      </patternFill>
    </fill>
    <fill>
      <patternFill patternType="gray125">
        <fgColor theme="0" tint="-0.499984740745262"/>
        <bgColor theme="9" tint="0.79998168889431442"/>
      </patternFill>
    </fill>
    <fill>
      <patternFill patternType="lightUp">
        <fgColor theme="0" tint="-0.24994659260841701"/>
        <bgColor theme="7" tint="0.59996337778862885"/>
      </patternFill>
    </fill>
    <fill>
      <patternFill patternType="gray0625">
        <fgColor theme="0" tint="-0.499984740745262"/>
        <bgColor theme="7" tint="0.39997558519241921"/>
      </patternFill>
    </fill>
    <fill>
      <patternFill patternType="gray125">
        <fgColor theme="0" tint="-0.499984740745262"/>
        <bgColor theme="7" tint="0.79995117038483843"/>
      </patternFill>
    </fill>
    <fill>
      <patternFill patternType="solid">
        <fgColor theme="8" tint="0.59999389629810485"/>
        <bgColor indexed="64"/>
      </patternFill>
    </fill>
    <fill>
      <patternFill patternType="lightUp">
        <fgColor theme="9" tint="-0.24994659260841701"/>
        <bgColor theme="9" tint="0.39994506668294322"/>
      </patternFill>
    </fill>
    <fill>
      <patternFill patternType="lightUp">
        <fgColor theme="8" tint="-0.24994659260841701"/>
        <bgColor theme="8" tint="0.39994506668294322"/>
      </patternFill>
    </fill>
    <fill>
      <patternFill patternType="solid">
        <fgColor rgb="FFD3EAF1"/>
        <bgColor indexed="64"/>
      </patternFill>
    </fill>
    <fill>
      <patternFill patternType="solid">
        <fgColor theme="0" tint="-0.249977111117893"/>
        <bgColor theme="0" tint="-0.499984740745262"/>
      </patternFill>
    </fill>
    <fill>
      <patternFill patternType="solid">
        <fgColor theme="6" tint="0.79998168889431442"/>
        <bgColor theme="0" tint="-0.499984740745262"/>
      </patternFill>
    </fill>
    <fill>
      <patternFill patternType="solid">
        <fgColor rgb="FF0070C0"/>
        <bgColor indexed="64"/>
      </patternFill>
    </fill>
    <fill>
      <patternFill patternType="solid">
        <fgColor theme="2" tint="-0.249977111117893"/>
        <bgColor indexed="64"/>
      </patternFill>
    </fill>
    <fill>
      <patternFill patternType="gray0625">
        <fgColor theme="0" tint="-0.499984740745262"/>
        <bgColor theme="2" tint="-0.499984740745262"/>
      </patternFill>
    </fill>
    <fill>
      <patternFill patternType="gray0625">
        <fgColor theme="3" tint="0.39994506668294322"/>
        <bgColor theme="3" tint="0.79995117038483843"/>
      </patternFill>
    </fill>
    <fill>
      <patternFill patternType="darkGrid">
        <fgColor theme="6" tint="0.59996337778862885"/>
        <bgColor indexed="65"/>
      </patternFill>
    </fill>
    <fill>
      <patternFill patternType="darkGrid">
        <fgColor theme="8" tint="0.59996337778862885"/>
        <bgColor indexed="65"/>
      </patternFill>
    </fill>
    <fill>
      <patternFill patternType="darkGrid">
        <fgColor theme="9" tint="0.59996337778862885"/>
        <bgColor indexed="65"/>
      </patternFill>
    </fill>
    <fill>
      <patternFill patternType="darkGrid">
        <fgColor theme="7" tint="0.59996337778862885"/>
        <bgColor indexed="65"/>
      </patternFill>
    </fill>
    <fill>
      <patternFill patternType="solid">
        <fgColor theme="5" tint="0.59999389629810485"/>
        <bgColor indexed="64"/>
      </patternFill>
    </fill>
    <fill>
      <patternFill patternType="solid">
        <fgColor theme="4" tint="0.59999389629810485"/>
        <bgColor indexed="64"/>
      </patternFill>
    </fill>
    <fill>
      <patternFill patternType="darkGrid">
        <fgColor theme="5" tint="0.59996337778862885"/>
        <bgColor auto="1"/>
      </patternFill>
    </fill>
    <fill>
      <patternFill patternType="darkGrid">
        <fgColor theme="4" tint="0.59996337778862885"/>
        <bgColor indexed="65"/>
      </patternFill>
    </fill>
    <fill>
      <patternFill patternType="solid">
        <fgColor theme="0" tint="-0.499984740745262"/>
        <bgColor indexed="64"/>
      </patternFill>
    </fill>
    <fill>
      <patternFill patternType="solid">
        <fgColor theme="7" tint="-0.249977111117893"/>
        <bgColor indexed="64"/>
      </patternFill>
    </fill>
    <fill>
      <patternFill patternType="lightUp">
        <fgColor theme="3" tint="0.59996337778862885"/>
        <bgColor indexed="65"/>
      </patternFill>
    </fill>
    <fill>
      <patternFill patternType="lightUp">
        <fgColor theme="5" tint="0.59996337778862885"/>
        <bgColor indexed="65"/>
      </patternFill>
    </fill>
    <fill>
      <patternFill patternType="lightUp">
        <fgColor theme="6" tint="0.59996337778862885"/>
        <bgColor indexed="65"/>
      </patternFill>
    </fill>
    <fill>
      <patternFill patternType="lightUp">
        <fgColor theme="8" tint="0.59996337778862885"/>
        <bgColor indexed="65"/>
      </patternFill>
    </fill>
    <fill>
      <patternFill patternType="lightUp">
        <fgColor theme="9" tint="0.59996337778862885"/>
        <bgColor theme="9" tint="0.79995117038483843"/>
      </patternFill>
    </fill>
    <fill>
      <patternFill patternType="solid">
        <fgColor theme="2" tint="-9.9978637043366805E-2"/>
        <bgColor theme="0"/>
      </patternFill>
    </fill>
    <fill>
      <patternFill patternType="solid">
        <fgColor theme="6" tint="0.79998168889431442"/>
        <bgColor theme="0"/>
      </patternFill>
    </fill>
    <fill>
      <patternFill patternType="gray0625">
        <bgColor theme="0" tint="-4.9989318521683403E-2"/>
      </patternFill>
    </fill>
    <fill>
      <patternFill patternType="gray0625">
        <bgColor rgb="FFFF0000"/>
      </patternFill>
    </fill>
    <fill>
      <patternFill patternType="solid">
        <fgColor theme="5"/>
        <bgColor indexed="64"/>
      </patternFill>
    </fill>
    <fill>
      <patternFill patternType="solid">
        <fgColor theme="4"/>
        <bgColor indexed="64"/>
      </patternFill>
    </fill>
    <fill>
      <patternFill patternType="solid">
        <fgColor theme="9" tint="-0.499984740745262"/>
        <bgColor indexed="64"/>
      </patternFill>
    </fill>
    <fill>
      <patternFill patternType="solid">
        <fgColor theme="6" tint="-0.499984740745262"/>
        <bgColor indexed="64"/>
      </patternFill>
    </fill>
    <fill>
      <patternFill patternType="lightUp">
        <bgColor theme="4" tint="0.79998168889431442"/>
      </patternFill>
    </fill>
    <fill>
      <patternFill patternType="lightUp">
        <bgColor theme="4" tint="0.59999389629810485"/>
      </patternFill>
    </fill>
    <fill>
      <patternFill patternType="lightUp">
        <bgColor theme="4" tint="0.39997558519241921"/>
      </patternFill>
    </fill>
    <fill>
      <patternFill patternType="lightUp">
        <bgColor theme="9" tint="0.79998168889431442"/>
      </patternFill>
    </fill>
    <fill>
      <patternFill patternType="lightUp">
        <bgColor theme="9" tint="0.59999389629810485"/>
      </patternFill>
    </fill>
    <fill>
      <patternFill patternType="lightUp">
        <bgColor theme="9" tint="0.39997558519241921"/>
      </patternFill>
    </fill>
    <fill>
      <patternFill patternType="lightUp">
        <bgColor theme="6" tint="0.79998168889431442"/>
      </patternFill>
    </fill>
    <fill>
      <patternFill patternType="lightUp">
        <bgColor theme="6" tint="0.59999389629810485"/>
      </patternFill>
    </fill>
    <fill>
      <patternFill patternType="lightUp">
        <bgColor theme="6" tint="0.39997558519241921"/>
      </patternFill>
    </fill>
    <fill>
      <patternFill patternType="lightUp">
        <bgColor theme="6" tint="-0.249977111117893"/>
      </patternFill>
    </fill>
    <fill>
      <patternFill patternType="lightUp">
        <bgColor theme="5" tint="0.79998168889431442"/>
      </patternFill>
    </fill>
    <fill>
      <patternFill patternType="lightUp">
        <bgColor theme="5" tint="0.59999389629810485"/>
      </patternFill>
    </fill>
    <fill>
      <patternFill patternType="lightUp">
        <bgColor theme="5" tint="0.39997558519241921"/>
      </patternFill>
    </fill>
    <fill>
      <patternFill patternType="lightUp">
        <bgColor theme="9" tint="0.79995117038483843"/>
      </patternFill>
    </fill>
    <fill>
      <patternFill patternType="gray0625">
        <fgColor theme="1" tint="0.499984740745262"/>
        <bgColor indexed="65"/>
      </patternFill>
    </fill>
    <fill>
      <patternFill patternType="gray0625">
        <fgColor theme="1" tint="0.499984740745262"/>
        <bgColor theme="0"/>
      </patternFill>
    </fill>
    <fill>
      <patternFill patternType="solid">
        <fgColor rgb="FF0000FF"/>
        <bgColor indexed="64"/>
      </patternFill>
    </fill>
    <fill>
      <patternFill patternType="solid">
        <fgColor theme="1" tint="0.499984740745262"/>
        <bgColor indexed="64"/>
      </patternFill>
    </fill>
    <fill>
      <patternFill patternType="solid">
        <fgColor theme="1" tint="0.499984740745262"/>
        <bgColor theme="0"/>
      </patternFill>
    </fill>
  </fills>
  <borders count="226">
    <border>
      <left/>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style="thin">
        <color indexed="64"/>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right style="thin">
        <color indexed="64"/>
      </right>
      <top style="thin">
        <color theme="0" tint="-0.499984740745262"/>
      </top>
      <bottom style="thin">
        <color indexed="64"/>
      </bottom>
      <diagonal/>
    </border>
    <border>
      <left style="thin">
        <color indexed="64"/>
      </left>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indexed="64"/>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indexed="64"/>
      </left>
      <right/>
      <top/>
      <bottom style="thin">
        <color theme="0" tint="-0.34998626667073579"/>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right style="thin">
        <color indexed="64"/>
      </right>
      <top/>
      <bottom style="thin">
        <color theme="0" tint="-0.34998626667073579"/>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top/>
      <bottom style="thin">
        <color theme="0" tint="-0.499984740745262"/>
      </bottom>
      <diagonal/>
    </border>
    <border>
      <left/>
      <right/>
      <top/>
      <bottom style="thin">
        <color theme="0" tint="-0.499984740745262"/>
      </bottom>
      <diagonal/>
    </border>
    <border>
      <left/>
      <right style="thin">
        <color indexed="64"/>
      </right>
      <top/>
      <bottom style="thin">
        <color theme="0" tint="-0.499984740745262"/>
      </bottom>
      <diagonal/>
    </border>
    <border>
      <left style="thin">
        <color theme="0" tint="-0.499984740745262"/>
      </left>
      <right style="thin">
        <color theme="0" tint="-0.34998626667073579"/>
      </right>
      <top style="thin">
        <color theme="0" tint="-0.34998626667073579"/>
      </top>
      <bottom style="thin">
        <color indexed="64"/>
      </bottom>
      <diagonal/>
    </border>
    <border>
      <left style="thin">
        <color theme="0" tint="-0.499984740745262"/>
      </left>
      <right style="thin">
        <color theme="0" tint="-0.34998626667073579"/>
      </right>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style="thin">
        <color theme="0" tint="-0.499984740745262"/>
      </left>
      <right style="thin">
        <color theme="0" tint="-0.34998626667073579"/>
      </right>
      <top style="thin">
        <color indexed="64"/>
      </top>
      <bottom style="thin">
        <color theme="0" tint="-0.34998626667073579"/>
      </bottom>
      <diagonal/>
    </border>
    <border>
      <left style="thin">
        <color theme="0" tint="-0.499984740745262"/>
      </left>
      <right style="thin">
        <color indexed="64"/>
      </right>
      <top style="thin">
        <color indexed="64"/>
      </top>
      <bottom style="thin">
        <color theme="0" tint="-0.34998626667073579"/>
      </bottom>
      <diagonal/>
    </border>
    <border>
      <left style="thin">
        <color indexed="64"/>
      </left>
      <right/>
      <top/>
      <bottom style="thin">
        <color indexed="64"/>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indexed="64"/>
      </left>
      <right style="thin">
        <color indexed="64"/>
      </right>
      <top style="thin">
        <color theme="0" tint="-0.499984740745262"/>
      </top>
      <bottom/>
      <diagonal/>
    </border>
    <border>
      <left style="thin">
        <color indexed="64"/>
      </left>
      <right style="thin">
        <color indexed="64"/>
      </right>
      <top/>
      <bottom style="thin">
        <color theme="0" tint="-0.499984740745262"/>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diagonal/>
    </border>
    <border>
      <left style="thin">
        <color indexed="64"/>
      </left>
      <right style="thin">
        <color indexed="64"/>
      </right>
      <top/>
      <bottom style="thin">
        <color theme="0" tint="-0.34998626667073579"/>
      </bottom>
      <diagonal/>
    </border>
    <border>
      <left style="thin">
        <color indexed="64"/>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indexed="64"/>
      </left>
      <right/>
      <top style="thin">
        <color theme="0" tint="-0.34998626667073579"/>
      </top>
      <bottom/>
      <diagonal/>
    </border>
    <border>
      <left/>
      <right style="medium">
        <color indexed="64"/>
      </right>
      <top/>
      <bottom/>
      <diagonal/>
    </border>
    <border>
      <left/>
      <right style="medium">
        <color indexed="64"/>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bottom style="thin">
        <color theme="0" tint="-0.499984740745262"/>
      </bottom>
      <diagonal/>
    </border>
    <border>
      <left style="medium">
        <color rgb="FFFF0000"/>
      </left>
      <right style="thin">
        <color theme="0" tint="-0.499984740745262"/>
      </right>
      <top style="medium">
        <color rgb="FFFF0000"/>
      </top>
      <bottom style="medium">
        <color rgb="FFFF0000"/>
      </bottom>
      <diagonal/>
    </border>
    <border>
      <left style="thin">
        <color theme="0" tint="-0.499984740745262"/>
      </left>
      <right style="thin">
        <color theme="0" tint="-0.499984740745262"/>
      </right>
      <top style="medium">
        <color rgb="FFFF0000"/>
      </top>
      <bottom style="medium">
        <color rgb="FFFF0000"/>
      </bottom>
      <diagonal/>
    </border>
    <border>
      <left style="thin">
        <color theme="0" tint="-0.499984740745262"/>
      </left>
      <right style="medium">
        <color rgb="FFFF0000"/>
      </right>
      <top style="medium">
        <color rgb="FFFF0000"/>
      </top>
      <bottom style="medium">
        <color rgb="FFFF0000"/>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style="thin">
        <color theme="0" tint="-0.499984740745262"/>
      </left>
      <right style="thin">
        <color theme="0" tint="-0.499984740745262"/>
      </right>
      <top/>
      <bottom style="thin">
        <color indexed="64"/>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right style="thin">
        <color theme="0" tint="-0.499984740745262"/>
      </right>
      <top style="thin">
        <color indexed="64"/>
      </top>
      <bottom/>
      <diagonal/>
    </border>
    <border>
      <left/>
      <right style="thin">
        <color theme="0" tint="-0.499984740745262"/>
      </right>
      <top/>
      <bottom/>
      <diagonal/>
    </border>
    <border>
      <left/>
      <right style="thin">
        <color theme="0" tint="-0.499984740745262"/>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B050"/>
      </left>
      <right style="medium">
        <color rgb="FF00B050"/>
      </right>
      <top style="medium">
        <color rgb="FF00B050"/>
      </top>
      <bottom/>
      <diagonal/>
    </border>
    <border>
      <left style="medium">
        <color rgb="FF00B0F0"/>
      </left>
      <right style="medium">
        <color rgb="FF00B0F0"/>
      </right>
      <top style="medium">
        <color rgb="FF00B0F0"/>
      </top>
      <bottom/>
      <diagonal/>
    </border>
    <border>
      <left style="medium">
        <color rgb="FF00B050"/>
      </left>
      <right style="medium">
        <color rgb="FF00B050"/>
      </right>
      <top style="medium">
        <color indexed="64"/>
      </top>
      <bottom style="thin">
        <color indexed="64"/>
      </bottom>
      <diagonal/>
    </border>
    <border>
      <left style="medium">
        <color rgb="FF00B0F0"/>
      </left>
      <right style="medium">
        <color rgb="FF00B0F0"/>
      </right>
      <top style="medium">
        <color indexed="64"/>
      </top>
      <bottom style="thin">
        <color indexed="64"/>
      </bottom>
      <diagonal/>
    </border>
    <border>
      <left style="medium">
        <color rgb="FF00B050"/>
      </left>
      <right style="medium">
        <color rgb="FF00B050"/>
      </right>
      <top style="thin">
        <color indexed="64"/>
      </top>
      <bottom style="thin">
        <color indexed="64"/>
      </bottom>
      <diagonal/>
    </border>
    <border>
      <left style="medium">
        <color rgb="FF00B0F0"/>
      </left>
      <right style="medium">
        <color rgb="FF00B0F0"/>
      </right>
      <top style="thin">
        <color indexed="64"/>
      </top>
      <bottom style="thin">
        <color indexed="64"/>
      </bottom>
      <diagonal/>
    </border>
    <border>
      <left style="medium">
        <color rgb="FF00B050"/>
      </left>
      <right style="medium">
        <color rgb="FF00B050"/>
      </right>
      <top style="thin">
        <color indexed="64"/>
      </top>
      <bottom style="medium">
        <color indexed="64"/>
      </bottom>
      <diagonal/>
    </border>
    <border>
      <left style="medium">
        <color rgb="FF00B0F0"/>
      </left>
      <right style="medium">
        <color rgb="FF00B0F0"/>
      </right>
      <top style="thin">
        <color indexed="64"/>
      </top>
      <bottom style="medium">
        <color indexed="64"/>
      </bottom>
      <diagonal/>
    </border>
    <border>
      <left style="medium">
        <color rgb="FF00B050"/>
      </left>
      <right style="medium">
        <color rgb="FF00B050"/>
      </right>
      <top style="medium">
        <color indexed="64"/>
      </top>
      <bottom/>
      <diagonal/>
    </border>
    <border>
      <left style="medium">
        <color rgb="FF00B050"/>
      </left>
      <right style="medium">
        <color rgb="FF00B050"/>
      </right>
      <top/>
      <bottom/>
      <diagonal/>
    </border>
    <border>
      <left style="medium">
        <color rgb="FF00B050"/>
      </left>
      <right style="medium">
        <color rgb="FF00B050"/>
      </right>
      <top/>
      <bottom style="medium">
        <color rgb="FF00B050"/>
      </bottom>
      <diagonal/>
    </border>
    <border>
      <left style="medium">
        <color rgb="FF00B0F0"/>
      </left>
      <right style="medium">
        <color rgb="FF00B0F0"/>
      </right>
      <top style="thin">
        <color indexed="64"/>
      </top>
      <bottom style="medium">
        <color rgb="FF00B0F0"/>
      </bottom>
      <diagonal/>
    </border>
    <border>
      <left style="medium">
        <color rgb="FF00B050"/>
      </left>
      <right style="medium">
        <color rgb="FF00B050"/>
      </right>
      <top/>
      <bottom style="medium">
        <color indexed="64"/>
      </bottom>
      <diagonal/>
    </border>
    <border>
      <left style="medium">
        <color rgb="FF00B0F0"/>
      </left>
      <right style="medium">
        <color rgb="FF00B0F0"/>
      </right>
      <top style="medium">
        <color indexed="64"/>
      </top>
      <bottom/>
      <diagonal/>
    </border>
    <border>
      <left style="medium">
        <color rgb="FF00B0F0"/>
      </left>
      <right style="medium">
        <color rgb="FF00B0F0"/>
      </right>
      <top/>
      <bottom/>
      <diagonal/>
    </border>
    <border>
      <left style="medium">
        <color rgb="FF00B0F0"/>
      </left>
      <right style="medium">
        <color rgb="FF00B0F0"/>
      </right>
      <top/>
      <bottom style="medium">
        <color indexed="64"/>
      </bottom>
      <diagonal/>
    </border>
    <border>
      <left style="thin">
        <color indexed="64"/>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dashed">
        <color indexed="6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theme="0" tint="-0.24994659260841701"/>
      </right>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style="thin">
        <color theme="0" tint="-0.24994659260841701"/>
      </right>
      <top/>
      <bottom style="thin">
        <color indexed="64"/>
      </bottom>
      <diagonal/>
    </border>
    <border>
      <left/>
      <right style="thin">
        <color theme="0" tint="-0.24994659260841701"/>
      </right>
      <top/>
      <bottom/>
      <diagonal/>
    </border>
    <border>
      <left/>
      <right style="thin">
        <color theme="0" tint="-0.24994659260841701"/>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medium">
        <color rgb="FFFF0000"/>
      </left>
      <right style="thin">
        <color theme="0" tint="-0.499984740745262"/>
      </right>
      <top style="medium">
        <color rgb="FFFF0000"/>
      </top>
      <bottom/>
      <diagonal/>
    </border>
    <border>
      <left style="thin">
        <color theme="0" tint="-0.499984740745262"/>
      </left>
      <right style="medium">
        <color rgb="FFFF0000"/>
      </right>
      <top style="medium">
        <color rgb="FFFF0000"/>
      </top>
      <bottom/>
      <diagonal/>
    </border>
    <border>
      <left style="thin">
        <color theme="0" tint="-0.499984740745262"/>
      </left>
      <right style="thin">
        <color theme="0" tint="-0.499984740745262"/>
      </right>
      <top style="medium">
        <color rgb="FFFF0000"/>
      </top>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medium">
        <color indexed="64"/>
      </left>
      <right/>
      <top style="thin">
        <color indexed="64"/>
      </top>
      <bottom/>
      <diagonal/>
    </border>
    <border>
      <left/>
      <right/>
      <top style="thin">
        <color theme="0" tint="-0.34998626667073579"/>
      </top>
      <bottom style="thin">
        <color theme="0" tint="-0.34998626667073579"/>
      </bottom>
      <diagonal/>
    </border>
    <border>
      <left style="medium">
        <color indexed="64"/>
      </left>
      <right/>
      <top style="hair">
        <color auto="1"/>
      </top>
      <bottom style="hair">
        <color auto="1"/>
      </bottom>
      <diagonal/>
    </border>
    <border>
      <left style="medium">
        <color indexed="64"/>
      </left>
      <right style="hair">
        <color auto="1"/>
      </right>
      <top/>
      <bottom/>
      <diagonal/>
    </border>
    <border>
      <left style="hair">
        <color auto="1"/>
      </left>
      <right style="hair">
        <color auto="1"/>
      </right>
      <top/>
      <bottom/>
      <diagonal/>
    </border>
    <border>
      <left style="medium">
        <color indexed="64"/>
      </left>
      <right style="hair">
        <color auto="1"/>
      </right>
      <top/>
      <bottom style="medium">
        <color indexed="64"/>
      </bottom>
      <diagonal/>
    </border>
    <border>
      <left style="hair">
        <color auto="1"/>
      </left>
      <right style="hair">
        <color auto="1"/>
      </right>
      <top/>
      <bottom style="medium">
        <color indexed="64"/>
      </bottom>
      <diagonal/>
    </border>
    <border>
      <left style="medium">
        <color indexed="64"/>
      </left>
      <right style="hair">
        <color auto="1"/>
      </right>
      <top style="hair">
        <color auto="1"/>
      </top>
      <bottom style="hair">
        <color auto="1"/>
      </bottom>
      <diagonal/>
    </border>
    <border>
      <left style="hair">
        <color auto="1"/>
      </left>
      <right style="hair">
        <color auto="1"/>
      </right>
      <top style="hair">
        <color indexed="64"/>
      </top>
      <bottom style="hair">
        <color indexed="64"/>
      </bottom>
      <diagonal/>
    </border>
    <border>
      <left style="hair">
        <color auto="1"/>
      </left>
      <right style="medium">
        <color indexed="64"/>
      </right>
      <top/>
      <bottom/>
      <diagonal/>
    </border>
    <border>
      <left style="hair">
        <color auto="1"/>
      </left>
      <right/>
      <top/>
      <bottom/>
      <diagonal/>
    </border>
    <border>
      <left style="hair">
        <color auto="1"/>
      </left>
      <right/>
      <top/>
      <bottom style="medium">
        <color indexed="64"/>
      </bottom>
      <diagonal/>
    </border>
    <border>
      <left style="hair">
        <color auto="1"/>
      </left>
      <right/>
      <top style="hair">
        <color indexed="64"/>
      </top>
      <bottom style="hair">
        <color indexed="64"/>
      </bottom>
      <diagonal/>
    </border>
    <border>
      <left style="hair">
        <color auto="1"/>
      </left>
      <right style="medium">
        <color indexed="64"/>
      </right>
      <top/>
      <bottom style="medium">
        <color indexed="64"/>
      </bottom>
      <diagonal/>
    </border>
    <border>
      <left style="hair">
        <color auto="1"/>
      </left>
      <right style="medium">
        <color indexed="64"/>
      </right>
      <top style="hair">
        <color auto="1"/>
      </top>
      <bottom style="hair">
        <color auto="1"/>
      </bottom>
      <diagonal/>
    </border>
  </borders>
  <cellStyleXfs count="24">
    <xf numFmtId="0" fontId="0" fillId="0" borderId="0"/>
    <xf numFmtId="9" fontId="1" fillId="0" borderId="0" applyFont="0" applyFill="0" applyBorder="0" applyAlignment="0" applyProtection="0"/>
    <xf numFmtId="0" fontId="34" fillId="0" borderId="0" applyNumberFormat="0" applyFill="0" applyBorder="0" applyAlignment="0" applyProtection="0">
      <alignment vertical="top"/>
      <protection locked="0"/>
    </xf>
    <xf numFmtId="0" fontId="38" fillId="0" borderId="0"/>
    <xf numFmtId="0" fontId="40"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8" fillId="0" borderId="0"/>
    <xf numFmtId="166" fontId="64" fillId="0" borderId="0" applyFont="0" applyFill="0" applyBorder="0" applyAlignment="0" applyProtection="0"/>
    <xf numFmtId="0" fontId="68" fillId="0" borderId="0"/>
    <xf numFmtId="0" fontId="1" fillId="0" borderId="0"/>
    <xf numFmtId="0" fontId="98" fillId="0" borderId="0"/>
    <xf numFmtId="0" fontId="1" fillId="0" borderId="0"/>
    <xf numFmtId="0" fontId="4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166" fontId="64" fillId="0" borderId="0" applyFont="0" applyFill="0" applyBorder="0" applyAlignment="0" applyProtection="0"/>
    <xf numFmtId="0" fontId="1" fillId="0" borderId="0"/>
    <xf numFmtId="0" fontId="1" fillId="0" borderId="0"/>
    <xf numFmtId="0" fontId="38" fillId="0" borderId="0"/>
    <xf numFmtId="0" fontId="1" fillId="0" borderId="0"/>
    <xf numFmtId="0" fontId="38" fillId="0" borderId="0"/>
    <xf numFmtId="169" fontId="38" fillId="0" borderId="0" applyFont="0" applyFill="0" applyBorder="0" applyAlignment="0" applyProtection="0"/>
    <xf numFmtId="170" fontId="38" fillId="0" borderId="0" applyFont="0" applyFill="0" applyBorder="0" applyAlignment="0" applyProtection="0"/>
    <xf numFmtId="0" fontId="38" fillId="0" borderId="0"/>
    <xf numFmtId="43" fontId="1" fillId="0" borderId="0" applyFont="0" applyFill="0" applyBorder="0" applyAlignment="0" applyProtection="0"/>
  </cellStyleXfs>
  <cellXfs count="5308">
    <xf numFmtId="0" fontId="0" fillId="0" borderId="0" xfId="0"/>
    <xf numFmtId="0" fontId="0" fillId="0" borderId="0" xfId="0" applyBorder="1"/>
    <xf numFmtId="3" fontId="0" fillId="0" borderId="0" xfId="0" applyNumberFormat="1" applyFill="1" applyBorder="1"/>
    <xf numFmtId="1" fontId="0" fillId="0" borderId="0" xfId="0" applyNumberFormat="1" applyBorder="1"/>
    <xf numFmtId="0" fontId="0" fillId="0" borderId="3" xfId="0" applyBorder="1"/>
    <xf numFmtId="0" fontId="0" fillId="0" borderId="0" xfId="0" applyFill="1" applyBorder="1"/>
    <xf numFmtId="0" fontId="2" fillId="0" borderId="0" xfId="0" applyFont="1" applyBorder="1"/>
    <xf numFmtId="0" fontId="0" fillId="0" borderId="0" xfId="0" applyBorder="1" applyAlignment="1">
      <alignment horizontal="center"/>
    </xf>
    <xf numFmtId="0" fontId="0" fillId="0" borderId="0" xfId="0" applyFill="1" applyBorder="1" applyAlignment="1">
      <alignment horizontal="center"/>
    </xf>
    <xf numFmtId="0" fontId="2" fillId="0" borderId="0" xfId="0" applyFont="1" applyFill="1" applyBorder="1" applyAlignment="1">
      <alignment horizontal="center"/>
    </xf>
    <xf numFmtId="0" fontId="0" fillId="0" borderId="0" xfId="0" applyFont="1" applyBorder="1"/>
    <xf numFmtId="0" fontId="0" fillId="0" borderId="0" xfId="0" applyFont="1" applyFill="1" applyBorder="1"/>
    <xf numFmtId="1" fontId="4" fillId="0" borderId="0" xfId="0" applyNumberFormat="1" applyFont="1" applyBorder="1"/>
    <xf numFmtId="0" fontId="2" fillId="4" borderId="0" xfId="0" applyFont="1" applyFill="1" applyBorder="1" applyAlignment="1">
      <alignment horizontal="center"/>
    </xf>
    <xf numFmtId="0" fontId="2" fillId="5" borderId="0" xfId="0" applyFont="1" applyFill="1" applyBorder="1" applyAlignment="1">
      <alignment horizontal="center"/>
    </xf>
    <xf numFmtId="1" fontId="4" fillId="0" borderId="2" xfId="0" applyNumberFormat="1" applyFont="1" applyBorder="1"/>
    <xf numFmtId="0" fontId="0" fillId="0" borderId="6" xfId="0" applyFill="1" applyBorder="1"/>
    <xf numFmtId="1" fontId="0" fillId="0" borderId="6" xfId="0" applyNumberFormat="1" applyFill="1" applyBorder="1"/>
    <xf numFmtId="3" fontId="0" fillId="0" borderId="6" xfId="0" applyNumberFormat="1" applyFill="1" applyBorder="1" applyAlignment="1">
      <alignment vertical="center"/>
    </xf>
    <xf numFmtId="1" fontId="0" fillId="0" borderId="7" xfId="0" applyNumberFormat="1" applyFill="1" applyBorder="1"/>
    <xf numFmtId="1" fontId="0" fillId="0" borderId="8" xfId="0" applyNumberFormat="1" applyFill="1" applyBorder="1"/>
    <xf numFmtId="1" fontId="0" fillId="0" borderId="9" xfId="0" applyNumberFormat="1" applyFill="1" applyBorder="1"/>
    <xf numFmtId="1" fontId="0" fillId="0" borderId="10" xfId="0" applyNumberFormat="1" applyFill="1" applyBorder="1"/>
    <xf numFmtId="1" fontId="0" fillId="0" borderId="11" xfId="0" applyNumberFormat="1" applyFill="1" applyBorder="1"/>
    <xf numFmtId="1" fontId="0" fillId="0" borderId="12" xfId="0" applyNumberFormat="1" applyFill="1" applyBorder="1"/>
    <xf numFmtId="1" fontId="0" fillId="0" borderId="13" xfId="0" applyNumberFormat="1" applyFill="1" applyBorder="1"/>
    <xf numFmtId="1" fontId="0" fillId="0" borderId="14" xfId="0" applyNumberFormat="1" applyFill="1" applyBorder="1"/>
    <xf numFmtId="1" fontId="0" fillId="0" borderId="15" xfId="0" applyNumberFormat="1" applyFill="1" applyBorder="1"/>
    <xf numFmtId="0" fontId="3" fillId="0" borderId="0" xfId="0" applyFont="1" applyBorder="1"/>
    <xf numFmtId="0" fontId="2" fillId="3" borderId="0" xfId="0" applyFont="1" applyFill="1" applyBorder="1" applyAlignment="1">
      <alignment horizontal="left"/>
    </xf>
    <xf numFmtId="0" fontId="0" fillId="0" borderId="22" xfId="0" applyFill="1" applyBorder="1"/>
    <xf numFmtId="1" fontId="7" fillId="0" borderId="0" xfId="0" applyNumberFormat="1" applyFont="1" applyBorder="1"/>
    <xf numFmtId="0" fontId="0" fillId="0" borderId="0" xfId="0" applyFont="1" applyBorder="1" applyAlignment="1">
      <alignment horizontal="center"/>
    </xf>
    <xf numFmtId="1" fontId="0" fillId="0" borderId="0" xfId="0" applyNumberFormat="1" applyFont="1" applyBorder="1"/>
    <xf numFmtId="0" fontId="0" fillId="0" borderId="0" xfId="0" applyFont="1" applyBorder="1" applyAlignment="1">
      <alignment horizontal="left"/>
    </xf>
    <xf numFmtId="0" fontId="0" fillId="0" borderId="25" xfId="0" applyFill="1" applyBorder="1"/>
    <xf numFmtId="0" fontId="0" fillId="0" borderId="26" xfId="0" applyFill="1" applyBorder="1"/>
    <xf numFmtId="0" fontId="0" fillId="0" borderId="27" xfId="0" applyFill="1" applyBorder="1"/>
    <xf numFmtId="0" fontId="0" fillId="0" borderId="28" xfId="0" applyFill="1" applyBorder="1"/>
    <xf numFmtId="0" fontId="0" fillId="0" borderId="29" xfId="0" applyFill="1" applyBorder="1"/>
    <xf numFmtId="0" fontId="0" fillId="0" borderId="30" xfId="0" applyFill="1" applyBorder="1"/>
    <xf numFmtId="0" fontId="2" fillId="0" borderId="3" xfId="0" applyFont="1" applyFill="1" applyBorder="1"/>
    <xf numFmtId="0" fontId="2"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left"/>
    </xf>
    <xf numFmtId="0" fontId="2" fillId="0" borderId="0" xfId="0" applyFont="1" applyFill="1" applyBorder="1" applyAlignment="1">
      <alignment horizontal="left"/>
    </xf>
    <xf numFmtId="3" fontId="0" fillId="0" borderId="0" xfId="0" applyNumberFormat="1" applyFill="1" applyBorder="1" applyAlignment="1">
      <alignment horizontal="center"/>
    </xf>
    <xf numFmtId="0" fontId="11" fillId="0" borderId="0" xfId="0" applyFont="1" applyFill="1"/>
    <xf numFmtId="0" fontId="3" fillId="0" borderId="0" xfId="0" applyFont="1" applyFill="1" applyBorder="1"/>
    <xf numFmtId="0" fontId="2" fillId="0" borderId="19" xfId="0" applyFont="1" applyFill="1" applyBorder="1"/>
    <xf numFmtId="0" fontId="0" fillId="0" borderId="23" xfId="0" applyFill="1" applyBorder="1"/>
    <xf numFmtId="0" fontId="0" fillId="0" borderId="5" xfId="0" applyFill="1" applyBorder="1"/>
    <xf numFmtId="0" fontId="0" fillId="0" borderId="3" xfId="0" applyFill="1" applyBorder="1"/>
    <xf numFmtId="3" fontId="0" fillId="0" borderId="0" xfId="0" applyNumberFormat="1" applyFill="1" applyBorder="1" applyAlignment="1">
      <alignment vertical="center"/>
    </xf>
    <xf numFmtId="0" fontId="0" fillId="0" borderId="19" xfId="0" applyFill="1" applyBorder="1"/>
    <xf numFmtId="3" fontId="0" fillId="0" borderId="19" xfId="0" applyNumberFormat="1" applyFill="1" applyBorder="1" applyAlignment="1">
      <alignment horizontal="right" vertical="center" textRotation="90"/>
    </xf>
    <xf numFmtId="3" fontId="0" fillId="0" borderId="50" xfId="0" applyNumberFormat="1" applyFill="1" applyBorder="1" applyAlignment="1">
      <alignment horizontal="left" vertical="center" textRotation="90"/>
    </xf>
    <xf numFmtId="3" fontId="0" fillId="0" borderId="51" xfId="0" applyNumberFormat="1" applyFill="1" applyBorder="1" applyAlignment="1">
      <alignment horizontal="right" vertical="center" textRotation="90"/>
    </xf>
    <xf numFmtId="3" fontId="0" fillId="0" borderId="24" xfId="0" applyNumberFormat="1" applyFill="1" applyBorder="1" applyAlignment="1">
      <alignment horizontal="left" vertical="center" textRotation="90"/>
    </xf>
    <xf numFmtId="0" fontId="0" fillId="0" borderId="52" xfId="0" applyFill="1" applyBorder="1"/>
    <xf numFmtId="0" fontId="0" fillId="0" borderId="53" xfId="0" applyFill="1" applyBorder="1"/>
    <xf numFmtId="0" fontId="2" fillId="0" borderId="23" xfId="0" applyFont="1" applyFill="1" applyBorder="1"/>
    <xf numFmtId="0" fontId="0" fillId="0" borderId="0" xfId="0" applyFill="1" applyBorder="1" applyAlignment="1">
      <alignment horizontal="center" vertical="center"/>
    </xf>
    <xf numFmtId="0" fontId="0" fillId="0" borderId="19" xfId="0" applyBorder="1"/>
    <xf numFmtId="164" fontId="0" fillId="0" borderId="6" xfId="0" applyNumberFormat="1" applyBorder="1"/>
    <xf numFmtId="0" fontId="0" fillId="0" borderId="0" xfId="0" applyFill="1" applyBorder="1" applyAlignment="1">
      <alignment horizontal="right"/>
    </xf>
    <xf numFmtId="0" fontId="0" fillId="0" borderId="46" xfId="0" applyFill="1" applyBorder="1" applyAlignment="1">
      <alignment horizontal="right"/>
    </xf>
    <xf numFmtId="0" fontId="0" fillId="0" borderId="42" xfId="0" applyFill="1" applyBorder="1" applyAlignment="1">
      <alignment horizontal="right"/>
    </xf>
    <xf numFmtId="0" fontId="0" fillId="0" borderId="44" xfId="0" applyFill="1" applyBorder="1" applyAlignment="1">
      <alignment horizontal="right"/>
    </xf>
    <xf numFmtId="0" fontId="0" fillId="0" borderId="34" xfId="0" applyFill="1" applyBorder="1" applyAlignment="1">
      <alignment horizontal="right"/>
    </xf>
    <xf numFmtId="0" fontId="0" fillId="0" borderId="0" xfId="0" applyFill="1" applyBorder="1" applyAlignment="1">
      <alignment horizontal="left"/>
    </xf>
    <xf numFmtId="0" fontId="0" fillId="0" borderId="47" xfId="0" applyFill="1" applyBorder="1" applyAlignment="1">
      <alignment horizontal="left"/>
    </xf>
    <xf numFmtId="0" fontId="0" fillId="0" borderId="37" xfId="0" applyFill="1" applyBorder="1" applyAlignment="1">
      <alignment horizontal="left"/>
    </xf>
    <xf numFmtId="0" fontId="0" fillId="0" borderId="39" xfId="0" applyFill="1" applyBorder="1" applyAlignment="1">
      <alignment horizontal="left"/>
    </xf>
    <xf numFmtId="0" fontId="0" fillId="0" borderId="35" xfId="0" applyFill="1" applyBorder="1" applyAlignment="1">
      <alignment horizontal="left"/>
    </xf>
    <xf numFmtId="0" fontId="0" fillId="0" borderId="48" xfId="0" applyFill="1" applyBorder="1" applyAlignment="1">
      <alignment horizontal="right"/>
    </xf>
    <xf numFmtId="0" fontId="0" fillId="0" borderId="38" xfId="0" applyFill="1" applyBorder="1" applyAlignment="1">
      <alignment horizontal="right"/>
    </xf>
    <xf numFmtId="0" fontId="0" fillId="0" borderId="40" xfId="0" applyFill="1" applyBorder="1" applyAlignment="1">
      <alignment horizontal="right"/>
    </xf>
    <xf numFmtId="0" fontId="0" fillId="0" borderId="36" xfId="0" applyFill="1" applyBorder="1" applyAlignment="1">
      <alignment horizontal="right"/>
    </xf>
    <xf numFmtId="0" fontId="0" fillId="0" borderId="49" xfId="0" applyFill="1" applyBorder="1" applyAlignment="1">
      <alignment horizontal="left"/>
    </xf>
    <xf numFmtId="0" fontId="0" fillId="0" borderId="43" xfId="0" applyFill="1" applyBorder="1" applyAlignment="1">
      <alignment horizontal="left"/>
    </xf>
    <xf numFmtId="0" fontId="0" fillId="0" borderId="45" xfId="0" applyFill="1" applyBorder="1" applyAlignment="1">
      <alignment horizontal="left"/>
    </xf>
    <xf numFmtId="0" fontId="0" fillId="0" borderId="41" xfId="0" applyFill="1" applyBorder="1" applyAlignment="1">
      <alignment horizontal="left"/>
    </xf>
    <xf numFmtId="0" fontId="0" fillId="0" borderId="48" xfId="0" applyFill="1" applyBorder="1" applyAlignment="1">
      <alignment horizontal="center"/>
    </xf>
    <xf numFmtId="0" fontId="0" fillId="0" borderId="46" xfId="0" applyFill="1" applyBorder="1" applyAlignment="1">
      <alignment horizontal="center"/>
    </xf>
    <xf numFmtId="0" fontId="0" fillId="0" borderId="56" xfId="0" applyFill="1" applyBorder="1" applyAlignment="1">
      <alignment horizontal="center"/>
    </xf>
    <xf numFmtId="0" fontId="0" fillId="0" borderId="34" xfId="0" applyFill="1" applyBorder="1" applyAlignment="1">
      <alignment horizontal="left"/>
    </xf>
    <xf numFmtId="0" fontId="0" fillId="0" borderId="57" xfId="0" applyFill="1" applyBorder="1" applyAlignment="1">
      <alignment horizontal="left"/>
    </xf>
    <xf numFmtId="0" fontId="0" fillId="0" borderId="58" xfId="0" applyFill="1" applyBorder="1" applyAlignment="1">
      <alignment horizontal="right"/>
    </xf>
    <xf numFmtId="0" fontId="0" fillId="0" borderId="59" xfId="0" applyFill="1" applyBorder="1" applyAlignment="1">
      <alignment horizontal="center"/>
    </xf>
    <xf numFmtId="0" fontId="0" fillId="0" borderId="60" xfId="0" applyFill="1" applyBorder="1" applyAlignment="1">
      <alignment horizontal="center"/>
    </xf>
    <xf numFmtId="0" fontId="0" fillId="0" borderId="39" xfId="0" applyFill="1" applyBorder="1" applyAlignment="1">
      <alignment horizontal="center"/>
    </xf>
    <xf numFmtId="0" fontId="0" fillId="0" borderId="55" xfId="0" applyFill="1" applyBorder="1" applyAlignment="1">
      <alignment horizontal="center"/>
    </xf>
    <xf numFmtId="0" fontId="0" fillId="0" borderId="40" xfId="0" applyFill="1" applyBorder="1" applyAlignment="1">
      <alignment horizontal="center"/>
    </xf>
    <xf numFmtId="0" fontId="0" fillId="0" borderId="55" xfId="0" quotePrefix="1" applyFill="1" applyBorder="1" applyAlignment="1">
      <alignment horizontal="center"/>
    </xf>
    <xf numFmtId="0" fontId="0" fillId="0" borderId="39" xfId="0" quotePrefix="1" applyFill="1" applyBorder="1" applyAlignment="1">
      <alignment horizontal="center"/>
    </xf>
    <xf numFmtId="0" fontId="0" fillId="0" borderId="23" xfId="0" applyFill="1" applyBorder="1" applyAlignment="1">
      <alignment vertical="center"/>
    </xf>
    <xf numFmtId="0" fontId="3" fillId="0" borderId="24" xfId="0" applyFont="1" applyFill="1" applyBorder="1" applyAlignment="1">
      <alignment vertical="center" wrapText="1"/>
    </xf>
    <xf numFmtId="0" fontId="3" fillId="0" borderId="31" xfId="0" applyFont="1" applyFill="1" applyBorder="1"/>
    <xf numFmtId="0" fontId="3" fillId="0" borderId="32" xfId="0" applyFont="1" applyFill="1" applyBorder="1"/>
    <xf numFmtId="0" fontId="3" fillId="0" borderId="33" xfId="0" applyFont="1" applyFill="1" applyBorder="1"/>
    <xf numFmtId="0" fontId="3" fillId="0" borderId="23" xfId="0" applyFont="1" applyFill="1" applyBorder="1"/>
    <xf numFmtId="0" fontId="3" fillId="0" borderId="54" xfId="0" applyFont="1" applyFill="1" applyBorder="1"/>
    <xf numFmtId="0" fontId="0" fillId="0" borderId="1" xfId="0" applyFill="1" applyBorder="1"/>
    <xf numFmtId="0" fontId="0" fillId="0" borderId="2" xfId="0" applyFill="1" applyBorder="1" applyAlignment="1">
      <alignment horizontal="left"/>
    </xf>
    <xf numFmtId="0" fontId="2" fillId="0" borderId="0" xfId="0" quotePrefix="1" applyFont="1" applyFill="1" applyBorder="1" applyAlignment="1">
      <alignment horizontal="center" vertical="center"/>
    </xf>
    <xf numFmtId="16" fontId="2" fillId="0" borderId="0" xfId="0" quotePrefix="1" applyNumberFormat="1" applyFont="1" applyFill="1" applyBorder="1" applyAlignment="1">
      <alignment horizontal="center" vertical="center"/>
    </xf>
    <xf numFmtId="3" fontId="0" fillId="0" borderId="50" xfId="0" applyNumberFormat="1" applyFill="1" applyBorder="1" applyAlignment="1">
      <alignment horizontal="left" vertical="center"/>
    </xf>
    <xf numFmtId="3" fontId="0" fillId="0" borderId="51" xfId="0" applyNumberFormat="1" applyFill="1" applyBorder="1" applyAlignment="1">
      <alignment horizontal="right" vertical="center"/>
    </xf>
    <xf numFmtId="3" fontId="0" fillId="0" borderId="24" xfId="0" applyNumberFormat="1" applyFill="1" applyBorder="1" applyAlignment="1">
      <alignment horizontal="left" vertical="center"/>
    </xf>
    <xf numFmtId="165" fontId="0" fillId="0" borderId="19" xfId="0" applyNumberFormat="1" applyFill="1" applyBorder="1" applyAlignment="1">
      <alignment horizontal="right" vertical="center"/>
    </xf>
    <xf numFmtId="165" fontId="0" fillId="0" borderId="50" xfId="0" applyNumberFormat="1" applyFill="1" applyBorder="1" applyAlignment="1">
      <alignment horizontal="left" vertical="center"/>
    </xf>
    <xf numFmtId="165" fontId="0" fillId="0" borderId="51" xfId="0" applyNumberFormat="1" applyFill="1" applyBorder="1" applyAlignment="1">
      <alignment horizontal="right" vertical="center"/>
    </xf>
    <xf numFmtId="0" fontId="0" fillId="0" borderId="0" xfId="0" applyAlignment="1">
      <alignment horizontal="center" vertical="center"/>
    </xf>
    <xf numFmtId="0" fontId="2" fillId="0" borderId="0" xfId="0" applyFont="1" applyFill="1" applyBorder="1" applyAlignment="1">
      <alignment horizontal="center" vertical="center"/>
    </xf>
    <xf numFmtId="14" fontId="0" fillId="0" borderId="6" xfId="0" applyNumberFormat="1" applyFill="1" applyBorder="1"/>
    <xf numFmtId="0" fontId="11" fillId="0" borderId="27" xfId="0" applyFont="1" applyFill="1" applyBorder="1"/>
    <xf numFmtId="0" fontId="0" fillId="0" borderId="21" xfId="0" applyFill="1" applyBorder="1"/>
    <xf numFmtId="14" fontId="0" fillId="0" borderId="21" xfId="0" applyNumberFormat="1" applyFill="1" applyBorder="1"/>
    <xf numFmtId="0" fontId="15" fillId="0" borderId="0" xfId="0" applyFont="1" applyFill="1" applyBorder="1"/>
    <xf numFmtId="0" fontId="15" fillId="0" borderId="0" xfId="0" applyFont="1" applyFill="1" applyBorder="1" applyAlignment="1">
      <alignment horizontal="left"/>
    </xf>
    <xf numFmtId="0" fontId="16" fillId="0" borderId="0" xfId="0" applyFont="1" applyFill="1" applyBorder="1" applyAlignment="1">
      <alignment horizontal="left"/>
    </xf>
    <xf numFmtId="0" fontId="16" fillId="0" borderId="38" xfId="0" applyFont="1" applyFill="1" applyBorder="1" applyAlignment="1">
      <alignment horizontal="right"/>
    </xf>
    <xf numFmtId="0" fontId="0" fillId="0" borderId="0" xfId="0" applyFill="1" applyBorder="1" applyAlignment="1">
      <alignment horizontal="center" wrapText="1"/>
    </xf>
    <xf numFmtId="0" fontId="0" fillId="8" borderId="0" xfId="0" applyFill="1" applyBorder="1"/>
    <xf numFmtId="0" fontId="0" fillId="0" borderId="0" xfId="0" applyFill="1" applyBorder="1" applyAlignment="1">
      <alignment horizontal="center" vertical="center" wrapText="1"/>
    </xf>
    <xf numFmtId="0" fontId="2" fillId="8" borderId="0" xfId="0" applyFont="1" applyFill="1" applyBorder="1"/>
    <xf numFmtId="164" fontId="0" fillId="0" borderId="0" xfId="0" applyNumberFormat="1" applyFill="1" applyBorder="1"/>
    <xf numFmtId="0" fontId="0" fillId="0" borderId="0" xfId="0" applyFont="1" applyFill="1" applyBorder="1" applyAlignment="1">
      <alignment horizontal="center" vertical="center" wrapText="1"/>
    </xf>
    <xf numFmtId="0" fontId="0" fillId="0" borderId="0" xfId="0" applyFont="1" applyFill="1" applyBorder="1" applyAlignment="1">
      <alignment horizontal="right"/>
    </xf>
    <xf numFmtId="0" fontId="17" fillId="0" borderId="56" xfId="0" applyFont="1" applyFill="1" applyBorder="1" applyAlignment="1">
      <alignment horizontal="center"/>
    </xf>
    <xf numFmtId="0" fontId="17" fillId="0" borderId="0" xfId="0" applyFont="1" applyFill="1" applyBorder="1" applyAlignment="1">
      <alignment horizontal="center" vertical="center"/>
    </xf>
    <xf numFmtId="0" fontId="17" fillId="2" borderId="0" xfId="0" applyFont="1" applyFill="1" applyBorder="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wrapText="1"/>
    </xf>
    <xf numFmtId="0" fontId="3" fillId="0" borderId="0" xfId="0" applyFont="1" applyFill="1" applyBorder="1" applyAlignment="1">
      <alignment horizontal="center"/>
    </xf>
    <xf numFmtId="0" fontId="0" fillId="8" borderId="0" xfId="0" applyFill="1" applyBorder="1" applyAlignment="1">
      <alignment horizontal="center"/>
    </xf>
    <xf numFmtId="0" fontId="0" fillId="0" borderId="0" xfId="0" applyFill="1" applyBorder="1" applyAlignment="1"/>
    <xf numFmtId="0" fontId="0" fillId="0" borderId="0" xfId="0" applyFont="1" applyFill="1" applyBorder="1" applyAlignment="1">
      <alignment horizontal="center" vertical="center"/>
    </xf>
    <xf numFmtId="0" fontId="0" fillId="8" borderId="0" xfId="0" applyFont="1" applyFill="1" applyBorder="1" applyAlignment="1">
      <alignment horizontal="center" vertical="center"/>
    </xf>
    <xf numFmtId="164" fontId="0" fillId="0" borderId="0" xfId="0" applyNumberFormat="1" applyFont="1" applyFill="1" applyBorder="1" applyAlignment="1">
      <alignment horizontal="center" vertical="center"/>
    </xf>
    <xf numFmtId="0" fontId="2" fillId="6" borderId="0" xfId="0" applyFont="1" applyFill="1" applyBorder="1"/>
    <xf numFmtId="0" fontId="0" fillId="6" borderId="0" xfId="0" applyFont="1" applyFill="1" applyBorder="1" applyAlignment="1">
      <alignment horizontal="right"/>
    </xf>
    <xf numFmtId="0" fontId="0" fillId="6" borderId="0" xfId="0" applyFont="1" applyFill="1" applyBorder="1" applyAlignment="1">
      <alignment horizontal="center"/>
    </xf>
    <xf numFmtId="0" fontId="0" fillId="6" borderId="0" xfId="0" applyFont="1" applyFill="1" applyBorder="1" applyAlignment="1">
      <alignment horizontal="center" vertical="center"/>
    </xf>
    <xf numFmtId="0" fontId="0" fillId="6" borderId="0" xfId="0" applyFill="1" applyBorder="1"/>
    <xf numFmtId="0" fontId="0" fillId="6" borderId="0" xfId="0" applyFill="1" applyBorder="1" applyAlignment="1">
      <alignment horizontal="left"/>
    </xf>
    <xf numFmtId="0" fontId="0" fillId="6" borderId="0" xfId="0" applyFill="1" applyBorder="1" applyAlignment="1">
      <alignment horizontal="right"/>
    </xf>
    <xf numFmtId="0" fontId="0" fillId="6" borderId="0" xfId="0" applyFont="1" applyFill="1" applyBorder="1"/>
    <xf numFmtId="0" fontId="3" fillId="6" borderId="0" xfId="0" applyFont="1" applyFill="1" applyBorder="1"/>
    <xf numFmtId="0" fontId="0" fillId="6" borderId="0" xfId="0" applyFill="1" applyBorder="1" applyAlignment="1">
      <alignment horizontal="center"/>
    </xf>
    <xf numFmtId="0" fontId="0" fillId="6" borderId="0" xfId="0" applyFill="1" applyBorder="1" applyAlignment="1">
      <alignment horizontal="center" vertical="center" wrapText="1"/>
    </xf>
    <xf numFmtId="0" fontId="0" fillId="6" borderId="0" xfId="0" applyFont="1" applyFill="1" applyBorder="1" applyAlignment="1">
      <alignment horizontal="center" vertical="center" wrapText="1"/>
    </xf>
    <xf numFmtId="0" fontId="21" fillId="0" borderId="0" xfId="0" applyFont="1" applyAlignment="1">
      <alignment vertical="center"/>
    </xf>
    <xf numFmtId="0" fontId="21" fillId="0" borderId="0" xfId="0" applyFont="1" applyFill="1" applyBorder="1" applyAlignment="1">
      <alignment vertical="center"/>
    </xf>
    <xf numFmtId="0" fontId="21" fillId="0" borderId="0" xfId="0" applyFont="1" applyFill="1" applyBorder="1" applyAlignment="1">
      <alignment horizontal="center" vertical="center"/>
    </xf>
    <xf numFmtId="0" fontId="25" fillId="0" borderId="1" xfId="0" applyFont="1" applyFill="1" applyBorder="1"/>
    <xf numFmtId="0" fontId="25" fillId="0" borderId="0" xfId="0" applyFont="1" applyFill="1" applyBorder="1"/>
    <xf numFmtId="0" fontId="25" fillId="0" borderId="2" xfId="0" applyFont="1" applyFill="1" applyBorder="1"/>
    <xf numFmtId="14" fontId="0" fillId="0" borderId="22" xfId="0" applyNumberFormat="1" applyFill="1" applyBorder="1"/>
    <xf numFmtId="0" fontId="2" fillId="0" borderId="6" xfId="0" applyFont="1" applyFill="1" applyBorder="1" applyAlignment="1">
      <alignment vertical="center"/>
    </xf>
    <xf numFmtId="0" fontId="2" fillId="0" borderId="6" xfId="0" applyFont="1" applyFill="1" applyBorder="1"/>
    <xf numFmtId="0" fontId="11" fillId="0" borderId="25" xfId="0" applyFont="1" applyFill="1" applyBorder="1"/>
    <xf numFmtId="0" fontId="26" fillId="0" borderId="54" xfId="0" applyFont="1" applyFill="1" applyBorder="1"/>
    <xf numFmtId="0" fontId="11" fillId="0" borderId="42" xfId="0" applyFont="1" applyFill="1" applyBorder="1" applyAlignment="1">
      <alignment horizontal="right"/>
    </xf>
    <xf numFmtId="0" fontId="11" fillId="0" borderId="37" xfId="0" applyFont="1" applyFill="1" applyBorder="1" applyAlignment="1">
      <alignment horizontal="left"/>
    </xf>
    <xf numFmtId="0" fontId="11" fillId="0" borderId="38" xfId="0" applyFont="1" applyFill="1" applyBorder="1" applyAlignment="1">
      <alignment horizontal="right"/>
    </xf>
    <xf numFmtId="0" fontId="11" fillId="0" borderId="43" xfId="0" applyFont="1" applyFill="1" applyBorder="1" applyAlignment="1">
      <alignment horizontal="left"/>
    </xf>
    <xf numFmtId="0" fontId="27" fillId="0" borderId="32" xfId="0" applyFont="1" applyFill="1" applyBorder="1"/>
    <xf numFmtId="0" fontId="11" fillId="0" borderId="40" xfId="0" applyFont="1" applyFill="1" applyBorder="1" applyAlignment="1">
      <alignment horizontal="right"/>
    </xf>
    <xf numFmtId="0" fontId="15" fillId="0" borderId="27" xfId="0" applyFont="1" applyFill="1" applyBorder="1"/>
    <xf numFmtId="0" fontId="11" fillId="0" borderId="23" xfId="0" applyFont="1" applyFill="1" applyBorder="1" applyAlignment="1">
      <alignment vertical="center"/>
    </xf>
    <xf numFmtId="0" fontId="0" fillId="0" borderId="0" xfId="0" applyFill="1" applyBorder="1" applyAlignment="1">
      <alignment vertical="center"/>
    </xf>
    <xf numFmtId="0" fontId="0" fillId="9" borderId="0" xfId="0" applyFill="1" applyBorder="1" applyAlignment="1">
      <alignment horizontal="left"/>
    </xf>
    <xf numFmtId="0" fontId="0" fillId="9" borderId="0" xfId="0" applyFill="1" applyBorder="1" applyAlignment="1">
      <alignment horizontal="right"/>
    </xf>
    <xf numFmtId="0" fontId="11" fillId="0" borderId="0" xfId="0" applyFont="1" applyFill="1" applyBorder="1" applyAlignment="1">
      <alignment vertical="center"/>
    </xf>
    <xf numFmtId="0" fontId="3" fillId="0" borderId="0" xfId="0" applyFont="1" applyFill="1" applyBorder="1" applyAlignment="1">
      <alignment vertical="center" wrapText="1"/>
    </xf>
    <xf numFmtId="0" fontId="0" fillId="0" borderId="0" xfId="0" quotePrefix="1" applyFill="1" applyBorder="1" applyAlignment="1">
      <alignment horizontal="center"/>
    </xf>
    <xf numFmtId="0" fontId="0" fillId="9" borderId="0" xfId="0" applyFill="1" applyBorder="1" applyAlignment="1">
      <alignment horizontal="center"/>
    </xf>
    <xf numFmtId="0" fontId="0" fillId="6" borderId="0" xfId="0" quotePrefix="1" applyFill="1" applyBorder="1" applyAlignment="1">
      <alignment horizontal="center"/>
    </xf>
    <xf numFmtId="0" fontId="0" fillId="10" borderId="0" xfId="0" applyFill="1" applyBorder="1" applyAlignment="1">
      <alignment horizontal="center"/>
    </xf>
    <xf numFmtId="0" fontId="0" fillId="10" borderId="0" xfId="0" applyFill="1" applyBorder="1" applyAlignment="1">
      <alignment horizontal="right"/>
    </xf>
    <xf numFmtId="0" fontId="0" fillId="10" borderId="0" xfId="0" applyFill="1" applyBorder="1" applyAlignment="1">
      <alignment horizontal="left"/>
    </xf>
    <xf numFmtId="0" fontId="11" fillId="0" borderId="32" xfId="0" applyFont="1" applyFill="1" applyBorder="1"/>
    <xf numFmtId="0" fontId="0" fillId="0" borderId="2" xfId="0" applyFill="1" applyBorder="1"/>
    <xf numFmtId="0" fontId="16" fillId="0" borderId="0" xfId="0" applyFont="1" applyFill="1" applyBorder="1"/>
    <xf numFmtId="0" fontId="16" fillId="0" borderId="0" xfId="0" applyFont="1" applyFill="1" applyBorder="1" applyAlignment="1">
      <alignment horizontal="center" vertical="center"/>
    </xf>
    <xf numFmtId="0" fontId="2" fillId="8" borderId="0" xfId="0" applyFont="1" applyFill="1" applyBorder="1" applyAlignment="1">
      <alignment horizontal="right"/>
    </xf>
    <xf numFmtId="0" fontId="2" fillId="8" borderId="0" xfId="0" applyFont="1" applyFill="1" applyBorder="1" applyAlignment="1">
      <alignment horizontal="left"/>
    </xf>
    <xf numFmtId="0" fontId="6" fillId="8" borderId="16" xfId="0" applyFont="1" applyFill="1" applyBorder="1" applyAlignment="1"/>
    <xf numFmtId="0" fontId="6" fillId="8" borderId="17" xfId="0" applyFont="1" applyFill="1" applyBorder="1" applyAlignment="1"/>
    <xf numFmtId="0" fontId="12" fillId="8" borderId="17" xfId="0" applyFont="1" applyFill="1" applyBorder="1" applyAlignment="1"/>
    <xf numFmtId="0" fontId="6" fillId="8" borderId="17" xfId="0" applyFont="1" applyFill="1" applyBorder="1" applyAlignment="1">
      <alignment horizontal="right"/>
    </xf>
    <xf numFmtId="0" fontId="6" fillId="8" borderId="18" xfId="0" applyFont="1" applyFill="1" applyBorder="1" applyAlignment="1">
      <alignment horizontal="left"/>
    </xf>
    <xf numFmtId="0" fontId="2" fillId="8" borderId="16" xfId="0" applyFont="1" applyFill="1" applyBorder="1"/>
    <xf numFmtId="0" fontId="0" fillId="8" borderId="17" xfId="0" applyFill="1" applyBorder="1"/>
    <xf numFmtId="0" fontId="0" fillId="8" borderId="17" xfId="0" applyFill="1" applyBorder="1" applyAlignment="1">
      <alignment horizontal="center"/>
    </xf>
    <xf numFmtId="0" fontId="0" fillId="8" borderId="17" xfId="0" applyFont="1" applyFill="1" applyBorder="1" applyAlignment="1">
      <alignment horizontal="center" vertical="center"/>
    </xf>
    <xf numFmtId="0" fontId="3" fillId="8" borderId="17" xfId="0" applyFont="1" applyFill="1" applyBorder="1"/>
    <xf numFmtId="0" fontId="0" fillId="8" borderId="17" xfId="0" applyFill="1" applyBorder="1" applyAlignment="1">
      <alignment horizontal="right"/>
    </xf>
    <xf numFmtId="0" fontId="0" fillId="8" borderId="17" xfId="0" applyFill="1" applyBorder="1" applyAlignment="1">
      <alignment horizontal="left"/>
    </xf>
    <xf numFmtId="0" fontId="2" fillId="8" borderId="17" xfId="0" applyFont="1" applyFill="1" applyBorder="1"/>
    <xf numFmtId="0" fontId="0" fillId="0" borderId="56" xfId="0" applyFont="1" applyFill="1" applyBorder="1" applyAlignment="1">
      <alignment horizontal="center"/>
    </xf>
    <xf numFmtId="0" fontId="0" fillId="0" borderId="20" xfId="0" applyFill="1" applyBorder="1"/>
    <xf numFmtId="14" fontId="0" fillId="0" borderId="20" xfId="0" applyNumberFormat="1" applyFill="1" applyBorder="1"/>
    <xf numFmtId="0" fontId="0" fillId="0" borderId="57" xfId="0" applyFill="1" applyBorder="1"/>
    <xf numFmtId="0" fontId="11" fillId="0" borderId="69" xfId="0" applyFont="1" applyFill="1" applyBorder="1"/>
    <xf numFmtId="0" fontId="11" fillId="0" borderId="70" xfId="0" applyFont="1" applyFill="1" applyBorder="1"/>
    <xf numFmtId="0" fontId="11" fillId="0" borderId="62" xfId="0" applyFont="1" applyFill="1" applyBorder="1" applyAlignment="1">
      <alignment horizontal="left"/>
    </xf>
    <xf numFmtId="0" fontId="11" fillId="0" borderId="63" xfId="0" applyFont="1" applyFill="1" applyBorder="1" applyAlignment="1">
      <alignment horizontal="right"/>
    </xf>
    <xf numFmtId="0" fontId="11" fillId="0" borderId="0" xfId="0" applyFont="1" applyFill="1" applyBorder="1"/>
    <xf numFmtId="0" fontId="11" fillId="0" borderId="0" xfId="0" applyFont="1" applyFill="1" applyBorder="1" applyAlignment="1">
      <alignment horizontal="center" vertical="center"/>
    </xf>
    <xf numFmtId="0" fontId="11" fillId="0" borderId="28" xfId="0" applyFont="1" applyFill="1" applyBorder="1"/>
    <xf numFmtId="0" fontId="11" fillId="0" borderId="26" xfId="0" applyFont="1" applyFill="1" applyBorder="1"/>
    <xf numFmtId="0" fontId="11" fillId="0" borderId="39" xfId="0" applyFont="1" applyFill="1" applyBorder="1" applyAlignment="1">
      <alignment horizontal="left"/>
    </xf>
    <xf numFmtId="0" fontId="35" fillId="0" borderId="27" xfId="0" applyFont="1" applyFill="1" applyBorder="1"/>
    <xf numFmtId="0" fontId="36" fillId="0" borderId="32" xfId="0" applyFont="1" applyFill="1" applyBorder="1"/>
    <xf numFmtId="0" fontId="0" fillId="0" borderId="0" xfId="0"/>
    <xf numFmtId="0" fontId="0" fillId="0" borderId="0" xfId="0" applyFill="1"/>
    <xf numFmtId="0" fontId="0" fillId="0" borderId="0" xfId="0" applyFill="1" applyBorder="1"/>
    <xf numFmtId="0" fontId="3" fillId="0" borderId="0" xfId="0" applyFont="1" applyFill="1" applyBorder="1"/>
    <xf numFmtId="0" fontId="0" fillId="0" borderId="0" xfId="0" applyBorder="1" applyAlignment="1">
      <alignment horizontal="left" vertical="center"/>
    </xf>
    <xf numFmtId="0" fontId="0" fillId="0" borderId="0" xfId="0" applyBorder="1" applyAlignment="1">
      <alignment horizontal="center" vertical="center"/>
    </xf>
    <xf numFmtId="0" fontId="37" fillId="0" borderId="20" xfId="0" applyFont="1" applyBorder="1" applyAlignment="1">
      <alignment horizontal="left" vertical="center" wrapText="1"/>
    </xf>
    <xf numFmtId="0" fontId="0" fillId="0" borderId="0" xfId="0" applyFill="1" applyAlignment="1">
      <alignment horizontal="left"/>
    </xf>
    <xf numFmtId="0" fontId="37" fillId="0" borderId="6" xfId="0" applyFont="1" applyBorder="1" applyAlignment="1">
      <alignment horizontal="left" vertical="center" wrapText="1"/>
    </xf>
    <xf numFmtId="0" fontId="37" fillId="0" borderId="2" xfId="0" applyFont="1" applyFill="1" applyBorder="1" applyAlignment="1">
      <alignment horizontal="left" vertical="center" wrapText="1"/>
    </xf>
    <xf numFmtId="1" fontId="0" fillId="0" borderId="21" xfId="0" applyNumberFormat="1" applyBorder="1" applyAlignment="1">
      <alignment horizontal="left" vertical="center"/>
    </xf>
    <xf numFmtId="1" fontId="0" fillId="0" borderId="21" xfId="0" applyNumberFormat="1" applyBorder="1"/>
    <xf numFmtId="1" fontId="0" fillId="0" borderId="2" xfId="0" applyNumberFormat="1" applyFill="1" applyBorder="1" applyAlignment="1">
      <alignment horizontal="left"/>
    </xf>
    <xf numFmtId="0" fontId="0" fillId="0" borderId="2" xfId="0" applyBorder="1" applyAlignment="1">
      <alignment horizontal="left" vertical="center"/>
    </xf>
    <xf numFmtId="0" fontId="0" fillId="0" borderId="1" xfId="0" applyBorder="1" applyAlignment="1">
      <alignment horizontal="left" vertical="center"/>
    </xf>
    <xf numFmtId="1" fontId="0" fillId="0" borderId="21" xfId="0" applyNumberFormat="1" applyBorder="1" applyAlignment="1">
      <alignment horizontal="right" vertical="center"/>
    </xf>
    <xf numFmtId="1" fontId="0" fillId="16" borderId="21" xfId="0" applyNumberFormat="1" applyFill="1" applyBorder="1" applyAlignment="1">
      <alignment horizontal="right" vertical="center"/>
    </xf>
    <xf numFmtId="1" fontId="0" fillId="0" borderId="2" xfId="0" applyNumberFormat="1" applyFill="1" applyBorder="1" applyAlignment="1">
      <alignment horizontal="left" vertical="center"/>
    </xf>
    <xf numFmtId="1" fontId="0" fillId="0" borderId="21" xfId="0" applyNumberFormat="1" applyFill="1" applyBorder="1" applyAlignment="1">
      <alignment horizontal="right" vertical="center"/>
    </xf>
    <xf numFmtId="1" fontId="0" fillId="0" borderId="21" xfId="0" applyNumberFormat="1" applyFill="1" applyBorder="1"/>
    <xf numFmtId="1" fontId="0" fillId="0" borderId="2" xfId="0" applyNumberFormat="1" applyFill="1" applyBorder="1" applyAlignment="1">
      <alignment horizontal="right" vertical="center"/>
    </xf>
    <xf numFmtId="0" fontId="0" fillId="0" borderId="2" xfId="0" applyFill="1" applyBorder="1" applyAlignment="1">
      <alignment horizontal="left" vertical="center"/>
    </xf>
    <xf numFmtId="0" fontId="0" fillId="0" borderId="1" xfId="0" applyFill="1" applyBorder="1" applyAlignment="1">
      <alignment horizontal="left" vertical="center"/>
    </xf>
    <xf numFmtId="1" fontId="0" fillId="0" borderId="22" xfId="0" applyNumberFormat="1" applyFill="1" applyBorder="1" applyAlignment="1">
      <alignment horizontal="right" vertical="center"/>
    </xf>
    <xf numFmtId="1" fontId="0" fillId="0" borderId="58" xfId="0" applyNumberFormat="1" applyFill="1" applyBorder="1" applyAlignment="1">
      <alignment horizontal="right" vertical="center"/>
    </xf>
    <xf numFmtId="1" fontId="0" fillId="0" borderId="58" xfId="0" applyNumberFormat="1" applyFill="1" applyBorder="1" applyAlignment="1">
      <alignment horizontal="left" vertical="center"/>
    </xf>
    <xf numFmtId="0" fontId="0" fillId="0" borderId="58" xfId="0" applyFill="1" applyBorder="1" applyAlignment="1">
      <alignment horizontal="left" vertical="center"/>
    </xf>
    <xf numFmtId="0" fontId="0" fillId="0" borderId="61" xfId="0" applyFill="1" applyBorder="1" applyAlignment="1">
      <alignment horizontal="left" vertical="center"/>
    </xf>
    <xf numFmtId="0" fontId="0" fillId="0" borderId="57" xfId="0" applyFill="1" applyBorder="1" applyAlignment="1">
      <alignment horizontal="left" vertical="center"/>
    </xf>
    <xf numFmtId="0" fontId="0" fillId="0" borderId="0" xfId="0" applyFill="1" applyAlignment="1">
      <alignment horizontal="center" vertical="center"/>
    </xf>
    <xf numFmtId="0" fontId="0" fillId="0" borderId="6" xfId="0" applyBorder="1" applyAlignment="1">
      <alignment horizontal="right" vertical="center" textRotation="90"/>
    </xf>
    <xf numFmtId="0" fontId="31" fillId="9" borderId="0" xfId="0" applyFont="1" applyFill="1" applyBorder="1" applyAlignment="1">
      <alignment vertical="center"/>
    </xf>
    <xf numFmtId="0" fontId="0" fillId="9" borderId="0" xfId="0" applyFill="1" applyBorder="1"/>
    <xf numFmtId="0" fontId="32" fillId="0" borderId="0" xfId="0" applyFont="1" applyFill="1" applyBorder="1" applyAlignment="1">
      <alignment horizontal="center"/>
    </xf>
    <xf numFmtId="3" fontId="0" fillId="0" borderId="0" xfId="0" applyNumberFormat="1" applyFill="1" applyBorder="1" applyAlignment="1">
      <alignment vertical="center" textRotation="90"/>
    </xf>
    <xf numFmtId="0" fontId="0" fillId="9" borderId="0" xfId="0" applyFill="1" applyBorder="1" applyAlignment="1">
      <alignment vertical="center"/>
    </xf>
    <xf numFmtId="0" fontId="3" fillId="9" borderId="0" xfId="0" applyFont="1" applyFill="1" applyBorder="1" applyAlignment="1">
      <alignment vertical="center" wrapText="1"/>
    </xf>
    <xf numFmtId="3" fontId="0" fillId="9" borderId="0" xfId="0" applyNumberFormat="1" applyFill="1" applyBorder="1" applyAlignment="1">
      <alignment horizontal="right" vertical="center" textRotation="90"/>
    </xf>
    <xf numFmtId="3" fontId="0" fillId="9" borderId="0" xfId="0" applyNumberFormat="1" applyFill="1" applyBorder="1" applyAlignment="1">
      <alignment horizontal="left" vertical="center" textRotation="90"/>
    </xf>
    <xf numFmtId="0" fontId="0" fillId="9" borderId="0" xfId="0" applyFont="1" applyFill="1" applyBorder="1" applyAlignment="1">
      <alignment horizontal="center"/>
    </xf>
    <xf numFmtId="0" fontId="2" fillId="9" borderId="0" xfId="0" applyFont="1" applyFill="1" applyBorder="1"/>
    <xf numFmtId="0" fontId="0" fillId="9" borderId="0" xfId="0" applyFont="1" applyFill="1" applyBorder="1"/>
    <xf numFmtId="0" fontId="2" fillId="9" borderId="0" xfId="0" applyFont="1" applyFill="1" applyBorder="1" applyAlignment="1">
      <alignment horizontal="center"/>
    </xf>
    <xf numFmtId="0" fontId="43" fillId="9" borderId="0" xfId="0" applyFont="1" applyFill="1" applyBorder="1"/>
    <xf numFmtId="0" fontId="3" fillId="0" borderId="0" xfId="0" applyFont="1" applyFill="1" applyBorder="1" applyAlignment="1">
      <alignment horizontal="left"/>
    </xf>
    <xf numFmtId="0" fontId="0" fillId="0" borderId="20" xfId="0"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20" xfId="0" applyFill="1" applyBorder="1" applyAlignment="1">
      <alignment horizontal="right"/>
    </xf>
    <xf numFmtId="0" fontId="0" fillId="0" borderId="20" xfId="0" applyFill="1" applyBorder="1" applyAlignment="1">
      <alignment horizontal="left"/>
    </xf>
    <xf numFmtId="0" fontId="0" fillId="0" borderId="21" xfId="0" applyFill="1" applyBorder="1" applyAlignment="1">
      <alignment horizontal="center" vertical="center" wrapText="1"/>
    </xf>
    <xf numFmtId="1" fontId="0" fillId="6" borderId="21" xfId="0" applyNumberFormat="1" applyFill="1" applyBorder="1" applyAlignment="1">
      <alignment horizontal="center"/>
    </xf>
    <xf numFmtId="0" fontId="0" fillId="0" borderId="21" xfId="0" applyFill="1" applyBorder="1" applyAlignment="1">
      <alignment horizontal="right"/>
    </xf>
    <xf numFmtId="0" fontId="0" fillId="0" borderId="21" xfId="0" applyFill="1" applyBorder="1" applyAlignment="1">
      <alignment horizontal="left"/>
    </xf>
    <xf numFmtId="1" fontId="0" fillId="10" borderId="21" xfId="0" applyNumberFormat="1" applyFill="1" applyBorder="1" applyAlignment="1">
      <alignment horizontal="center"/>
    </xf>
    <xf numFmtId="0" fontId="0" fillId="0" borderId="21" xfId="0" applyFont="1" applyFill="1" applyBorder="1"/>
    <xf numFmtId="0" fontId="0" fillId="6" borderId="21" xfId="0" applyFill="1" applyBorder="1" applyAlignment="1">
      <alignment horizontal="center"/>
    </xf>
    <xf numFmtId="0" fontId="0" fillId="10" borderId="21" xfId="0" applyFill="1" applyBorder="1" applyAlignment="1">
      <alignment horizontal="center"/>
    </xf>
    <xf numFmtId="0" fontId="0" fillId="8" borderId="21" xfId="0" applyFill="1" applyBorder="1" applyAlignment="1">
      <alignment horizontal="left"/>
    </xf>
    <xf numFmtId="1" fontId="0" fillId="11" borderId="21" xfId="0" applyNumberFormat="1" applyFill="1" applyBorder="1" applyAlignment="1">
      <alignment horizontal="center" vertical="center" wrapText="1"/>
    </xf>
    <xf numFmtId="1" fontId="0" fillId="11" borderId="21" xfId="0" applyNumberFormat="1" applyFont="1" applyFill="1" applyBorder="1" applyAlignment="1">
      <alignment horizontal="center" vertical="center" wrapText="1"/>
    </xf>
    <xf numFmtId="1" fontId="0" fillId="9" borderId="21" xfId="0" applyNumberFormat="1" applyFill="1" applyBorder="1" applyAlignment="1">
      <alignment horizontal="center"/>
    </xf>
    <xf numFmtId="1" fontId="42" fillId="0" borderId="21" xfId="0" applyNumberFormat="1" applyFont="1" applyFill="1" applyBorder="1" applyAlignment="1">
      <alignment horizontal="center"/>
    </xf>
    <xf numFmtId="1" fontId="0" fillId="8" borderId="21" xfId="0" applyNumberFormat="1" applyFill="1" applyBorder="1" applyAlignment="1">
      <alignment horizontal="center"/>
    </xf>
    <xf numFmtId="0" fontId="0" fillId="0" borderId="21" xfId="0" applyFill="1" applyBorder="1" applyAlignment="1">
      <alignment horizontal="center"/>
    </xf>
    <xf numFmtId="0" fontId="11" fillId="9" borderId="21" xfId="0" applyFont="1" applyFill="1" applyBorder="1" applyAlignment="1">
      <alignment horizontal="center"/>
    </xf>
    <xf numFmtId="0" fontId="0" fillId="8" borderId="21" xfId="0" applyFill="1" applyBorder="1" applyAlignment="1">
      <alignment horizontal="center"/>
    </xf>
    <xf numFmtId="0" fontId="0" fillId="0" borderId="22" xfId="0" applyFill="1" applyBorder="1" applyAlignment="1">
      <alignment horizontal="center"/>
    </xf>
    <xf numFmtId="0" fontId="0" fillId="0" borderId="22" xfId="0" applyFill="1" applyBorder="1" applyAlignment="1">
      <alignment horizontal="right"/>
    </xf>
    <xf numFmtId="0" fontId="0" fillId="0" borderId="22" xfId="0" applyFill="1" applyBorder="1" applyAlignment="1">
      <alignment horizontal="left"/>
    </xf>
    <xf numFmtId="1" fontId="0" fillId="9" borderId="21" xfId="0" applyNumberFormat="1" applyFill="1" applyBorder="1" applyAlignment="1">
      <alignment horizontal="center" vertical="center" wrapText="1"/>
    </xf>
    <xf numFmtId="1" fontId="0" fillId="9" borderId="21" xfId="0" applyNumberFormat="1" applyFont="1" applyFill="1" applyBorder="1" applyAlignment="1">
      <alignment horizontal="center" vertical="center" wrapText="1"/>
    </xf>
    <xf numFmtId="1" fontId="0" fillId="0" borderId="20" xfId="0" applyNumberFormat="1" applyFont="1" applyFill="1" applyBorder="1" applyAlignment="1">
      <alignment horizontal="center"/>
    </xf>
    <xf numFmtId="1" fontId="0" fillId="0" borderId="21" xfId="0" applyNumberFormat="1" applyFill="1" applyBorder="1" applyAlignment="1">
      <alignment horizontal="center"/>
    </xf>
    <xf numFmtId="1" fontId="3" fillId="0" borderId="21" xfId="0" applyNumberFormat="1" applyFont="1" applyFill="1" applyBorder="1" applyAlignment="1">
      <alignment horizontal="center"/>
    </xf>
    <xf numFmtId="1" fontId="0" fillId="0" borderId="21" xfId="0" applyNumberFormat="1" applyFont="1" applyFill="1" applyBorder="1" applyAlignment="1">
      <alignment horizontal="center"/>
    </xf>
    <xf numFmtId="1" fontId="0" fillId="0" borderId="21" xfId="0" applyNumberFormat="1" applyFill="1" applyBorder="1" applyAlignment="1">
      <alignment horizontal="right"/>
    </xf>
    <xf numFmtId="1" fontId="3" fillId="0" borderId="21" xfId="0" applyNumberFormat="1" applyFont="1" applyFill="1" applyBorder="1" applyAlignment="1"/>
    <xf numFmtId="1" fontId="0" fillId="0" borderId="21" xfId="0" applyNumberFormat="1" applyFill="1" applyBorder="1" applyAlignment="1"/>
    <xf numFmtId="0" fontId="44" fillId="0" borderId="19" xfId="0" applyFont="1" applyFill="1" applyBorder="1" applyAlignment="1">
      <alignment vertical="center"/>
    </xf>
    <xf numFmtId="3" fontId="0" fillId="0" borderId="6" xfId="0" applyNumberFormat="1" applyFill="1" applyBorder="1" applyAlignment="1">
      <alignment vertical="center" textRotation="90"/>
    </xf>
    <xf numFmtId="0" fontId="45" fillId="0" borderId="0" xfId="0" applyFont="1" applyFill="1" applyBorder="1" applyAlignment="1">
      <alignment horizontal="center" vertical="center" textRotation="90"/>
    </xf>
    <xf numFmtId="1" fontId="11" fillId="18" borderId="21" xfId="0" applyNumberFormat="1" applyFont="1" applyFill="1" applyBorder="1" applyAlignment="1">
      <alignment horizontal="center"/>
    </xf>
    <xf numFmtId="1" fontId="11" fillId="18" borderId="21" xfId="0" applyNumberFormat="1" applyFont="1" applyFill="1" applyBorder="1" applyAlignment="1"/>
    <xf numFmtId="0" fontId="0" fillId="0" borderId="0" xfId="0" quotePrefix="1" applyFill="1" applyBorder="1"/>
    <xf numFmtId="0" fontId="0" fillId="0" borderId="31" xfId="0" applyFont="1" applyFill="1" applyBorder="1"/>
    <xf numFmtId="0" fontId="11" fillId="0" borderId="71" xfId="0" applyFont="1" applyFill="1" applyBorder="1"/>
    <xf numFmtId="0" fontId="0" fillId="8" borderId="18" xfId="0" applyFill="1" applyBorder="1"/>
    <xf numFmtId="0" fontId="0" fillId="0" borderId="19" xfId="0" applyBorder="1" applyAlignment="1">
      <alignment horizontal="center" vertical="center" textRotation="90"/>
    </xf>
    <xf numFmtId="0" fontId="0" fillId="0" borderId="23" xfId="0" applyBorder="1" applyAlignment="1">
      <alignment horizontal="center" vertical="center" textRotation="90"/>
    </xf>
    <xf numFmtId="0" fontId="0" fillId="0" borderId="24" xfId="0" applyBorder="1" applyAlignment="1">
      <alignment horizontal="center" vertical="center" textRotation="90"/>
    </xf>
    <xf numFmtId="0" fontId="11" fillId="9" borderId="0" xfId="0" applyFont="1" applyFill="1" applyBorder="1" applyAlignment="1">
      <alignment vertical="center"/>
    </xf>
    <xf numFmtId="3" fontId="0" fillId="9" borderId="0" xfId="0" applyNumberFormat="1" applyFill="1" applyBorder="1" applyAlignment="1">
      <alignment vertical="center" textRotation="90"/>
    </xf>
    <xf numFmtId="0" fontId="15" fillId="0" borderId="0" xfId="0" applyFont="1" applyFill="1" applyBorder="1" applyAlignment="1">
      <alignment vertical="center"/>
    </xf>
    <xf numFmtId="0" fontId="46" fillId="0" borderId="0" xfId="0" applyFont="1" applyFill="1" applyBorder="1" applyAlignment="1">
      <alignment vertical="center" wrapText="1"/>
    </xf>
    <xf numFmtId="3" fontId="15" fillId="0" borderId="0" xfId="0" applyNumberFormat="1" applyFont="1" applyFill="1" applyBorder="1" applyAlignment="1">
      <alignment vertical="center" textRotation="90"/>
    </xf>
    <xf numFmtId="0" fontId="15" fillId="0" borderId="0" xfId="0" applyFont="1" applyFill="1" applyBorder="1" applyAlignment="1">
      <alignment horizontal="right"/>
    </xf>
    <xf numFmtId="1" fontId="11" fillId="2" borderId="21" xfId="0" applyNumberFormat="1" applyFont="1" applyFill="1" applyBorder="1" applyAlignment="1">
      <alignment horizontal="center"/>
    </xf>
    <xf numFmtId="1" fontId="11" fillId="2" borderId="21" xfId="0" applyNumberFormat="1" applyFont="1" applyFill="1" applyBorder="1" applyAlignment="1"/>
    <xf numFmtId="0" fontId="40" fillId="0" borderId="0" xfId="2" applyFont="1" applyFill="1" applyBorder="1" applyAlignment="1" applyProtection="1"/>
    <xf numFmtId="3" fontId="33" fillId="0" borderId="0" xfId="0" applyNumberFormat="1" applyFont="1" applyFill="1" applyBorder="1" applyAlignment="1">
      <alignment vertical="center"/>
    </xf>
    <xf numFmtId="0" fontId="3" fillId="0" borderId="0" xfId="0" applyFont="1" applyFill="1" applyBorder="1" applyAlignment="1">
      <alignment horizontal="left" vertical="center"/>
    </xf>
    <xf numFmtId="0" fontId="28" fillId="0" borderId="27" xfId="0" applyFont="1" applyFill="1" applyBorder="1"/>
    <xf numFmtId="0" fontId="0" fillId="0" borderId="6" xfId="0" applyFont="1" applyFill="1" applyBorder="1"/>
    <xf numFmtId="0" fontId="11" fillId="24" borderId="25" xfId="0" applyFont="1" applyFill="1" applyBorder="1"/>
    <xf numFmtId="0" fontId="11" fillId="22" borderId="38" xfId="0" quotePrefix="1" applyFont="1" applyFill="1" applyBorder="1" applyAlignment="1">
      <alignment horizontal="right"/>
    </xf>
    <xf numFmtId="164" fontId="0" fillId="9" borderId="21" xfId="0" applyNumberFormat="1" applyFill="1" applyBorder="1" applyAlignment="1">
      <alignment horizontal="center" vertical="center" wrapText="1"/>
    </xf>
    <xf numFmtId="164" fontId="0" fillId="9" borderId="21" xfId="0" applyNumberFormat="1" applyFill="1" applyBorder="1" applyAlignment="1">
      <alignment horizontal="center"/>
    </xf>
    <xf numFmtId="164" fontId="0" fillId="0" borderId="21" xfId="0" applyNumberFormat="1" applyFill="1" applyBorder="1" applyAlignment="1">
      <alignment horizontal="center"/>
    </xf>
    <xf numFmtId="164" fontId="11" fillId="8" borderId="21" xfId="0" applyNumberFormat="1" applyFont="1" applyFill="1" applyBorder="1" applyAlignment="1">
      <alignment horizontal="center"/>
    </xf>
    <xf numFmtId="0" fontId="11" fillId="0" borderId="20" xfId="0" applyFont="1" applyFill="1" applyBorder="1"/>
    <xf numFmtId="0" fontId="0" fillId="0" borderId="20" xfId="0" applyFill="1" applyBorder="1" applyAlignment="1"/>
    <xf numFmtId="164" fontId="0" fillId="0" borderId="21" xfId="0" applyNumberFormat="1" applyFill="1" applyBorder="1" applyAlignment="1">
      <alignment horizontal="center" vertical="center" wrapText="1"/>
    </xf>
    <xf numFmtId="164" fontId="0" fillId="6" borderId="21" xfId="0" applyNumberFormat="1" applyFill="1" applyBorder="1" applyAlignment="1">
      <alignment horizontal="center"/>
    </xf>
    <xf numFmtId="164" fontId="11" fillId="6" borderId="21" xfId="0" applyNumberFormat="1" applyFont="1" applyFill="1" applyBorder="1" applyAlignment="1">
      <alignment horizontal="center"/>
    </xf>
    <xf numFmtId="164" fontId="11" fillId="0" borderId="21" xfId="0" applyNumberFormat="1" applyFont="1" applyFill="1" applyBorder="1" applyAlignment="1">
      <alignment horizontal="center"/>
    </xf>
    <xf numFmtId="164" fontId="11" fillId="10" borderId="21" xfId="0" applyNumberFormat="1" applyFont="1" applyFill="1" applyBorder="1" applyAlignment="1">
      <alignment horizontal="center"/>
    </xf>
    <xf numFmtId="164" fontId="0" fillId="10" borderId="21" xfId="0" applyNumberFormat="1" applyFill="1" applyBorder="1" applyAlignment="1">
      <alignment horizontal="center"/>
    </xf>
    <xf numFmtId="0" fontId="0" fillId="0" borderId="22" xfId="0" applyFont="1" applyFill="1" applyBorder="1" applyAlignment="1">
      <alignment horizontal="center" vertical="center"/>
    </xf>
    <xf numFmtId="0" fontId="16" fillId="0" borderId="22" xfId="0" applyFont="1" applyFill="1" applyBorder="1" applyAlignment="1">
      <alignment horizontal="center" vertical="center"/>
    </xf>
    <xf numFmtId="0" fontId="0" fillId="0" borderId="29" xfId="0" applyFont="1" applyFill="1" applyBorder="1"/>
    <xf numFmtId="0" fontId="0" fillId="0" borderId="30" xfId="0" applyFont="1" applyFill="1" applyBorder="1"/>
    <xf numFmtId="0" fontId="0" fillId="0" borderId="0" xfId="0" quotePrefix="1" applyFont="1" applyFill="1" applyBorder="1" applyAlignment="1">
      <alignment horizontal="center" vertical="center"/>
    </xf>
    <xf numFmtId="0" fontId="0" fillId="0" borderId="27" xfId="0" applyFont="1" applyFill="1" applyBorder="1"/>
    <xf numFmtId="0" fontId="0" fillId="0" borderId="25" xfId="0" applyFont="1" applyFill="1" applyBorder="1"/>
    <xf numFmtId="16" fontId="0" fillId="0" borderId="0" xfId="0" quotePrefix="1" applyNumberFormat="1" applyFont="1" applyFill="1" applyBorder="1" applyAlignment="1">
      <alignment horizontal="center" vertical="center"/>
    </xf>
    <xf numFmtId="0" fontId="0" fillId="24" borderId="25" xfId="0" applyFill="1" applyBorder="1"/>
    <xf numFmtId="0" fontId="11" fillId="25" borderId="27" xfId="0" applyFont="1" applyFill="1" applyBorder="1"/>
    <xf numFmtId="0" fontId="11" fillId="25" borderId="25" xfId="0" applyFont="1" applyFill="1" applyBorder="1"/>
    <xf numFmtId="0" fontId="0" fillId="25" borderId="0" xfId="0" applyFill="1" applyBorder="1"/>
    <xf numFmtId="0" fontId="17" fillId="25" borderId="0" xfId="0" applyFont="1" applyFill="1" applyBorder="1" applyAlignment="1">
      <alignment horizontal="center" vertical="center"/>
    </xf>
    <xf numFmtId="0" fontId="0" fillId="0" borderId="0" xfId="0" applyFill="1" applyAlignment="1">
      <alignment horizontal="center"/>
    </xf>
    <xf numFmtId="0" fontId="0" fillId="0" borderId="21" xfId="0" applyFill="1" applyBorder="1" applyAlignment="1">
      <alignment shrinkToFit="1"/>
    </xf>
    <xf numFmtId="0" fontId="0" fillId="0" borderId="21" xfId="0" applyFont="1" applyFill="1" applyBorder="1" applyAlignment="1">
      <alignment shrinkToFit="1"/>
    </xf>
    <xf numFmtId="0" fontId="0" fillId="0" borderId="22" xfId="0" applyFill="1" applyBorder="1" applyAlignment="1">
      <alignment shrinkToFit="1"/>
    </xf>
    <xf numFmtId="0" fontId="0" fillId="0" borderId="22" xfId="0" applyFont="1" applyFill="1" applyBorder="1" applyAlignment="1">
      <alignment shrinkToFit="1"/>
    </xf>
    <xf numFmtId="0" fontId="0" fillId="0" borderId="20" xfId="0" applyFill="1" applyBorder="1" applyAlignment="1">
      <alignment shrinkToFit="1"/>
    </xf>
    <xf numFmtId="0" fontId="0" fillId="0" borderId="20" xfId="0" applyFont="1" applyFill="1" applyBorder="1" applyAlignment="1">
      <alignment shrinkToFit="1"/>
    </xf>
    <xf numFmtId="0" fontId="0" fillId="0" borderId="2" xfId="0" applyFont="1" applyFill="1" applyBorder="1" applyAlignment="1">
      <alignment shrinkToFit="1"/>
    </xf>
    <xf numFmtId="0" fontId="0" fillId="0" borderId="58" xfId="0" applyFont="1" applyFill="1" applyBorder="1" applyAlignment="1">
      <alignment shrinkToFit="1"/>
    </xf>
    <xf numFmtId="0" fontId="0" fillId="0" borderId="0" xfId="0" applyFont="1" applyAlignment="1">
      <alignment horizontal="right"/>
    </xf>
    <xf numFmtId="0" fontId="0" fillId="0" borderId="0" xfId="0" applyFont="1" applyAlignment="1">
      <alignment horizontal="left"/>
    </xf>
    <xf numFmtId="0" fontId="0" fillId="8" borderId="17" xfId="0" applyFont="1" applyFill="1" applyBorder="1"/>
    <xf numFmtId="0" fontId="0" fillId="8" borderId="17" xfId="0" applyFont="1" applyFill="1" applyBorder="1" applyAlignment="1">
      <alignment horizontal="center"/>
    </xf>
    <xf numFmtId="0" fontId="0" fillId="8" borderId="17" xfId="0" applyFont="1" applyFill="1" applyBorder="1" applyAlignment="1">
      <alignment horizontal="right"/>
    </xf>
    <xf numFmtId="0" fontId="0" fillId="8" borderId="17" xfId="0" applyFont="1" applyFill="1" applyBorder="1" applyAlignment="1">
      <alignment horizontal="left"/>
    </xf>
    <xf numFmtId="0" fontId="0" fillId="6" borderId="0" xfId="0" applyFont="1" applyFill="1" applyBorder="1" applyAlignment="1">
      <alignment horizontal="left"/>
    </xf>
    <xf numFmtId="0" fontId="0" fillId="0" borderId="0" xfId="0" applyFont="1"/>
    <xf numFmtId="0" fontId="0" fillId="29" borderId="0" xfId="0" applyFont="1" applyFill="1" applyBorder="1" applyAlignment="1">
      <alignment vertical="center"/>
    </xf>
    <xf numFmtId="0" fontId="0" fillId="29" borderId="57" xfId="0" applyFont="1" applyFill="1" applyBorder="1" applyAlignment="1">
      <alignment vertical="center"/>
    </xf>
    <xf numFmtId="3" fontId="0" fillId="0" borderId="6" xfId="0" applyNumberFormat="1" applyFill="1" applyBorder="1" applyAlignment="1">
      <alignment horizontal="left" vertical="center" textRotation="90"/>
    </xf>
    <xf numFmtId="3" fontId="0" fillId="0" borderId="6" xfId="0" applyNumberFormat="1" applyFill="1" applyBorder="1" applyAlignment="1">
      <alignment horizontal="right" vertical="center" textRotation="90"/>
    </xf>
    <xf numFmtId="0" fontId="0" fillId="0" borderId="0" xfId="0" applyFont="1" applyFill="1" applyAlignment="1">
      <alignment vertical="center"/>
    </xf>
    <xf numFmtId="0" fontId="0" fillId="0" borderId="57" xfId="0" applyFont="1" applyFill="1" applyBorder="1" applyAlignment="1">
      <alignment vertical="center"/>
    </xf>
    <xf numFmtId="0" fontId="0" fillId="0" borderId="0" xfId="0" applyFont="1" applyFill="1" applyBorder="1" applyAlignment="1">
      <alignment vertical="center"/>
    </xf>
    <xf numFmtId="0" fontId="0" fillId="34" borderId="0" xfId="0" applyFont="1" applyFill="1" applyBorder="1" applyAlignment="1">
      <alignment horizontal="right"/>
    </xf>
    <xf numFmtId="0" fontId="0" fillId="34" borderId="0" xfId="0" applyFont="1" applyFill="1" applyBorder="1" applyAlignment="1">
      <alignment horizontal="left"/>
    </xf>
    <xf numFmtId="49" fontId="53" fillId="0" borderId="0" xfId="6" applyNumberFormat="1" applyFont="1" applyFill="1" applyBorder="1" applyAlignment="1">
      <alignment horizontal="left"/>
    </xf>
    <xf numFmtId="0" fontId="11" fillId="31" borderId="19" xfId="0" applyFont="1" applyFill="1" applyBorder="1" applyAlignment="1">
      <alignment vertical="center"/>
    </xf>
    <xf numFmtId="0" fontId="0" fillId="31" borderId="23" xfId="0" applyFill="1" applyBorder="1" applyAlignment="1">
      <alignment vertical="center"/>
    </xf>
    <xf numFmtId="0" fontId="15" fillId="6" borderId="21" xfId="0" applyFont="1" applyFill="1" applyBorder="1" applyAlignment="1">
      <alignment horizontal="center"/>
    </xf>
    <xf numFmtId="0" fontId="15" fillId="8" borderId="21" xfId="0" applyFont="1" applyFill="1" applyBorder="1" applyAlignment="1">
      <alignment horizontal="center"/>
    </xf>
    <xf numFmtId="0" fontId="42" fillId="0" borderId="0" xfId="0" applyFont="1" applyFill="1" applyBorder="1" applyAlignment="1">
      <alignment vertical="center"/>
    </xf>
    <xf numFmtId="0" fontId="0" fillId="31" borderId="4" xfId="0" applyFont="1" applyFill="1" applyBorder="1"/>
    <xf numFmtId="0" fontId="0" fillId="31" borderId="1" xfId="0" applyFill="1" applyBorder="1"/>
    <xf numFmtId="0" fontId="0" fillId="31" borderId="2" xfId="0" applyFont="1" applyFill="1" applyBorder="1"/>
    <xf numFmtId="0" fontId="0" fillId="31" borderId="58" xfId="0" applyFont="1" applyFill="1" applyBorder="1"/>
    <xf numFmtId="0" fontId="0" fillId="31" borderId="5" xfId="0" applyFont="1" applyFill="1" applyBorder="1"/>
    <xf numFmtId="0" fontId="50" fillId="31" borderId="1" xfId="0" applyFont="1" applyFill="1" applyBorder="1"/>
    <xf numFmtId="0" fontId="50" fillId="31" borderId="61" xfId="0" applyFont="1" applyFill="1" applyBorder="1"/>
    <xf numFmtId="3" fontId="0" fillId="0" borderId="0" xfId="0" applyNumberFormat="1" applyFill="1" applyBorder="1" applyAlignment="1">
      <alignment horizontal="left" vertical="center"/>
    </xf>
    <xf numFmtId="0" fontId="0" fillId="31" borderId="6" xfId="0" applyFill="1" applyBorder="1" applyAlignment="1">
      <alignment horizontal="center" vertical="center"/>
    </xf>
    <xf numFmtId="0" fontId="0" fillId="31" borderId="23" xfId="0" applyFont="1" applyFill="1" applyBorder="1" applyAlignment="1">
      <alignment horizontal="center" vertical="center" wrapText="1"/>
    </xf>
    <xf numFmtId="0" fontId="27" fillId="0" borderId="0" xfId="0" applyFont="1" applyFill="1" applyBorder="1" applyAlignment="1">
      <alignment horizontal="left" vertical="center"/>
    </xf>
    <xf numFmtId="0" fontId="0" fillId="6" borderId="0" xfId="0" applyFill="1" applyBorder="1" applyAlignment="1">
      <alignment horizontal="center"/>
    </xf>
    <xf numFmtId="0" fontId="2" fillId="34" borderId="16" xfId="0" applyFont="1" applyFill="1" applyBorder="1"/>
    <xf numFmtId="0" fontId="0" fillId="34" borderId="17" xfId="0" applyFont="1" applyFill="1" applyBorder="1"/>
    <xf numFmtId="0" fontId="0" fillId="34" borderId="17" xfId="0" applyFont="1" applyFill="1" applyBorder="1" applyAlignment="1">
      <alignment horizontal="center"/>
    </xf>
    <xf numFmtId="0" fontId="0" fillId="34" borderId="17" xfId="0" applyFont="1" applyFill="1" applyBorder="1" applyAlignment="1">
      <alignment horizontal="center" vertical="center"/>
    </xf>
    <xf numFmtId="0" fontId="3" fillId="34" borderId="17" xfId="0" applyFont="1" applyFill="1" applyBorder="1"/>
    <xf numFmtId="0" fontId="0" fillId="34" borderId="17" xfId="0" applyFont="1" applyFill="1" applyBorder="1" applyAlignment="1">
      <alignment horizontal="right"/>
    </xf>
    <xf numFmtId="0" fontId="0" fillId="34" borderId="17" xfId="0" applyFont="1" applyFill="1" applyBorder="1" applyAlignment="1">
      <alignment horizontal="left"/>
    </xf>
    <xf numFmtId="0" fontId="0" fillId="0" borderId="0" xfId="0" applyFill="1" applyBorder="1" applyAlignment="1">
      <alignment horizontal="center" vertical="center" wrapText="1"/>
    </xf>
    <xf numFmtId="0" fontId="11" fillId="29" borderId="1" xfId="0" applyFont="1" applyFill="1" applyBorder="1" applyAlignment="1">
      <alignment vertical="center"/>
    </xf>
    <xf numFmtId="0" fontId="0" fillId="29" borderId="0" xfId="0" applyFill="1" applyBorder="1" applyAlignment="1">
      <alignment vertical="center"/>
    </xf>
    <xf numFmtId="0" fontId="11" fillId="29" borderId="61" xfId="0" applyFont="1" applyFill="1" applyBorder="1" applyAlignment="1">
      <alignment vertical="center"/>
    </xf>
    <xf numFmtId="0" fontId="0" fillId="29" borderId="57" xfId="0" applyFill="1" applyBorder="1" applyAlignment="1">
      <alignment vertical="center"/>
    </xf>
    <xf numFmtId="3" fontId="0" fillId="0" borderId="0" xfId="0" applyNumberFormat="1" applyFill="1" applyBorder="1" applyAlignment="1">
      <alignment horizontal="right" vertical="center"/>
    </xf>
    <xf numFmtId="0" fontId="3" fillId="31" borderId="57" xfId="0" applyFont="1" applyFill="1" applyBorder="1" applyAlignment="1">
      <alignment horizontal="center"/>
    </xf>
    <xf numFmtId="0" fontId="0" fillId="31" borderId="58" xfId="0" applyFill="1" applyBorder="1" applyAlignment="1">
      <alignment horizontal="center" vertical="center"/>
    </xf>
    <xf numFmtId="0" fontId="0" fillId="0" borderId="22" xfId="0" applyFont="1" applyFill="1" applyBorder="1" applyAlignment="1">
      <alignment horizontal="center"/>
    </xf>
    <xf numFmtId="0" fontId="0" fillId="31" borderId="57" xfId="0" applyFill="1" applyBorder="1" applyAlignment="1">
      <alignment horizontal="center" vertical="center"/>
    </xf>
    <xf numFmtId="0" fontId="0" fillId="0" borderId="57" xfId="0" applyFill="1" applyBorder="1" applyAlignment="1">
      <alignment horizontal="center" vertical="center"/>
    </xf>
    <xf numFmtId="0" fontId="3" fillId="0" borderId="57" xfId="0" applyFont="1" applyFill="1" applyBorder="1"/>
    <xf numFmtId="0" fontId="2" fillId="6" borderId="3" xfId="0" applyFont="1" applyFill="1" applyBorder="1"/>
    <xf numFmtId="0" fontId="0" fillId="6" borderId="3" xfId="0" applyFont="1" applyFill="1" applyBorder="1"/>
    <xf numFmtId="0" fontId="0" fillId="6" borderId="3" xfId="0" applyFont="1" applyFill="1" applyBorder="1" applyAlignment="1">
      <alignment horizontal="center"/>
    </xf>
    <xf numFmtId="0" fontId="0" fillId="6" borderId="3" xfId="0" applyFont="1" applyFill="1" applyBorder="1" applyAlignment="1">
      <alignment horizontal="center" vertical="center"/>
    </xf>
    <xf numFmtId="0" fontId="0" fillId="6" borderId="3" xfId="0" applyFont="1" applyFill="1" applyBorder="1" applyAlignment="1">
      <alignment horizontal="right"/>
    </xf>
    <xf numFmtId="0" fontId="0" fillId="6" borderId="3" xfId="0" applyFont="1" applyFill="1" applyBorder="1" applyAlignment="1">
      <alignment horizontal="left"/>
    </xf>
    <xf numFmtId="0" fontId="2" fillId="30" borderId="3" xfId="0" applyFont="1" applyFill="1" applyBorder="1"/>
    <xf numFmtId="0" fontId="0" fillId="30" borderId="3" xfId="0" applyFont="1" applyFill="1" applyBorder="1"/>
    <xf numFmtId="0" fontId="0" fillId="30" borderId="3" xfId="0" applyFont="1" applyFill="1" applyBorder="1" applyAlignment="1">
      <alignment horizontal="center"/>
    </xf>
    <xf numFmtId="0" fontId="0" fillId="30" borderId="3" xfId="0" applyFont="1" applyFill="1" applyBorder="1" applyAlignment="1">
      <alignment horizontal="right"/>
    </xf>
    <xf numFmtId="0" fontId="0" fillId="30" borderId="3" xfId="0" applyFont="1" applyFill="1" applyBorder="1" applyAlignment="1">
      <alignment horizontal="left"/>
    </xf>
    <xf numFmtId="0" fontId="55" fillId="0" borderId="0" xfId="0" applyFont="1"/>
    <xf numFmtId="0" fontId="42" fillId="0" borderId="21" xfId="0" applyFont="1" applyFill="1" applyBorder="1" applyAlignment="1">
      <alignment horizontal="center" vertical="center" wrapText="1"/>
    </xf>
    <xf numFmtId="0" fontId="42" fillId="0" borderId="21" xfId="0" applyFont="1" applyFill="1" applyBorder="1" applyAlignment="1">
      <alignment horizontal="right"/>
    </xf>
    <xf numFmtId="0" fontId="42" fillId="0" borderId="21" xfId="0" applyFont="1" applyFill="1" applyBorder="1" applyAlignment="1">
      <alignment horizontal="left"/>
    </xf>
    <xf numFmtId="0" fontId="27" fillId="0" borderId="0" xfId="0" applyFont="1" applyFill="1" applyBorder="1"/>
    <xf numFmtId="0" fontId="42" fillId="0" borderId="21" xfId="0" applyFont="1" applyFill="1" applyBorder="1" applyAlignment="1">
      <alignment horizontal="center"/>
    </xf>
    <xf numFmtId="3" fontId="0" fillId="0" borderId="2" xfId="0" applyNumberFormat="1" applyFill="1" applyBorder="1" applyAlignment="1">
      <alignment vertical="center" textRotation="90"/>
    </xf>
    <xf numFmtId="3" fontId="0" fillId="9" borderId="2" xfId="0" applyNumberFormat="1" applyFill="1" applyBorder="1" applyAlignment="1">
      <alignment horizontal="right" vertical="center" textRotation="90"/>
    </xf>
    <xf numFmtId="0" fontId="0" fillId="0" borderId="20" xfId="0" applyFont="1" applyFill="1" applyBorder="1"/>
    <xf numFmtId="0" fontId="0" fillId="0" borderId="20" xfId="0" applyFill="1" applyBorder="1" applyAlignment="1">
      <alignment horizontal="center"/>
    </xf>
    <xf numFmtId="0" fontId="0" fillId="0" borderId="57" xfId="0" applyFill="1" applyBorder="1" applyAlignment="1">
      <alignment horizontal="center"/>
    </xf>
    <xf numFmtId="0" fontId="7" fillId="0" borderId="0" xfId="0" applyFont="1" applyFill="1" applyBorder="1" applyAlignment="1">
      <alignment horizontal="center" vertical="center" textRotation="90" wrapText="1"/>
    </xf>
    <xf numFmtId="0" fontId="11" fillId="0" borderId="0" xfId="0" applyFont="1" applyFill="1" applyBorder="1" applyAlignment="1">
      <alignment horizontal="left"/>
    </xf>
    <xf numFmtId="0" fontId="56" fillId="0" borderId="0" xfId="0" applyFont="1" applyFill="1" applyBorder="1" applyAlignment="1">
      <alignment horizontal="left"/>
    </xf>
    <xf numFmtId="0" fontId="11" fillId="0" borderId="22" xfId="0" applyFont="1" applyFill="1" applyBorder="1" applyAlignment="1">
      <alignment horizontal="left"/>
    </xf>
    <xf numFmtId="0" fontId="32" fillId="0" borderId="22" xfId="0" applyFont="1" applyFill="1" applyBorder="1" applyAlignment="1">
      <alignment horizontal="center"/>
    </xf>
    <xf numFmtId="0" fontId="56" fillId="0" borderId="22" xfId="0" applyFont="1" applyFill="1" applyBorder="1" applyAlignment="1">
      <alignment horizontal="left"/>
    </xf>
    <xf numFmtId="0" fontId="0" fillId="30" borderId="3" xfId="0" applyFont="1" applyFill="1" applyBorder="1" applyAlignment="1">
      <alignment horizontal="center" vertical="center"/>
    </xf>
    <xf numFmtId="0" fontId="0" fillId="0" borderId="0" xfId="0" applyFill="1" applyBorder="1" applyAlignment="1">
      <alignment horizontal="center" vertical="center" wrapText="1"/>
    </xf>
    <xf numFmtId="0" fontId="0" fillId="0" borderId="0" xfId="0"/>
    <xf numFmtId="164" fontId="0" fillId="0" borderId="21" xfId="0" applyNumberFormat="1" applyFill="1" applyBorder="1" applyAlignment="1">
      <alignment horizontal="right"/>
    </xf>
    <xf numFmtId="164" fontId="0" fillId="0" borderId="21" xfId="0" applyNumberFormat="1" applyFill="1" applyBorder="1" applyAlignment="1">
      <alignment horizontal="left"/>
    </xf>
    <xf numFmtId="164" fontId="0" fillId="11" borderId="21" xfId="0" applyNumberFormat="1" applyFill="1" applyBorder="1" applyAlignment="1">
      <alignment horizontal="center" vertical="center" wrapText="1"/>
    </xf>
    <xf numFmtId="164" fontId="0" fillId="11" borderId="21" xfId="0" applyNumberFormat="1" applyFont="1" applyFill="1" applyBorder="1" applyAlignment="1">
      <alignment horizontal="center" vertical="center" wrapText="1"/>
    </xf>
    <xf numFmtId="164" fontId="0" fillId="8" borderId="21" xfId="0" applyNumberFormat="1" applyFill="1" applyBorder="1" applyAlignment="1">
      <alignment horizontal="center"/>
    </xf>
    <xf numFmtId="164" fontId="0" fillId="9" borderId="21" xfId="0" applyNumberFormat="1" applyFont="1" applyFill="1" applyBorder="1" applyAlignment="1">
      <alignment horizontal="center" vertical="center" wrapText="1"/>
    </xf>
    <xf numFmtId="164" fontId="42" fillId="0" borderId="21" xfId="0" applyNumberFormat="1" applyFont="1" applyFill="1" applyBorder="1" applyAlignment="1">
      <alignment horizontal="center" vertical="center" wrapText="1"/>
    </xf>
    <xf numFmtId="164" fontId="42" fillId="0" borderId="21" xfId="0" applyNumberFormat="1" applyFont="1" applyFill="1" applyBorder="1" applyAlignment="1">
      <alignment horizontal="right"/>
    </xf>
    <xf numFmtId="164" fontId="42" fillId="0" borderId="21" xfId="0" applyNumberFormat="1" applyFont="1" applyFill="1" applyBorder="1" applyAlignment="1">
      <alignment horizontal="left"/>
    </xf>
    <xf numFmtId="164" fontId="42" fillId="0" borderId="21" xfId="0" applyNumberFormat="1" applyFont="1" applyFill="1" applyBorder="1" applyAlignment="1">
      <alignment horizontal="center"/>
    </xf>
    <xf numFmtId="164" fontId="0" fillId="0" borderId="21" xfId="0" applyNumberFormat="1" applyFont="1" applyFill="1" applyBorder="1" applyAlignment="1">
      <alignment horizontal="center"/>
    </xf>
    <xf numFmtId="0" fontId="11" fillId="0" borderId="48" xfId="0" applyFont="1" applyFill="1" applyBorder="1" applyAlignment="1">
      <alignment horizontal="center" vertical="center"/>
    </xf>
    <xf numFmtId="0" fontId="11" fillId="0" borderId="47" xfId="0" applyFont="1" applyFill="1" applyBorder="1" applyAlignment="1">
      <alignment horizontal="center" vertical="center"/>
    </xf>
    <xf numFmtId="0" fontId="0" fillId="0" borderId="6" xfId="0" applyFill="1" applyBorder="1" applyAlignment="1">
      <alignment horizontal="center"/>
    </xf>
    <xf numFmtId="1" fontId="0" fillId="0" borderId="75" xfId="0" applyNumberFormat="1" applyFill="1" applyBorder="1"/>
    <xf numFmtId="1" fontId="0" fillId="0" borderId="76" xfId="0" applyNumberFormat="1" applyFill="1" applyBorder="1"/>
    <xf numFmtId="1" fontId="0" fillId="0" borderId="78" xfId="0" applyNumberFormat="1" applyFill="1" applyBorder="1"/>
    <xf numFmtId="1" fontId="0" fillId="0" borderId="79" xfId="0" applyNumberFormat="1" applyFill="1" applyBorder="1"/>
    <xf numFmtId="1" fontId="0" fillId="0" borderId="80" xfId="0" applyNumberFormat="1" applyFill="1" applyBorder="1"/>
    <xf numFmtId="1" fontId="0" fillId="0" borderId="81" xfId="0" applyNumberFormat="1" applyFill="1" applyBorder="1"/>
    <xf numFmtId="1" fontId="0" fillId="0" borderId="82" xfId="0" applyNumberFormat="1" applyFill="1" applyBorder="1"/>
    <xf numFmtId="1" fontId="0" fillId="0" borderId="83" xfId="0" applyNumberFormat="1" applyFill="1" applyBorder="1"/>
    <xf numFmtId="1" fontId="0" fillId="0" borderId="32" xfId="0" applyNumberFormat="1" applyFill="1" applyBorder="1"/>
    <xf numFmtId="1" fontId="0" fillId="0" borderId="84" xfId="0" applyNumberFormat="1" applyFill="1" applyBorder="1"/>
    <xf numFmtId="1" fontId="0" fillId="0" borderId="85" xfId="0" applyNumberFormat="1" applyFill="1" applyBorder="1"/>
    <xf numFmtId="1" fontId="0" fillId="0" borderId="86" xfId="0" applyNumberFormat="1" applyFill="1" applyBorder="1"/>
    <xf numFmtId="1" fontId="0" fillId="0" borderId="87" xfId="0" applyNumberFormat="1" applyFill="1" applyBorder="1"/>
    <xf numFmtId="0" fontId="2" fillId="8" borderId="0" xfId="0" applyFont="1" applyFill="1" applyBorder="1" applyAlignment="1">
      <alignment horizontal="center"/>
    </xf>
    <xf numFmtId="0" fontId="6" fillId="8" borderId="18" xfId="0" applyFont="1" applyFill="1" applyBorder="1" applyAlignment="1"/>
    <xf numFmtId="0" fontId="0" fillId="0" borderId="1" xfId="0" applyFill="1" applyBorder="1" applyAlignment="1">
      <alignment horizontal="center"/>
    </xf>
    <xf numFmtId="0" fontId="0" fillId="0" borderId="61" xfId="0" applyFill="1" applyBorder="1" applyAlignment="1">
      <alignment horizontal="center"/>
    </xf>
    <xf numFmtId="0" fontId="49" fillId="0" borderId="0" xfId="0" applyFont="1" applyFill="1" applyAlignment="1">
      <alignment wrapText="1"/>
    </xf>
    <xf numFmtId="0" fontId="0" fillId="34" borderId="0" xfId="0" applyFill="1" applyBorder="1"/>
    <xf numFmtId="0" fontId="0" fillId="34" borderId="0" xfId="0" applyFill="1" applyBorder="1" applyAlignment="1">
      <alignment horizontal="center"/>
    </xf>
    <xf numFmtId="0" fontId="0" fillId="34" borderId="0" xfId="0" applyFont="1" applyFill="1" applyBorder="1" applyAlignment="1">
      <alignment horizontal="center" vertical="center"/>
    </xf>
    <xf numFmtId="0" fontId="0" fillId="34" borderId="0" xfId="0" applyFont="1" applyFill="1" applyBorder="1"/>
    <xf numFmtId="0" fontId="0" fillId="33" borderId="0" xfId="0" applyFill="1" applyBorder="1" applyAlignment="1">
      <alignment horizontal="left"/>
    </xf>
    <xf numFmtId="0" fontId="0" fillId="33" borderId="0" xfId="0" applyFont="1" applyFill="1" applyBorder="1" applyAlignment="1">
      <alignment horizontal="right"/>
    </xf>
    <xf numFmtId="0" fontId="0" fillId="33" borderId="0" xfId="0" applyFont="1" applyFill="1" applyBorder="1" applyAlignment="1">
      <alignment horizontal="left"/>
    </xf>
    <xf numFmtId="0" fontId="0" fillId="33" borderId="0" xfId="0" applyFont="1" applyFill="1" applyBorder="1"/>
    <xf numFmtId="0" fontId="22" fillId="0" borderId="5" xfId="0" applyFont="1" applyBorder="1" applyAlignment="1">
      <alignment vertical="center"/>
    </xf>
    <xf numFmtId="0" fontId="23" fillId="0" borderId="1" xfId="0" applyFont="1" applyBorder="1" applyAlignment="1">
      <alignment vertical="center"/>
    </xf>
    <xf numFmtId="0" fontId="23" fillId="0" borderId="0" xfId="0" applyFont="1" applyBorder="1" applyAlignment="1">
      <alignment vertical="center"/>
    </xf>
    <xf numFmtId="0" fontId="21" fillId="0" borderId="1" xfId="0" applyFont="1" applyBorder="1" applyAlignment="1">
      <alignment vertical="center"/>
    </xf>
    <xf numFmtId="0" fontId="21" fillId="0" borderId="0" xfId="0" applyFont="1" applyBorder="1" applyAlignment="1">
      <alignment vertical="center"/>
    </xf>
    <xf numFmtId="0" fontId="21" fillId="0" borderId="2" xfId="0" applyFont="1" applyBorder="1" applyAlignment="1">
      <alignment vertical="center"/>
    </xf>
    <xf numFmtId="0" fontId="21" fillId="0" borderId="57" xfId="0" applyFont="1" applyBorder="1" applyAlignment="1">
      <alignment vertical="center"/>
    </xf>
    <xf numFmtId="0" fontId="24" fillId="0" borderId="0" xfId="0" applyFont="1" applyBorder="1" applyAlignment="1">
      <alignment vertical="center"/>
    </xf>
    <xf numFmtId="0" fontId="0" fillId="0" borderId="22" xfId="0" applyFont="1" applyFill="1" applyBorder="1"/>
    <xf numFmtId="0" fontId="0" fillId="0" borderId="20"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22" xfId="0" applyFont="1" applyFill="1" applyBorder="1" applyAlignment="1">
      <alignment horizontal="center" vertical="center"/>
    </xf>
    <xf numFmtId="0" fontId="0" fillId="0" borderId="5" xfId="0" applyFont="1" applyFill="1" applyBorder="1" applyAlignment="1">
      <alignment horizontal="center" vertical="center" wrapText="1"/>
    </xf>
    <xf numFmtId="0" fontId="0" fillId="0" borderId="1" xfId="0" applyFont="1" applyFill="1" applyBorder="1" applyAlignment="1">
      <alignment horizontal="center" vertical="center" wrapText="1"/>
    </xf>
    <xf numFmtId="164" fontId="0" fillId="0" borderId="1" xfId="0" applyNumberFormat="1" applyFont="1" applyFill="1" applyBorder="1" applyAlignment="1">
      <alignment horizontal="center" vertical="center" wrapText="1"/>
    </xf>
    <xf numFmtId="0" fontId="0" fillId="0" borderId="4" xfId="0" applyFill="1" applyBorder="1" applyAlignment="1">
      <alignment horizontal="right"/>
    </xf>
    <xf numFmtId="0" fontId="0" fillId="0" borderId="2" xfId="0" applyFill="1" applyBorder="1" applyAlignment="1">
      <alignment horizontal="right"/>
    </xf>
    <xf numFmtId="164" fontId="0" fillId="0" borderId="2" xfId="0" applyNumberFormat="1" applyFill="1" applyBorder="1" applyAlignment="1">
      <alignment horizontal="right"/>
    </xf>
    <xf numFmtId="0" fontId="0" fillId="6" borderId="92" xfId="0" applyFill="1" applyBorder="1" applyAlignment="1">
      <alignment horizontal="left"/>
    </xf>
    <xf numFmtId="0" fontId="0" fillId="6" borderId="92" xfId="0" applyFill="1" applyBorder="1" applyAlignment="1">
      <alignment horizontal="right"/>
    </xf>
    <xf numFmtId="0" fontId="0" fillId="6" borderId="93" xfId="0" applyFill="1" applyBorder="1" applyAlignment="1">
      <alignment horizontal="left"/>
    </xf>
    <xf numFmtId="1" fontId="0" fillId="6" borderId="94" xfId="0" applyNumberFormat="1" applyFill="1" applyBorder="1" applyAlignment="1">
      <alignment horizontal="center"/>
    </xf>
    <xf numFmtId="1" fontId="0" fillId="6" borderId="95" xfId="0" applyNumberFormat="1" applyFill="1" applyBorder="1" applyAlignment="1">
      <alignment horizontal="center"/>
    </xf>
    <xf numFmtId="164" fontId="0" fillId="6" borderId="94" xfId="0" applyNumberFormat="1" applyFill="1" applyBorder="1" applyAlignment="1">
      <alignment horizontal="center"/>
    </xf>
    <xf numFmtId="164" fontId="0" fillId="6" borderId="95" xfId="0" applyNumberFormat="1" applyFill="1" applyBorder="1" applyAlignment="1">
      <alignment horizontal="center"/>
    </xf>
    <xf numFmtId="0" fontId="15" fillId="6" borderId="94" xfId="0" applyFont="1" applyFill="1" applyBorder="1" applyAlignment="1">
      <alignment horizontal="center"/>
    </xf>
    <xf numFmtId="0" fontId="15" fillId="6" borderId="95" xfId="0" applyFont="1" applyFill="1" applyBorder="1" applyAlignment="1">
      <alignment horizontal="center"/>
    </xf>
    <xf numFmtId="0" fontId="0" fillId="6" borderId="96" xfId="0" applyFill="1" applyBorder="1" applyAlignment="1">
      <alignment horizontal="center"/>
    </xf>
    <xf numFmtId="0" fontId="0" fillId="6" borderId="97" xfId="0" applyFill="1" applyBorder="1" applyAlignment="1">
      <alignment horizontal="center"/>
    </xf>
    <xf numFmtId="0" fontId="0" fillId="6" borderId="98" xfId="0" applyFill="1" applyBorder="1" applyAlignment="1">
      <alignment horizontal="center"/>
    </xf>
    <xf numFmtId="1" fontId="42" fillId="0" borderId="2" xfId="0" applyNumberFormat="1" applyFont="1" applyFill="1" applyBorder="1" applyAlignment="1">
      <alignment horizontal="center"/>
    </xf>
    <xf numFmtId="164" fontId="0" fillId="0" borderId="2" xfId="0" applyNumberFormat="1" applyFill="1" applyBorder="1" applyAlignment="1">
      <alignment horizontal="center"/>
    </xf>
    <xf numFmtId="0" fontId="0" fillId="0" borderId="2" xfId="0" applyFill="1" applyBorder="1" applyAlignment="1">
      <alignment horizontal="center"/>
    </xf>
    <xf numFmtId="0" fontId="0" fillId="0" borderId="58" xfId="0" applyFill="1" applyBorder="1" applyAlignment="1">
      <alignment horizontal="center"/>
    </xf>
    <xf numFmtId="0" fontId="0" fillId="6" borderId="94" xfId="0" applyFill="1" applyBorder="1" applyAlignment="1">
      <alignment horizontal="center"/>
    </xf>
    <xf numFmtId="0" fontId="0" fillId="11" borderId="92" xfId="0" applyFill="1" applyBorder="1" applyAlignment="1">
      <alignment horizontal="left" vertical="center"/>
    </xf>
    <xf numFmtId="0" fontId="0" fillId="11" borderId="92" xfId="0" applyFont="1" applyFill="1" applyBorder="1" applyAlignment="1">
      <alignment horizontal="center" vertical="center" wrapText="1"/>
    </xf>
    <xf numFmtId="0" fontId="0" fillId="9" borderId="92" xfId="0" applyFill="1" applyBorder="1" applyAlignment="1">
      <alignment horizontal="right"/>
    </xf>
    <xf numFmtId="0" fontId="0" fillId="9" borderId="93" xfId="0" applyFill="1" applyBorder="1" applyAlignment="1">
      <alignment horizontal="left"/>
    </xf>
    <xf numFmtId="1" fontId="0" fillId="11" borderId="94" xfId="0" applyNumberFormat="1" applyFill="1" applyBorder="1" applyAlignment="1">
      <alignment horizontal="center" vertical="center" wrapText="1"/>
    </xf>
    <xf numFmtId="1" fontId="0" fillId="9" borderId="95" xfId="0" applyNumberFormat="1" applyFill="1" applyBorder="1" applyAlignment="1">
      <alignment horizontal="center"/>
    </xf>
    <xf numFmtId="164" fontId="0" fillId="11" borderId="94" xfId="0" applyNumberFormat="1" applyFill="1" applyBorder="1" applyAlignment="1">
      <alignment horizontal="center" vertical="center" wrapText="1"/>
    </xf>
    <xf numFmtId="164" fontId="0" fillId="9" borderId="95" xfId="0" applyNumberFormat="1" applyFill="1" applyBorder="1" applyAlignment="1">
      <alignment horizontal="center"/>
    </xf>
    <xf numFmtId="0" fontId="11" fillId="9" borderId="94" xfId="0" applyFont="1" applyFill="1" applyBorder="1" applyAlignment="1">
      <alignment horizontal="center"/>
    </xf>
    <xf numFmtId="0" fontId="11" fillId="9" borderId="95" xfId="0" applyFont="1" applyFill="1" applyBorder="1" applyAlignment="1">
      <alignment horizontal="center"/>
    </xf>
    <xf numFmtId="0" fontId="32" fillId="11" borderId="97" xfId="0" applyFont="1" applyFill="1" applyBorder="1" applyAlignment="1">
      <alignment horizontal="center"/>
    </xf>
    <xf numFmtId="0" fontId="32" fillId="9" borderId="97" xfId="0" applyFont="1" applyFill="1" applyBorder="1" applyAlignment="1">
      <alignment horizontal="center"/>
    </xf>
    <xf numFmtId="0" fontId="32" fillId="9" borderId="98" xfId="0" applyFont="1" applyFill="1" applyBorder="1" applyAlignment="1">
      <alignment horizontal="center"/>
    </xf>
    <xf numFmtId="0" fontId="0" fillId="0" borderId="1" xfId="0" applyFill="1" applyBorder="1" applyAlignment="1">
      <alignment horizontal="right"/>
    </xf>
    <xf numFmtId="1" fontId="42" fillId="0" borderId="1" xfId="0" applyNumberFormat="1" applyFont="1" applyFill="1" applyBorder="1" applyAlignment="1">
      <alignment horizontal="center"/>
    </xf>
    <xf numFmtId="164" fontId="0" fillId="0" borderId="1" xfId="0" applyNumberFormat="1" applyFill="1" applyBorder="1" applyAlignment="1">
      <alignment horizontal="center"/>
    </xf>
    <xf numFmtId="0" fontId="0" fillId="6" borderId="95" xfId="0" applyFill="1" applyBorder="1" applyAlignment="1">
      <alignment horizontal="center"/>
    </xf>
    <xf numFmtId="0" fontId="0" fillId="8" borderId="92" xfId="0" applyFill="1" applyBorder="1" applyAlignment="1">
      <alignment horizontal="left"/>
    </xf>
    <xf numFmtId="0" fontId="0" fillId="8" borderId="92" xfId="0" applyFill="1" applyBorder="1" applyAlignment="1">
      <alignment horizontal="right"/>
    </xf>
    <xf numFmtId="0" fontId="0" fillId="8" borderId="93" xfId="0" applyFill="1" applyBorder="1" applyAlignment="1">
      <alignment horizontal="left"/>
    </xf>
    <xf numFmtId="1" fontId="0" fillId="8" borderId="94" xfId="0" applyNumberFormat="1" applyFill="1" applyBorder="1" applyAlignment="1">
      <alignment horizontal="center"/>
    </xf>
    <xf numFmtId="1" fontId="0" fillId="8" borderId="95" xfId="0" applyNumberFormat="1" applyFill="1" applyBorder="1" applyAlignment="1">
      <alignment horizontal="center"/>
    </xf>
    <xf numFmtId="164" fontId="0" fillId="8" borderId="94" xfId="0" applyNumberFormat="1" applyFill="1" applyBorder="1" applyAlignment="1">
      <alignment horizontal="center"/>
    </xf>
    <xf numFmtId="164" fontId="0" fillId="8" borderId="95" xfId="0" applyNumberFormat="1" applyFill="1" applyBorder="1" applyAlignment="1">
      <alignment horizontal="center"/>
    </xf>
    <xf numFmtId="0" fontId="0" fillId="8" borderId="94" xfId="0" applyFill="1" applyBorder="1" applyAlignment="1">
      <alignment horizontal="center"/>
    </xf>
    <xf numFmtId="0" fontId="0" fillId="8" borderId="95" xfId="0" applyFill="1" applyBorder="1" applyAlignment="1">
      <alignment horizontal="center"/>
    </xf>
    <xf numFmtId="0" fontId="0" fillId="8" borderId="97" xfId="0" applyFill="1" applyBorder="1" applyAlignment="1">
      <alignment horizontal="left"/>
    </xf>
    <xf numFmtId="0" fontId="0" fillId="8" borderId="97" xfId="0" applyFill="1" applyBorder="1" applyAlignment="1">
      <alignment horizontal="center"/>
    </xf>
    <xf numFmtId="0" fontId="0" fillId="8" borderId="98" xfId="0" applyFill="1" applyBorder="1" applyAlignment="1">
      <alignment horizontal="center"/>
    </xf>
    <xf numFmtId="0" fontId="0" fillId="0" borderId="5" xfId="0" applyFill="1" applyBorder="1" applyAlignment="1">
      <alignment horizontal="right"/>
    </xf>
    <xf numFmtId="164" fontId="0" fillId="0" borderId="1" xfId="0" applyNumberFormat="1" applyFill="1" applyBorder="1" applyAlignment="1">
      <alignment horizontal="right"/>
    </xf>
    <xf numFmtId="0" fontId="0" fillId="0" borderId="1" xfId="0" applyFill="1" applyBorder="1" applyAlignment="1">
      <alignment horizontal="left"/>
    </xf>
    <xf numFmtId="0" fontId="0" fillId="10" borderId="92" xfId="0" applyFill="1" applyBorder="1" applyAlignment="1">
      <alignment horizontal="left"/>
    </xf>
    <xf numFmtId="0" fontId="0" fillId="10" borderId="93" xfId="0" applyFill="1" applyBorder="1" applyAlignment="1">
      <alignment horizontal="left"/>
    </xf>
    <xf numFmtId="1" fontId="0" fillId="10" borderId="94" xfId="0" applyNumberFormat="1" applyFill="1" applyBorder="1" applyAlignment="1">
      <alignment horizontal="center"/>
    </xf>
    <xf numFmtId="1" fontId="0" fillId="10" borderId="95" xfId="0" applyNumberFormat="1" applyFill="1" applyBorder="1" applyAlignment="1">
      <alignment horizontal="center"/>
    </xf>
    <xf numFmtId="164" fontId="0" fillId="10" borderId="94" xfId="0" applyNumberFormat="1" applyFill="1" applyBorder="1" applyAlignment="1">
      <alignment horizontal="center"/>
    </xf>
    <xf numFmtId="164" fontId="0" fillId="10" borderId="95" xfId="0" applyNumberFormat="1" applyFill="1" applyBorder="1" applyAlignment="1">
      <alignment horizontal="center"/>
    </xf>
    <xf numFmtId="0" fontId="0" fillId="10" borderId="94" xfId="0" applyFill="1" applyBorder="1" applyAlignment="1">
      <alignment horizontal="center"/>
    </xf>
    <xf numFmtId="0" fontId="0" fillId="10" borderId="95" xfId="0" applyFill="1" applyBorder="1" applyAlignment="1">
      <alignment horizontal="center"/>
    </xf>
    <xf numFmtId="0" fontId="0" fillId="10" borderId="98" xfId="0" applyFill="1" applyBorder="1" applyAlignment="1">
      <alignment horizontal="center"/>
    </xf>
    <xf numFmtId="0" fontId="0" fillId="0" borderId="5" xfId="0" applyFill="1" applyBorder="1" applyAlignment="1">
      <alignment horizontal="left"/>
    </xf>
    <xf numFmtId="164" fontId="0" fillId="0" borderId="1" xfId="0" applyNumberFormat="1" applyFill="1" applyBorder="1" applyAlignment="1">
      <alignment horizontal="left"/>
    </xf>
    <xf numFmtId="0" fontId="0" fillId="10" borderId="96" xfId="0" applyFill="1" applyBorder="1" applyAlignment="1">
      <alignment horizontal="center"/>
    </xf>
    <xf numFmtId="0" fontId="0" fillId="10" borderId="97" xfId="0" applyFill="1" applyBorder="1" applyAlignment="1">
      <alignment horizontal="center"/>
    </xf>
    <xf numFmtId="0" fontId="0" fillId="8" borderId="93" xfId="0" applyFill="1" applyBorder="1" applyAlignment="1">
      <alignment horizontal="right"/>
    </xf>
    <xf numFmtId="0" fontId="15" fillId="8" borderId="94" xfId="0" applyFont="1" applyFill="1" applyBorder="1" applyAlignment="1">
      <alignment horizontal="center"/>
    </xf>
    <xf numFmtId="0" fontId="15" fillId="8" borderId="95" xfId="0" applyFont="1" applyFill="1" applyBorder="1" applyAlignment="1">
      <alignment horizontal="center"/>
    </xf>
    <xf numFmtId="0" fontId="0" fillId="8" borderId="96" xfId="0" applyFill="1" applyBorder="1" applyAlignment="1">
      <alignment horizontal="center"/>
    </xf>
    <xf numFmtId="0" fontId="0" fillId="9" borderId="92" xfId="0" applyFill="1" applyBorder="1" applyAlignment="1">
      <alignment horizontal="left" vertical="center"/>
    </xf>
    <xf numFmtId="0" fontId="0" fillId="9" borderId="92" xfId="0" applyFont="1" applyFill="1" applyBorder="1" applyAlignment="1">
      <alignment horizontal="center" vertical="center" wrapText="1"/>
    </xf>
    <xf numFmtId="1" fontId="0" fillId="9" borderId="94" xfId="0" applyNumberFormat="1" applyFill="1" applyBorder="1" applyAlignment="1">
      <alignment horizontal="center" vertical="center" wrapText="1"/>
    </xf>
    <xf numFmtId="164" fontId="0" fillId="9" borderId="94" xfId="0" applyNumberFormat="1" applyFill="1" applyBorder="1" applyAlignment="1">
      <alignment horizontal="center" vertical="center" wrapText="1"/>
    </xf>
    <xf numFmtId="0" fontId="0" fillId="0" borderId="4" xfId="0" applyFill="1" applyBorder="1"/>
    <xf numFmtId="0" fontId="11" fillId="9" borderId="92" xfId="0" applyFont="1" applyFill="1" applyBorder="1"/>
    <xf numFmtId="0" fontId="11" fillId="9" borderId="93" xfId="0" applyFont="1" applyFill="1" applyBorder="1"/>
    <xf numFmtId="164" fontId="0" fillId="9" borderId="97" xfId="0" applyNumberFormat="1" applyFill="1" applyBorder="1" applyAlignment="1">
      <alignment horizontal="center"/>
    </xf>
    <xf numFmtId="164" fontId="0" fillId="9" borderId="98" xfId="0" applyNumberFormat="1" applyFill="1" applyBorder="1" applyAlignment="1">
      <alignment horizontal="center"/>
    </xf>
    <xf numFmtId="0" fontId="11" fillId="0" borderId="5" xfId="0" applyFont="1" applyFill="1" applyBorder="1"/>
    <xf numFmtId="0" fontId="0" fillId="0" borderId="61" xfId="0" applyFont="1" applyFill="1" applyBorder="1" applyAlignment="1">
      <alignment horizontal="center" vertical="center"/>
    </xf>
    <xf numFmtId="0" fontId="0" fillId="0" borderId="4" xfId="0" applyFill="1" applyBorder="1" applyAlignment="1"/>
    <xf numFmtId="164" fontId="11" fillId="0" borderId="2" xfId="0" applyNumberFormat="1" applyFont="1" applyFill="1" applyBorder="1" applyAlignment="1">
      <alignment horizontal="center"/>
    </xf>
    <xf numFmtId="0" fontId="16" fillId="0" borderId="58" xfId="0" applyFont="1" applyFill="1" applyBorder="1" applyAlignment="1">
      <alignment horizontal="center" vertical="center"/>
    </xf>
    <xf numFmtId="0" fontId="11" fillId="6" borderId="92" xfId="0" applyFont="1" applyFill="1" applyBorder="1"/>
    <xf numFmtId="0" fontId="11" fillId="6" borderId="93" xfId="0" applyFont="1" applyFill="1" applyBorder="1"/>
    <xf numFmtId="164" fontId="11" fillId="6" borderId="95" xfId="0" applyNumberFormat="1" applyFont="1" applyFill="1" applyBorder="1" applyAlignment="1">
      <alignment horizontal="center"/>
    </xf>
    <xf numFmtId="164" fontId="0" fillId="6" borderId="97" xfId="0" applyNumberFormat="1" applyFill="1" applyBorder="1" applyAlignment="1">
      <alignment horizontal="center"/>
    </xf>
    <xf numFmtId="164" fontId="11" fillId="6" borderId="97" xfId="0" applyNumberFormat="1" applyFont="1" applyFill="1" applyBorder="1" applyAlignment="1">
      <alignment horizontal="center"/>
    </xf>
    <xf numFmtId="164" fontId="11" fillId="6" borderId="98" xfId="0" applyNumberFormat="1" applyFont="1" applyFill="1" applyBorder="1" applyAlignment="1">
      <alignment horizontal="center"/>
    </xf>
    <xf numFmtId="0" fontId="0" fillId="0" borderId="61" xfId="0" applyFill="1" applyBorder="1" applyAlignment="1">
      <alignment horizontal="right"/>
    </xf>
    <xf numFmtId="0" fontId="0" fillId="0" borderId="4" xfId="0" applyFill="1" applyBorder="1" applyAlignment="1">
      <alignment horizontal="left"/>
    </xf>
    <xf numFmtId="0" fontId="11" fillId="8" borderId="92" xfId="0" applyFont="1" applyFill="1" applyBorder="1" applyAlignment="1"/>
    <xf numFmtId="0" fontId="11" fillId="8" borderId="93" xfId="0" applyFont="1" applyFill="1" applyBorder="1" applyAlignment="1"/>
    <xf numFmtId="164" fontId="11" fillId="8" borderId="94" xfId="0" applyNumberFormat="1" applyFont="1" applyFill="1" applyBorder="1" applyAlignment="1">
      <alignment horizontal="center"/>
    </xf>
    <xf numFmtId="164" fontId="11" fillId="8" borderId="95" xfId="0" applyNumberFormat="1" applyFont="1" applyFill="1" applyBorder="1" applyAlignment="1">
      <alignment horizontal="center"/>
    </xf>
    <xf numFmtId="164" fontId="11" fillId="8" borderId="97" xfId="0" applyNumberFormat="1" applyFont="1" applyFill="1" applyBorder="1" applyAlignment="1">
      <alignment horizontal="center"/>
    </xf>
    <xf numFmtId="0" fontId="0" fillId="0" borderId="5" xfId="0" applyFill="1" applyBorder="1" applyAlignment="1"/>
    <xf numFmtId="164" fontId="11" fillId="0" borderId="1" xfId="0" applyNumberFormat="1" applyFont="1" applyFill="1" applyBorder="1" applyAlignment="1">
      <alignment horizontal="center"/>
    </xf>
    <xf numFmtId="0" fontId="16" fillId="0" borderId="61" xfId="0" applyFont="1" applyFill="1" applyBorder="1" applyAlignment="1">
      <alignment horizontal="center" vertical="center"/>
    </xf>
    <xf numFmtId="0" fontId="0" fillId="10" borderId="92" xfId="0" applyFill="1" applyBorder="1"/>
    <xf numFmtId="0" fontId="0" fillId="10" borderId="93" xfId="0" applyFill="1" applyBorder="1"/>
    <xf numFmtId="164" fontId="11" fillId="10" borderId="94" xfId="0" applyNumberFormat="1" applyFont="1" applyFill="1" applyBorder="1" applyAlignment="1">
      <alignment horizontal="center"/>
    </xf>
    <xf numFmtId="0" fontId="42" fillId="0" borderId="1" xfId="0" applyFont="1" applyFill="1" applyBorder="1" applyAlignment="1">
      <alignment horizontal="center" vertical="center" wrapText="1"/>
    </xf>
    <xf numFmtId="164" fontId="42" fillId="0" borderId="1" xfId="0" applyNumberFormat="1" applyFont="1" applyFill="1" applyBorder="1" applyAlignment="1">
      <alignment horizontal="center" vertical="center" wrapText="1"/>
    </xf>
    <xf numFmtId="0" fontId="42" fillId="0" borderId="1" xfId="0" applyFont="1" applyFill="1" applyBorder="1" applyAlignment="1">
      <alignment horizontal="center"/>
    </xf>
    <xf numFmtId="164" fontId="42" fillId="0" borderId="1" xfId="0" applyNumberFormat="1" applyFont="1" applyFill="1" applyBorder="1" applyAlignment="1">
      <alignment horizontal="center"/>
    </xf>
    <xf numFmtId="0" fontId="42" fillId="0" borderId="1" xfId="0" applyFont="1" applyFill="1" applyBorder="1" applyAlignment="1">
      <alignment horizontal="right"/>
    </xf>
    <xf numFmtId="164" fontId="42" fillId="0" borderId="1" xfId="0" applyNumberFormat="1" applyFont="1" applyFill="1" applyBorder="1" applyAlignment="1">
      <alignment horizontal="right"/>
    </xf>
    <xf numFmtId="0" fontId="42" fillId="0" borderId="2" xfId="0" applyFont="1" applyFill="1" applyBorder="1" applyAlignment="1">
      <alignment horizontal="center"/>
    </xf>
    <xf numFmtId="164" fontId="42" fillId="0" borderId="2" xfId="0" applyNumberFormat="1" applyFont="1" applyFill="1" applyBorder="1" applyAlignment="1">
      <alignment horizontal="center"/>
    </xf>
    <xf numFmtId="0" fontId="42" fillId="0" borderId="2" xfId="0" applyFont="1" applyFill="1" applyBorder="1" applyAlignment="1">
      <alignment horizontal="right"/>
    </xf>
    <xf numFmtId="164" fontId="42" fillId="0" borderId="2" xfId="0" applyNumberFormat="1" applyFont="1" applyFill="1" applyBorder="1" applyAlignment="1">
      <alignment horizontal="right"/>
    </xf>
    <xf numFmtId="1" fontId="0" fillId="11" borderId="92" xfId="0" applyNumberFormat="1" applyFont="1" applyFill="1" applyBorder="1" applyAlignment="1">
      <alignment horizontal="center" vertical="center" wrapText="1"/>
    </xf>
    <xf numFmtId="0" fontId="11" fillId="9" borderId="96" xfId="0" applyFont="1" applyFill="1" applyBorder="1" applyAlignment="1">
      <alignment horizontal="center"/>
    </xf>
    <xf numFmtId="0" fontId="11" fillId="9" borderId="97" xfId="0" applyFont="1" applyFill="1" applyBorder="1" applyAlignment="1">
      <alignment horizontal="center"/>
    </xf>
    <xf numFmtId="0" fontId="11" fillId="9" borderId="98" xfId="0" applyFont="1" applyFill="1" applyBorder="1" applyAlignment="1">
      <alignment horizontal="center"/>
    </xf>
    <xf numFmtId="0" fontId="11" fillId="6" borderId="96" xfId="0" applyFont="1" applyFill="1" applyBorder="1" applyAlignment="1">
      <alignment horizontal="center"/>
    </xf>
    <xf numFmtId="0" fontId="11" fillId="6" borderId="97" xfId="0" applyFont="1" applyFill="1" applyBorder="1" applyAlignment="1">
      <alignment horizontal="center"/>
    </xf>
    <xf numFmtId="0" fontId="11" fillId="6" borderId="98" xfId="0" applyFont="1" applyFill="1" applyBorder="1" applyAlignment="1">
      <alignment horizontal="center"/>
    </xf>
    <xf numFmtId="0" fontId="11" fillId="8" borderId="96" xfId="0" applyFont="1" applyFill="1" applyBorder="1" applyAlignment="1">
      <alignment horizontal="center"/>
    </xf>
    <xf numFmtId="0" fontId="11" fillId="8" borderId="97" xfId="0" applyFont="1" applyFill="1" applyBorder="1" applyAlignment="1">
      <alignment horizontal="center"/>
    </xf>
    <xf numFmtId="0" fontId="11" fillId="8" borderId="98" xfId="0" applyFont="1" applyFill="1" applyBorder="1" applyAlignment="1">
      <alignment horizontal="center"/>
    </xf>
    <xf numFmtId="0" fontId="11" fillId="0" borderId="4" xfId="0" applyFont="1" applyFill="1" applyBorder="1"/>
    <xf numFmtId="164" fontId="0" fillId="0" borderId="2" xfId="0" applyNumberFormat="1" applyFill="1" applyBorder="1" applyAlignment="1">
      <alignment horizontal="center" vertical="center" wrapText="1"/>
    </xf>
    <xf numFmtId="0" fontId="0" fillId="0" borderId="58" xfId="0" applyFont="1" applyFill="1" applyBorder="1" applyAlignment="1">
      <alignment horizontal="center" vertical="center"/>
    </xf>
    <xf numFmtId="0" fontId="0" fillId="0" borderId="3" xfId="0" applyFont="1" applyFill="1" applyBorder="1" applyAlignment="1">
      <alignment horizontal="right"/>
    </xf>
    <xf numFmtId="0" fontId="0" fillId="0" borderId="3" xfId="0" applyFill="1" applyBorder="1" applyAlignment="1">
      <alignment horizontal="center"/>
    </xf>
    <xf numFmtId="164" fontId="0" fillId="0" borderId="2" xfId="0" applyNumberFormat="1" applyFont="1" applyFill="1" applyBorder="1" applyAlignment="1">
      <alignment horizontal="center" vertical="center"/>
    </xf>
    <xf numFmtId="0" fontId="0" fillId="0" borderId="2" xfId="0" applyFont="1" applyFill="1" applyBorder="1" applyAlignment="1">
      <alignment horizontal="center" vertical="center"/>
    </xf>
    <xf numFmtId="0" fontId="0" fillId="0" borderId="61" xfId="0" applyFill="1" applyBorder="1"/>
    <xf numFmtId="0" fontId="0" fillId="0" borderId="57" xfId="0" applyFont="1" applyFill="1" applyBorder="1" applyAlignment="1">
      <alignment horizontal="center"/>
    </xf>
    <xf numFmtId="0" fontId="0" fillId="0" borderId="1" xfId="0" applyFont="1" applyFill="1" applyBorder="1" applyAlignment="1">
      <alignment horizontal="left" vertical="center"/>
    </xf>
    <xf numFmtId="0" fontId="0" fillId="0" borderId="1" xfId="0" applyFill="1" applyBorder="1" applyAlignment="1">
      <alignment vertical="center"/>
    </xf>
    <xf numFmtId="0" fontId="0" fillId="0" borderId="57" xfId="0" applyFont="1" applyFill="1" applyBorder="1" applyAlignment="1">
      <alignment horizontal="center" vertical="center"/>
    </xf>
    <xf numFmtId="164" fontId="0" fillId="0" borderId="2" xfId="0" applyNumberFormat="1" applyFill="1" applyBorder="1"/>
    <xf numFmtId="0" fontId="0" fillId="0" borderId="2" xfId="0" applyFont="1" applyFill="1" applyBorder="1"/>
    <xf numFmtId="0" fontId="0" fillId="0" borderId="2" xfId="0" applyFill="1" applyBorder="1" applyAlignment="1">
      <alignment horizontal="center" vertical="center"/>
    </xf>
    <xf numFmtId="0" fontId="0" fillId="0" borderId="58" xfId="0" applyFill="1" applyBorder="1" applyAlignment="1">
      <alignment horizontal="center" vertical="center"/>
    </xf>
    <xf numFmtId="0" fontId="42" fillId="0" borderId="2" xfId="0" applyFont="1" applyFill="1" applyBorder="1"/>
    <xf numFmtId="164" fontId="42" fillId="0" borderId="2" xfId="0" applyNumberFormat="1" applyFont="1" applyFill="1" applyBorder="1"/>
    <xf numFmtId="0" fontId="0" fillId="0" borderId="61" xfId="0" applyFont="1" applyFill="1" applyBorder="1" applyAlignment="1">
      <alignment horizontal="left" vertical="center"/>
    </xf>
    <xf numFmtId="0" fontId="27" fillId="0" borderId="57" xfId="0" applyFont="1" applyFill="1" applyBorder="1"/>
    <xf numFmtId="0" fontId="11" fillId="0" borderId="57" xfId="0" applyFont="1" applyFill="1" applyBorder="1"/>
    <xf numFmtId="0" fontId="29" fillId="9" borderId="0" xfId="0" applyFont="1" applyFill="1" applyBorder="1" applyAlignment="1">
      <alignment vertical="center"/>
    </xf>
    <xf numFmtId="0" fontId="0" fillId="9" borderId="0" xfId="0" quotePrefix="1" applyFill="1" applyBorder="1" applyAlignment="1">
      <alignment horizontal="left"/>
    </xf>
    <xf numFmtId="0" fontId="0" fillId="0" borderId="3" xfId="0" applyFill="1" applyBorder="1" applyAlignment="1">
      <alignment vertical="center"/>
    </xf>
    <xf numFmtId="0" fontId="0" fillId="0" borderId="3" xfId="0" applyFill="1" applyBorder="1" applyAlignment="1">
      <alignment horizontal="center" vertical="center"/>
    </xf>
    <xf numFmtId="0" fontId="0" fillId="0" borderId="3" xfId="0" applyFill="1" applyBorder="1" applyAlignment="1">
      <alignment horizontal="left"/>
    </xf>
    <xf numFmtId="0" fontId="11" fillId="8" borderId="92" xfId="0" applyFont="1" applyFill="1" applyBorder="1" applyAlignment="1">
      <alignment horizontal="right"/>
    </xf>
    <xf numFmtId="0" fontId="11" fillId="8" borderId="92" xfId="0" applyFont="1" applyFill="1" applyBorder="1" applyAlignment="1">
      <alignment horizontal="left"/>
    </xf>
    <xf numFmtId="0" fontId="11" fillId="8" borderId="93" xfId="0" applyFont="1" applyFill="1" applyBorder="1" applyAlignment="1">
      <alignment horizontal="left"/>
    </xf>
    <xf numFmtId="0" fontId="0" fillId="0" borderId="21" xfId="0" applyFont="1" applyFill="1" applyBorder="1" applyAlignment="1">
      <alignment horizontal="right"/>
    </xf>
    <xf numFmtId="0" fontId="16" fillId="0" borderId="21" xfId="0" applyFont="1" applyFill="1" applyBorder="1" applyAlignment="1">
      <alignment horizontal="left"/>
    </xf>
    <xf numFmtId="0" fontId="16" fillId="0" borderId="21" xfId="0" applyFont="1" applyFill="1" applyBorder="1" applyAlignment="1">
      <alignment horizontal="right"/>
    </xf>
    <xf numFmtId="0" fontId="3" fillId="0" borderId="21" xfId="0" applyFont="1" applyFill="1" applyBorder="1"/>
    <xf numFmtId="3" fontId="0" fillId="0" borderId="20" xfId="0" applyNumberFormat="1" applyFill="1" applyBorder="1" applyAlignment="1">
      <alignment vertical="center" textRotation="90"/>
    </xf>
    <xf numFmtId="0" fontId="3" fillId="0" borderId="22" xfId="0" applyFont="1" applyFill="1" applyBorder="1"/>
    <xf numFmtId="3" fontId="0" fillId="0" borderId="22" xfId="0" applyNumberFormat="1" applyFill="1" applyBorder="1" applyAlignment="1">
      <alignment vertical="center" textRotation="90"/>
    </xf>
    <xf numFmtId="165" fontId="0" fillId="8" borderId="97" xfId="0" applyNumberFormat="1" applyFill="1" applyBorder="1" applyAlignment="1">
      <alignment vertical="center"/>
    </xf>
    <xf numFmtId="165" fontId="0" fillId="8" borderId="98" xfId="0" applyNumberFormat="1" applyFill="1" applyBorder="1" applyAlignment="1">
      <alignment vertical="center"/>
    </xf>
    <xf numFmtId="0" fontId="2" fillId="11" borderId="91" xfId="0" applyFont="1" applyFill="1" applyBorder="1" applyAlignment="1">
      <alignment horizontal="left" vertical="center"/>
    </xf>
    <xf numFmtId="0" fontId="2" fillId="6" borderId="91" xfId="0" applyFont="1" applyFill="1" applyBorder="1" applyAlignment="1">
      <alignment horizontal="left"/>
    </xf>
    <xf numFmtId="0" fontId="2" fillId="8" borderId="91" xfId="0" applyFont="1" applyFill="1" applyBorder="1" applyAlignment="1">
      <alignment horizontal="left"/>
    </xf>
    <xf numFmtId="0" fontId="2" fillId="10" borderId="91" xfId="0" applyFont="1" applyFill="1" applyBorder="1" applyAlignment="1">
      <alignment horizontal="left"/>
    </xf>
    <xf numFmtId="0" fontId="2" fillId="8" borderId="94" xfId="0" applyFont="1" applyFill="1" applyBorder="1" applyAlignment="1">
      <alignment horizontal="left"/>
    </xf>
    <xf numFmtId="0" fontId="2" fillId="10" borderId="94" xfId="0" applyFont="1" applyFill="1" applyBorder="1" applyAlignment="1">
      <alignment horizontal="left"/>
    </xf>
    <xf numFmtId="0" fontId="0" fillId="10" borderId="21" xfId="0" applyFill="1" applyBorder="1" applyAlignment="1">
      <alignment horizontal="left"/>
    </xf>
    <xf numFmtId="0" fontId="0" fillId="0" borderId="61" xfId="0" applyFont="1" applyFill="1" applyBorder="1" applyAlignment="1">
      <alignment horizontal="center" vertical="center" wrapText="1"/>
    </xf>
    <xf numFmtId="0" fontId="0" fillId="0" borderId="58" xfId="0" applyFill="1" applyBorder="1" applyAlignment="1">
      <alignment horizontal="left"/>
    </xf>
    <xf numFmtId="0" fontId="0" fillId="0" borderId="99" xfId="0" applyFill="1" applyBorder="1" applyAlignment="1">
      <alignment horizontal="left"/>
    </xf>
    <xf numFmtId="0" fontId="2" fillId="9" borderId="91" xfId="0" applyFont="1" applyFill="1" applyBorder="1" applyAlignment="1">
      <alignment horizontal="left" vertical="center"/>
    </xf>
    <xf numFmtId="0" fontId="0" fillId="0" borderId="99" xfId="0" applyFont="1" applyFill="1" applyBorder="1" applyAlignment="1">
      <alignment horizontal="center" vertical="center" wrapText="1"/>
    </xf>
    <xf numFmtId="0" fontId="2" fillId="10" borderId="91" xfId="0" applyFont="1" applyFill="1" applyBorder="1"/>
    <xf numFmtId="0" fontId="29" fillId="8" borderId="91" xfId="0" applyFont="1" applyFill="1" applyBorder="1" applyAlignment="1"/>
    <xf numFmtId="0" fontId="29" fillId="6" borderId="91" xfId="0" applyFont="1" applyFill="1" applyBorder="1"/>
    <xf numFmtId="0" fontId="29" fillId="9" borderId="91" xfId="0" applyFont="1" applyFill="1" applyBorder="1"/>
    <xf numFmtId="1" fontId="2" fillId="11" borderId="91" xfId="0" applyNumberFormat="1" applyFont="1" applyFill="1" applyBorder="1" applyAlignment="1">
      <alignment horizontal="left" vertical="center"/>
    </xf>
    <xf numFmtId="1" fontId="0" fillId="9" borderId="92" xfId="0" applyNumberFormat="1" applyFont="1" applyFill="1" applyBorder="1" applyAlignment="1">
      <alignment horizontal="center"/>
    </xf>
    <xf numFmtId="1" fontId="0" fillId="9" borderId="93" xfId="0" applyNumberFormat="1" applyFont="1" applyFill="1" applyBorder="1" applyAlignment="1">
      <alignment horizontal="center"/>
    </xf>
    <xf numFmtId="1" fontId="2" fillId="8" borderId="91" xfId="0" applyNumberFormat="1" applyFont="1" applyFill="1" applyBorder="1" applyAlignment="1">
      <alignment horizontal="left"/>
    </xf>
    <xf numFmtId="1" fontId="0" fillId="8" borderId="92" xfId="0" applyNumberFormat="1" applyFont="1" applyFill="1" applyBorder="1" applyAlignment="1">
      <alignment horizontal="center"/>
    </xf>
    <xf numFmtId="1" fontId="0" fillId="8" borderId="93" xfId="0" applyNumberFormat="1" applyFont="1" applyFill="1" applyBorder="1" applyAlignment="1">
      <alignment horizontal="center"/>
    </xf>
    <xf numFmtId="1" fontId="0" fillId="11" borderId="94" xfId="0" applyNumberFormat="1" applyFont="1" applyFill="1" applyBorder="1" applyAlignment="1">
      <alignment horizontal="center" vertical="center" wrapText="1"/>
    </xf>
    <xf numFmtId="1" fontId="0" fillId="9" borderId="21" xfId="0" applyNumberFormat="1" applyFont="1" applyFill="1" applyBorder="1" applyAlignment="1">
      <alignment horizontal="center"/>
    </xf>
    <xf numFmtId="1" fontId="0" fillId="9" borderId="95" xfId="0" applyNumberFormat="1" applyFont="1" applyFill="1" applyBorder="1" applyAlignment="1">
      <alignment horizontal="center"/>
    </xf>
    <xf numFmtId="1" fontId="0" fillId="8" borderId="94" xfId="0" applyNumberFormat="1" applyFont="1" applyFill="1" applyBorder="1" applyAlignment="1">
      <alignment horizontal="center"/>
    </xf>
    <xf numFmtId="1" fontId="0" fillId="8" borderId="21" xfId="0" applyNumberFormat="1" applyFont="1" applyFill="1" applyBorder="1" applyAlignment="1">
      <alignment horizontal="center"/>
    </xf>
    <xf numFmtId="1" fontId="0" fillId="8" borderId="95" xfId="0" applyNumberFormat="1" applyFont="1" applyFill="1" applyBorder="1" applyAlignment="1">
      <alignment horizontal="center"/>
    </xf>
    <xf numFmtId="164" fontId="0" fillId="11" borderId="94" xfId="0" applyNumberFormat="1" applyFont="1" applyFill="1" applyBorder="1" applyAlignment="1">
      <alignment horizontal="center" vertical="center" wrapText="1"/>
    </xf>
    <xf numFmtId="164" fontId="0" fillId="9" borderId="21" xfId="0" applyNumberFormat="1" applyFont="1" applyFill="1" applyBorder="1" applyAlignment="1">
      <alignment horizontal="center"/>
    </xf>
    <xf numFmtId="164" fontId="0" fillId="9" borderId="95" xfId="0" applyNumberFormat="1" applyFont="1" applyFill="1" applyBorder="1" applyAlignment="1">
      <alignment horizontal="center"/>
    </xf>
    <xf numFmtId="164" fontId="0" fillId="8" borderId="94" xfId="0" applyNumberFormat="1" applyFont="1" applyFill="1" applyBorder="1" applyAlignment="1">
      <alignment horizontal="center"/>
    </xf>
    <xf numFmtId="164" fontId="0" fillId="8" borderId="21" xfId="0" applyNumberFormat="1" applyFont="1" applyFill="1" applyBorder="1" applyAlignment="1">
      <alignment horizontal="center"/>
    </xf>
    <xf numFmtId="164" fontId="0" fillId="8" borderId="95" xfId="0" applyNumberFormat="1" applyFont="1" applyFill="1" applyBorder="1" applyAlignment="1">
      <alignment horizontal="center"/>
    </xf>
    <xf numFmtId="0" fontId="0" fillId="0" borderId="58" xfId="0" applyFont="1" applyFill="1" applyBorder="1" applyAlignment="1">
      <alignment horizontal="center"/>
    </xf>
    <xf numFmtId="0" fontId="0" fillId="0" borderId="61" xfId="0" applyFont="1" applyFill="1" applyBorder="1" applyAlignment="1">
      <alignment horizontal="center"/>
    </xf>
    <xf numFmtId="0" fontId="0" fillId="8" borderId="96" xfId="0" applyFont="1" applyFill="1" applyBorder="1" applyAlignment="1">
      <alignment horizontal="center"/>
    </xf>
    <xf numFmtId="0" fontId="0" fillId="8" borderId="97" xfId="0" applyFont="1" applyFill="1" applyBorder="1" applyAlignment="1">
      <alignment horizontal="center"/>
    </xf>
    <xf numFmtId="0" fontId="0" fillId="8" borderId="98" xfId="0" applyFont="1" applyFill="1" applyBorder="1" applyAlignment="1">
      <alignment horizontal="center"/>
    </xf>
    <xf numFmtId="0" fontId="0" fillId="0" borderId="58" xfId="0" applyFont="1" applyFill="1" applyBorder="1" applyAlignment="1">
      <alignment horizontal="right"/>
    </xf>
    <xf numFmtId="0" fontId="0" fillId="0" borderId="22" xfId="0" applyFont="1" applyFill="1" applyBorder="1" applyAlignment="1">
      <alignment horizontal="left"/>
    </xf>
    <xf numFmtId="0" fontId="0" fillId="0" borderId="22" xfId="0" applyFont="1" applyFill="1" applyBorder="1" applyAlignment="1">
      <alignment horizontal="right"/>
    </xf>
    <xf numFmtId="0" fontId="0" fillId="0" borderId="4" xfId="0" applyFont="1" applyFill="1" applyBorder="1"/>
    <xf numFmtId="0" fontId="0" fillId="6" borderId="92" xfId="0" applyFont="1" applyFill="1" applyBorder="1" applyAlignment="1">
      <alignment horizontal="left"/>
    </xf>
    <xf numFmtId="0" fontId="0" fillId="6" borderId="92" xfId="0" applyFont="1" applyFill="1" applyBorder="1" applyAlignment="1">
      <alignment horizontal="right"/>
    </xf>
    <xf numFmtId="0" fontId="0" fillId="6" borderId="93" xfId="0" applyFont="1" applyFill="1" applyBorder="1" applyAlignment="1">
      <alignment horizontal="left"/>
    </xf>
    <xf numFmtId="0" fontId="0" fillId="0" borderId="4" xfId="0" applyFont="1" applyFill="1" applyBorder="1" applyAlignment="1">
      <alignment horizontal="right"/>
    </xf>
    <xf numFmtId="0" fontId="0" fillId="0" borderId="20" xfId="0" applyFont="1" applyFill="1" applyBorder="1" applyAlignment="1">
      <alignment horizontal="left"/>
    </xf>
    <xf numFmtId="0" fontId="0" fillId="0" borderId="20" xfId="0" applyFont="1" applyFill="1" applyBorder="1" applyAlignment="1">
      <alignment horizontal="right"/>
    </xf>
    <xf numFmtId="0" fontId="0" fillId="0" borderId="5" xfId="0" applyFont="1" applyFill="1" applyBorder="1" applyAlignment="1">
      <alignment horizontal="right"/>
    </xf>
    <xf numFmtId="0" fontId="0" fillId="10" borderId="92" xfId="0" applyFont="1" applyFill="1" applyBorder="1" applyAlignment="1">
      <alignment horizontal="left"/>
    </xf>
    <xf numFmtId="0" fontId="0" fillId="10" borderId="93" xfId="0" applyFont="1" applyFill="1" applyBorder="1" applyAlignment="1">
      <alignment horizontal="left"/>
    </xf>
    <xf numFmtId="1" fontId="0" fillId="6" borderId="94" xfId="0" applyNumberFormat="1" applyFont="1" applyFill="1" applyBorder="1" applyAlignment="1">
      <alignment horizontal="center"/>
    </xf>
    <xf numFmtId="1" fontId="0" fillId="6" borderId="21" xfId="0" applyNumberFormat="1" applyFont="1" applyFill="1" applyBorder="1" applyAlignment="1">
      <alignment horizontal="center"/>
    </xf>
    <xf numFmtId="1" fontId="0" fillId="6" borderId="95" xfId="0" applyNumberFormat="1" applyFont="1" applyFill="1" applyBorder="1" applyAlignment="1">
      <alignment horizontal="center"/>
    </xf>
    <xf numFmtId="1" fontId="0" fillId="10" borderId="94" xfId="0" applyNumberFormat="1" applyFont="1" applyFill="1" applyBorder="1" applyAlignment="1">
      <alignment horizontal="center"/>
    </xf>
    <xf numFmtId="1" fontId="0" fillId="10" borderId="21" xfId="0" applyNumberFormat="1" applyFont="1" applyFill="1" applyBorder="1" applyAlignment="1">
      <alignment horizontal="center"/>
    </xf>
    <xf numFmtId="1" fontId="0" fillId="10" borderId="95" xfId="0" applyNumberFormat="1" applyFont="1" applyFill="1" applyBorder="1" applyAlignment="1">
      <alignment horizontal="center"/>
    </xf>
    <xf numFmtId="164" fontId="0" fillId="6" borderId="94" xfId="0" applyNumberFormat="1" applyFont="1" applyFill="1" applyBorder="1" applyAlignment="1">
      <alignment horizontal="center"/>
    </xf>
    <xf numFmtId="164" fontId="0" fillId="6" borderId="21" xfId="0" applyNumberFormat="1" applyFont="1" applyFill="1" applyBorder="1" applyAlignment="1">
      <alignment horizontal="center"/>
    </xf>
    <xf numFmtId="164" fontId="0" fillId="6" borderId="95" xfId="0" applyNumberFormat="1" applyFont="1" applyFill="1" applyBorder="1" applyAlignment="1">
      <alignment horizontal="center"/>
    </xf>
    <xf numFmtId="164" fontId="0" fillId="10" borderId="94" xfId="0" applyNumberFormat="1" applyFont="1" applyFill="1" applyBorder="1" applyAlignment="1">
      <alignment horizontal="center"/>
    </xf>
    <xf numFmtId="164" fontId="0" fillId="10" borderId="21" xfId="0" applyNumberFormat="1" applyFont="1" applyFill="1" applyBorder="1" applyAlignment="1">
      <alignment horizontal="center"/>
    </xf>
    <xf numFmtId="164" fontId="0" fillId="10" borderId="95" xfId="0" applyNumberFormat="1" applyFont="1" applyFill="1" applyBorder="1" applyAlignment="1">
      <alignment horizontal="center"/>
    </xf>
    <xf numFmtId="0" fontId="0" fillId="0" borderId="2" xfId="0" applyFont="1" applyFill="1" applyBorder="1" applyAlignment="1">
      <alignment horizontal="left"/>
    </xf>
    <xf numFmtId="0" fontId="0" fillId="0" borderId="21" xfId="0" applyFont="1" applyFill="1" applyBorder="1" applyAlignment="1">
      <alignment horizontal="left"/>
    </xf>
    <xf numFmtId="0" fontId="0" fillId="0" borderId="1" xfId="0" applyFont="1" applyFill="1" applyBorder="1" applyAlignment="1">
      <alignment horizontal="left"/>
    </xf>
    <xf numFmtId="0" fontId="0" fillId="10" borderId="96" xfId="0" applyFont="1" applyFill="1" applyBorder="1" applyAlignment="1">
      <alignment horizontal="center"/>
    </xf>
    <xf numFmtId="0" fontId="0" fillId="10" borderId="97" xfId="0" applyFont="1" applyFill="1" applyBorder="1" applyAlignment="1">
      <alignment horizontal="center"/>
    </xf>
    <xf numFmtId="0" fontId="0" fillId="10" borderId="98" xfId="0" applyFont="1" applyFill="1" applyBorder="1" applyAlignment="1">
      <alignment horizontal="center"/>
    </xf>
    <xf numFmtId="3" fontId="0" fillId="9" borderId="0" xfId="0" applyNumberFormat="1" applyFont="1" applyFill="1" applyBorder="1" applyAlignment="1">
      <alignment horizontal="right" vertical="center" textRotation="90"/>
    </xf>
    <xf numFmtId="3" fontId="0" fillId="9" borderId="0" xfId="0" applyNumberFormat="1" applyFont="1" applyFill="1" applyBorder="1" applyAlignment="1">
      <alignment horizontal="left" vertical="center" textRotation="90"/>
    </xf>
    <xf numFmtId="0" fontId="0" fillId="0" borderId="5" xfId="0" applyFont="1" applyFill="1" applyBorder="1" applyAlignment="1">
      <alignment horizontal="left"/>
    </xf>
    <xf numFmtId="0" fontId="0" fillId="6" borderId="96" xfId="0" applyFont="1" applyFill="1" applyBorder="1" applyAlignment="1">
      <alignment horizontal="center"/>
    </xf>
    <xf numFmtId="0" fontId="0" fillId="6" borderId="97" xfId="0" applyFont="1" applyFill="1" applyBorder="1" applyAlignment="1">
      <alignment horizontal="center"/>
    </xf>
    <xf numFmtId="0" fontId="0" fillId="6" borderId="98" xfId="0" applyFont="1" applyFill="1" applyBorder="1" applyAlignment="1">
      <alignment horizontal="center"/>
    </xf>
    <xf numFmtId="0" fontId="0" fillId="0" borderId="2" xfId="0" applyFont="1" applyFill="1" applyBorder="1" applyAlignment="1">
      <alignment horizontal="right"/>
    </xf>
    <xf numFmtId="0" fontId="0" fillId="0" borderId="21" xfId="0" applyFont="1" applyFill="1" applyBorder="1" applyAlignment="1">
      <alignment horizontal="center"/>
    </xf>
    <xf numFmtId="0" fontId="0" fillId="0" borderId="1" xfId="0" applyFont="1" applyFill="1" applyBorder="1" applyAlignment="1">
      <alignment horizontal="center"/>
    </xf>
    <xf numFmtId="0" fontId="0" fillId="9" borderId="92" xfId="0" applyFont="1" applyFill="1" applyBorder="1" applyAlignment="1">
      <alignment horizontal="left" vertical="center"/>
    </xf>
    <xf numFmtId="0" fontId="0" fillId="9" borderId="92" xfId="0" applyFont="1" applyFill="1" applyBorder="1" applyAlignment="1">
      <alignment horizontal="right"/>
    </xf>
    <xf numFmtId="0" fontId="0" fillId="9" borderId="93" xfId="0" applyFont="1" applyFill="1" applyBorder="1" applyAlignment="1">
      <alignment horizontal="left"/>
    </xf>
    <xf numFmtId="0" fontId="0" fillId="0" borderId="1" xfId="0" applyFont="1" applyFill="1" applyBorder="1" applyAlignment="1">
      <alignment horizontal="right"/>
    </xf>
    <xf numFmtId="0" fontId="0" fillId="8" borderId="92" xfId="0" applyFont="1" applyFill="1" applyBorder="1" applyAlignment="1">
      <alignment horizontal="left"/>
    </xf>
    <xf numFmtId="0" fontId="0" fillId="8" borderId="92" xfId="0" applyFont="1" applyFill="1" applyBorder="1" applyAlignment="1">
      <alignment horizontal="right"/>
    </xf>
    <xf numFmtId="0" fontId="0" fillId="8" borderId="93" xfId="0" applyFont="1" applyFill="1" applyBorder="1" applyAlignment="1">
      <alignment horizontal="left"/>
    </xf>
    <xf numFmtId="1" fontId="0" fillId="9" borderId="94" xfId="0" applyNumberFormat="1" applyFont="1" applyFill="1" applyBorder="1" applyAlignment="1">
      <alignment horizontal="center" vertical="center" wrapText="1"/>
    </xf>
    <xf numFmtId="164" fontId="0" fillId="9" borderId="94" xfId="0" applyNumberFormat="1" applyFont="1" applyFill="1" applyBorder="1" applyAlignment="1">
      <alignment horizontal="center" vertical="center" wrapText="1"/>
    </xf>
    <xf numFmtId="0" fontId="46" fillId="0" borderId="0" xfId="0" applyFont="1" applyFill="1" applyBorder="1" applyAlignment="1">
      <alignment horizontal="center"/>
    </xf>
    <xf numFmtId="3" fontId="0" fillId="0" borderId="0" xfId="0" applyNumberFormat="1" applyFont="1" applyFill="1" applyBorder="1" applyAlignment="1">
      <alignment vertical="center" textRotation="90"/>
    </xf>
    <xf numFmtId="3" fontId="0" fillId="9" borderId="0" xfId="0" applyNumberFormat="1" applyFont="1" applyFill="1" applyBorder="1" applyAlignment="1">
      <alignment vertical="center" textRotation="90"/>
    </xf>
    <xf numFmtId="0" fontId="0" fillId="0" borderId="22" xfId="0" applyFont="1" applyFill="1" applyBorder="1" applyAlignment="1">
      <alignment horizontal="center" vertical="center" wrapText="1"/>
    </xf>
    <xf numFmtId="0" fontId="0" fillId="0" borderId="99" xfId="0" applyFont="1" applyFill="1" applyBorder="1" applyAlignment="1">
      <alignment horizontal="center"/>
    </xf>
    <xf numFmtId="0" fontId="0" fillId="0" borderId="58" xfId="0" applyFont="1" applyFill="1" applyBorder="1" applyAlignment="1">
      <alignment horizontal="left"/>
    </xf>
    <xf numFmtId="0" fontId="0" fillId="0" borderId="99" xfId="0" applyFont="1" applyFill="1" applyBorder="1" applyAlignment="1">
      <alignment horizontal="left"/>
    </xf>
    <xf numFmtId="3" fontId="0" fillId="9" borderId="92" xfId="0" applyNumberFormat="1" applyFont="1" applyFill="1" applyBorder="1" applyAlignment="1">
      <alignment vertical="center" textRotation="90"/>
    </xf>
    <xf numFmtId="3" fontId="0" fillId="9" borderId="93" xfId="0" applyNumberFormat="1" applyFont="1" applyFill="1" applyBorder="1" applyAlignment="1">
      <alignment vertical="center" textRotation="90"/>
    </xf>
    <xf numFmtId="3" fontId="0" fillId="0" borderId="4" xfId="0" applyNumberFormat="1" applyFont="1" applyFill="1" applyBorder="1" applyAlignment="1">
      <alignment vertical="center" textRotation="90"/>
    </xf>
    <xf numFmtId="3" fontId="0" fillId="0" borderId="20" xfId="0" applyNumberFormat="1" applyFont="1" applyFill="1" applyBorder="1" applyAlignment="1">
      <alignment vertical="center" textRotation="90"/>
    </xf>
    <xf numFmtId="165" fontId="0" fillId="9" borderId="97" xfId="0" applyNumberFormat="1" applyFont="1" applyFill="1" applyBorder="1" applyAlignment="1">
      <alignment vertical="center"/>
    </xf>
    <xf numFmtId="165" fontId="0" fillId="9" borderId="98" xfId="0" applyNumberFormat="1" applyFont="1" applyFill="1" applyBorder="1" applyAlignment="1">
      <alignment vertical="center"/>
    </xf>
    <xf numFmtId="3" fontId="0" fillId="0" borderId="58" xfId="0" applyNumberFormat="1" applyFont="1" applyFill="1" applyBorder="1" applyAlignment="1">
      <alignment vertical="center" textRotation="90"/>
    </xf>
    <xf numFmtId="3" fontId="0" fillId="0" borderId="22" xfId="0" applyNumberFormat="1" applyFont="1" applyFill="1" applyBorder="1" applyAlignment="1">
      <alignment vertical="center" textRotation="90"/>
    </xf>
    <xf numFmtId="0" fontId="0" fillId="0" borderId="21" xfId="0" applyFont="1" applyFill="1" applyBorder="1" applyAlignment="1">
      <alignment horizontal="center" vertical="center"/>
    </xf>
    <xf numFmtId="3" fontId="2" fillId="8" borderId="91" xfId="0" applyNumberFormat="1" applyFont="1" applyFill="1" applyBorder="1" applyAlignment="1">
      <alignment vertical="center"/>
    </xf>
    <xf numFmtId="165" fontId="0" fillId="8" borderId="97" xfId="0" applyNumberFormat="1" applyFont="1" applyFill="1" applyBorder="1" applyAlignment="1">
      <alignment vertical="center"/>
    </xf>
    <xf numFmtId="0" fontId="0" fillId="0" borderId="0" xfId="0" applyFont="1" applyFill="1" applyBorder="1" applyAlignment="1"/>
    <xf numFmtId="0" fontId="0" fillId="0" borderId="4" xfId="0" applyFill="1" applyBorder="1" applyAlignment="1">
      <alignment horizontal="center"/>
    </xf>
    <xf numFmtId="0" fontId="0" fillId="0" borderId="61" xfId="0" applyFill="1" applyBorder="1" applyAlignment="1">
      <alignment horizontal="left"/>
    </xf>
    <xf numFmtId="0" fontId="11" fillId="11" borderId="100" xfId="0" applyFont="1" applyFill="1" applyBorder="1" applyAlignment="1">
      <alignment horizontal="left"/>
    </xf>
    <xf numFmtId="0" fontId="32" fillId="11" borderId="101" xfId="0" applyFont="1" applyFill="1" applyBorder="1" applyAlignment="1">
      <alignment horizontal="center"/>
    </xf>
    <xf numFmtId="0" fontId="32" fillId="9" borderId="101" xfId="0" applyFont="1" applyFill="1" applyBorder="1" applyAlignment="1">
      <alignment horizontal="center"/>
    </xf>
    <xf numFmtId="0" fontId="32" fillId="9" borderId="102" xfId="0" applyFont="1" applyFill="1" applyBorder="1" applyAlignment="1">
      <alignment horizontal="center"/>
    </xf>
    <xf numFmtId="0" fontId="0" fillId="6" borderId="100" xfId="0" applyFill="1" applyBorder="1" applyAlignment="1">
      <alignment horizontal="left"/>
    </xf>
    <xf numFmtId="0" fontId="0" fillId="6" borderId="101" xfId="0" applyFill="1" applyBorder="1" applyAlignment="1">
      <alignment horizontal="center"/>
    </xf>
    <xf numFmtId="0" fontId="0" fillId="6" borderId="102" xfId="0" applyFill="1" applyBorder="1" applyAlignment="1">
      <alignment horizontal="center"/>
    </xf>
    <xf numFmtId="0" fontId="0" fillId="8" borderId="100" xfId="0" applyFill="1" applyBorder="1" applyAlignment="1">
      <alignment horizontal="left"/>
    </xf>
    <xf numFmtId="0" fontId="0" fillId="8" borderId="101" xfId="0" applyFill="1" applyBorder="1" applyAlignment="1">
      <alignment horizontal="left"/>
    </xf>
    <xf numFmtId="0" fontId="0" fillId="8" borderId="101" xfId="0" applyFill="1" applyBorder="1" applyAlignment="1">
      <alignment horizontal="center"/>
    </xf>
    <xf numFmtId="0" fontId="0" fillId="8" borderId="102" xfId="0" applyFill="1" applyBorder="1" applyAlignment="1">
      <alignment horizontal="center"/>
    </xf>
    <xf numFmtId="0" fontId="0" fillId="10" borderId="100" xfId="0" applyFill="1" applyBorder="1" applyAlignment="1">
      <alignment horizontal="left"/>
    </xf>
    <xf numFmtId="0" fontId="0" fillId="10" borderId="101" xfId="0" applyFill="1" applyBorder="1" applyAlignment="1">
      <alignment horizontal="left"/>
    </xf>
    <xf numFmtId="0" fontId="0" fillId="10" borderId="102" xfId="0" applyFill="1" applyBorder="1" applyAlignment="1">
      <alignment horizontal="center"/>
    </xf>
    <xf numFmtId="0" fontId="11" fillId="0" borderId="21" xfId="0" applyFont="1" applyFill="1" applyBorder="1" applyAlignment="1">
      <alignment horizontal="left"/>
    </xf>
    <xf numFmtId="0" fontId="32" fillId="0" borderId="21" xfId="0" applyFont="1" applyFill="1" applyBorder="1" applyAlignment="1">
      <alignment horizontal="center"/>
    </xf>
    <xf numFmtId="0" fontId="56" fillId="0" borderId="21" xfId="0" applyFont="1" applyFill="1" applyBorder="1" applyAlignment="1">
      <alignment horizontal="left"/>
    </xf>
    <xf numFmtId="0" fontId="11" fillId="6" borderId="100" xfId="0" applyFont="1" applyFill="1" applyBorder="1" applyAlignment="1">
      <alignment horizontal="left"/>
    </xf>
    <xf numFmtId="0" fontId="56" fillId="6" borderId="101" xfId="0" applyFont="1" applyFill="1" applyBorder="1" applyAlignment="1">
      <alignment horizontal="left"/>
    </xf>
    <xf numFmtId="0" fontId="56" fillId="6" borderId="102" xfId="0" applyFont="1" applyFill="1" applyBorder="1" applyAlignment="1">
      <alignment horizontal="left"/>
    </xf>
    <xf numFmtId="0" fontId="0" fillId="10" borderId="101" xfId="0" applyFill="1" applyBorder="1" applyAlignment="1">
      <alignment horizontal="center"/>
    </xf>
    <xf numFmtId="0" fontId="0" fillId="18" borderId="100" xfId="0" applyFill="1" applyBorder="1" applyAlignment="1">
      <alignment horizontal="left"/>
    </xf>
    <xf numFmtId="0" fontId="0" fillId="18" borderId="101" xfId="0" applyFill="1" applyBorder="1" applyAlignment="1">
      <alignment horizontal="center"/>
    </xf>
    <xf numFmtId="0" fontId="0" fillId="18" borderId="102" xfId="0" applyFill="1" applyBorder="1" applyAlignment="1">
      <alignment horizontal="center"/>
    </xf>
    <xf numFmtId="0" fontId="11" fillId="0" borderId="2" xfId="0" applyFont="1" applyFill="1" applyBorder="1" applyAlignment="1">
      <alignment horizontal="left"/>
    </xf>
    <xf numFmtId="0" fontId="0" fillId="0" borderId="58" xfId="0" applyFont="1" applyFill="1" applyBorder="1"/>
    <xf numFmtId="0" fontId="7" fillId="9" borderId="57" xfId="0" applyFont="1" applyFill="1" applyBorder="1" applyAlignment="1">
      <alignment horizontal="center" vertical="center" textRotation="90" wrapText="1"/>
    </xf>
    <xf numFmtId="1" fontId="11" fillId="0" borderId="21" xfId="0" applyNumberFormat="1" applyFont="1" applyFill="1" applyBorder="1" applyAlignment="1"/>
    <xf numFmtId="0" fontId="0" fillId="0" borderId="22" xfId="0" applyFill="1" applyBorder="1" applyAlignment="1"/>
    <xf numFmtId="0" fontId="0" fillId="0" borderId="5" xfId="0" applyFill="1" applyBorder="1" applyAlignment="1">
      <alignment horizontal="left" vertical="center"/>
    </xf>
    <xf numFmtId="0" fontId="3" fillId="0" borderId="3" xfId="0" applyFont="1" applyFill="1" applyBorder="1" applyAlignment="1">
      <alignment horizontal="left"/>
    </xf>
    <xf numFmtId="0" fontId="0" fillId="0" borderId="3" xfId="0" applyFont="1" applyFill="1" applyBorder="1" applyAlignment="1">
      <alignment horizontal="left"/>
    </xf>
    <xf numFmtId="0" fontId="0" fillId="0" borderId="4" xfId="0" applyFill="1" applyBorder="1" applyAlignment="1">
      <alignment horizontal="center" vertical="center"/>
    </xf>
    <xf numFmtId="0" fontId="3" fillId="0" borderId="3" xfId="0" applyFont="1" applyFill="1" applyBorder="1"/>
    <xf numFmtId="0" fontId="0" fillId="0" borderId="3" xfId="0" applyFont="1" applyFill="1" applyBorder="1" applyAlignment="1">
      <alignment horizontal="center"/>
    </xf>
    <xf numFmtId="0" fontId="2" fillId="0" borderId="20" xfId="0" applyFont="1" applyFill="1" applyBorder="1" applyAlignment="1">
      <alignment horizontal="left"/>
    </xf>
    <xf numFmtId="1" fontId="11" fillId="0" borderId="21" xfId="0" applyNumberFormat="1" applyFont="1" applyFill="1" applyBorder="1" applyAlignment="1">
      <alignment horizontal="center"/>
    </xf>
    <xf numFmtId="0" fontId="11" fillId="0" borderId="3" xfId="0" applyFont="1" applyFill="1" applyBorder="1" applyAlignment="1">
      <alignment vertical="center"/>
    </xf>
    <xf numFmtId="1" fontId="11" fillId="8" borderId="21" xfId="0" applyNumberFormat="1" applyFont="1" applyFill="1" applyBorder="1" applyAlignment="1"/>
    <xf numFmtId="1" fontId="11" fillId="8" borderId="21" xfId="0" applyNumberFormat="1" applyFont="1" applyFill="1" applyBorder="1" applyAlignment="1">
      <alignment horizontal="center"/>
    </xf>
    <xf numFmtId="1" fontId="11" fillId="0" borderId="2" xfId="0" applyNumberFormat="1" applyFont="1" applyFill="1" applyBorder="1" applyAlignment="1"/>
    <xf numFmtId="0" fontId="2" fillId="0" borderId="4" xfId="0" applyFont="1" applyFill="1" applyBorder="1" applyAlignment="1">
      <alignment horizontal="left"/>
    </xf>
    <xf numFmtId="1" fontId="11" fillId="0" borderId="2" xfId="0" applyNumberFormat="1" applyFont="1" applyFill="1" applyBorder="1" applyAlignment="1">
      <alignment horizontal="center"/>
    </xf>
    <xf numFmtId="0" fontId="0" fillId="0" borderId="21" xfId="0" applyFill="1" applyBorder="1" applyAlignment="1"/>
    <xf numFmtId="0" fontId="0" fillId="0" borderId="1" xfId="0" applyFill="1" applyBorder="1" applyAlignment="1"/>
    <xf numFmtId="0" fontId="2" fillId="0" borderId="21" xfId="0" applyFont="1" applyFill="1" applyBorder="1" applyAlignment="1">
      <alignment horizontal="left"/>
    </xf>
    <xf numFmtId="0" fontId="0" fillId="8" borderId="103" xfId="0" applyFill="1" applyBorder="1" applyAlignment="1"/>
    <xf numFmtId="0" fontId="2" fillId="8" borderId="104" xfId="0" applyFont="1" applyFill="1" applyBorder="1" applyAlignment="1"/>
    <xf numFmtId="0" fontId="0" fillId="8" borderId="104" xfId="0" applyFill="1" applyBorder="1" applyAlignment="1"/>
    <xf numFmtId="0" fontId="0" fillId="8" borderId="93" xfId="0" applyFill="1" applyBorder="1" applyAlignment="1"/>
    <xf numFmtId="1" fontId="11" fillId="8" borderId="94" xfId="0" applyNumberFormat="1" applyFont="1" applyFill="1" applyBorder="1" applyAlignment="1"/>
    <xf numFmtId="1" fontId="11" fillId="8" borderId="95" xfId="0" applyNumberFormat="1" applyFont="1" applyFill="1" applyBorder="1" applyAlignment="1"/>
    <xf numFmtId="0" fontId="0" fillId="8" borderId="96" xfId="0" applyFill="1" applyBorder="1" applyAlignment="1"/>
    <xf numFmtId="0" fontId="0" fillId="8" borderId="97" xfId="0" applyFill="1" applyBorder="1" applyAlignment="1"/>
    <xf numFmtId="0" fontId="2" fillId="8" borderId="92" xfId="0" applyFont="1" applyFill="1" applyBorder="1" applyAlignment="1">
      <alignment horizontal="left"/>
    </xf>
    <xf numFmtId="0" fontId="2" fillId="8" borderId="93" xfId="0" applyFont="1" applyFill="1" applyBorder="1" applyAlignment="1">
      <alignment horizontal="left"/>
    </xf>
    <xf numFmtId="0" fontId="0" fillId="8" borderId="91" xfId="0" applyFill="1" applyBorder="1" applyAlignment="1">
      <alignment horizontal="left"/>
    </xf>
    <xf numFmtId="1" fontId="11" fillId="8" borderId="94" xfId="0" applyNumberFormat="1" applyFont="1" applyFill="1" applyBorder="1" applyAlignment="1">
      <alignment horizontal="center"/>
    </xf>
    <xf numFmtId="1" fontId="11" fillId="8" borderId="95" xfId="0" applyNumberFormat="1" applyFont="1" applyFill="1" applyBorder="1" applyAlignment="1">
      <alignment horizontal="center"/>
    </xf>
    <xf numFmtId="1" fontId="11" fillId="9" borderId="21" xfId="0" applyNumberFormat="1" applyFont="1" applyFill="1" applyBorder="1" applyAlignment="1"/>
    <xf numFmtId="1" fontId="11" fillId="9" borderId="21" xfId="0" applyNumberFormat="1" applyFont="1" applyFill="1" applyBorder="1" applyAlignment="1">
      <alignment horizontal="center"/>
    </xf>
    <xf numFmtId="1" fontId="11" fillId="0" borderId="1" xfId="0" applyNumberFormat="1" applyFont="1" applyFill="1" applyBorder="1" applyAlignment="1"/>
    <xf numFmtId="0" fontId="0" fillId="0" borderId="61" xfId="0" applyFill="1" applyBorder="1" applyAlignment="1"/>
    <xf numFmtId="0" fontId="2" fillId="0" borderId="1" xfId="0" applyFont="1" applyFill="1" applyBorder="1" applyAlignment="1">
      <alignment horizontal="left"/>
    </xf>
    <xf numFmtId="1" fontId="11" fillId="0" borderId="1" xfId="0" applyNumberFormat="1" applyFont="1" applyFill="1" applyBorder="1" applyAlignment="1">
      <alignment horizontal="center"/>
    </xf>
    <xf numFmtId="0" fontId="0" fillId="8" borderId="21" xfId="0" applyFill="1" applyBorder="1" applyAlignment="1"/>
    <xf numFmtId="0" fontId="0" fillId="8" borderId="95" xfId="0" applyFill="1" applyBorder="1" applyAlignment="1"/>
    <xf numFmtId="0" fontId="0" fillId="0" borderId="2" xfId="0" applyFill="1" applyBorder="1" applyAlignment="1"/>
    <xf numFmtId="0" fontId="2" fillId="9" borderId="91" xfId="0" applyFont="1" applyFill="1" applyBorder="1" applyAlignment="1">
      <alignment horizontal="left"/>
    </xf>
    <xf numFmtId="0" fontId="2" fillId="9" borderId="92" xfId="0" applyFont="1" applyFill="1" applyBorder="1" applyAlignment="1">
      <alignment horizontal="left"/>
    </xf>
    <xf numFmtId="0" fontId="0" fillId="9" borderId="92" xfId="0" applyFill="1" applyBorder="1" applyAlignment="1">
      <alignment horizontal="left"/>
    </xf>
    <xf numFmtId="1" fontId="11" fillId="9" borderId="94" xfId="0" applyNumberFormat="1" applyFont="1" applyFill="1" applyBorder="1" applyAlignment="1"/>
    <xf numFmtId="1" fontId="11" fillId="9" borderId="95" xfId="0" applyNumberFormat="1" applyFont="1" applyFill="1" applyBorder="1" applyAlignment="1"/>
    <xf numFmtId="0" fontId="0" fillId="9" borderId="96" xfId="0" applyFill="1" applyBorder="1" applyAlignment="1"/>
    <xf numFmtId="0" fontId="0" fillId="9" borderId="97" xfId="0" applyFill="1" applyBorder="1" applyAlignment="1"/>
    <xf numFmtId="0" fontId="2" fillId="9" borderId="93" xfId="0" applyFont="1" applyFill="1" applyBorder="1" applyAlignment="1">
      <alignment horizontal="left"/>
    </xf>
    <xf numFmtId="0" fontId="0" fillId="9" borderId="96" xfId="0" applyFill="1" applyBorder="1" applyAlignment="1">
      <alignment horizontal="center"/>
    </xf>
    <xf numFmtId="0" fontId="0" fillId="9" borderId="97" xfId="0" applyFill="1" applyBorder="1" applyAlignment="1">
      <alignment horizontal="center"/>
    </xf>
    <xf numFmtId="1" fontId="11" fillId="9" borderId="94" xfId="0" applyNumberFormat="1" applyFont="1" applyFill="1" applyBorder="1" applyAlignment="1">
      <alignment horizontal="center"/>
    </xf>
    <xf numFmtId="1" fontId="11" fillId="9" borderId="95" xfId="0" applyNumberFormat="1" applyFont="1" applyFill="1" applyBorder="1" applyAlignment="1">
      <alignment horizontal="center"/>
    </xf>
    <xf numFmtId="0" fontId="0" fillId="9" borderId="21" xfId="0" applyFill="1" applyBorder="1" applyAlignment="1"/>
    <xf numFmtId="0" fontId="0" fillId="9" borderId="95" xfId="0" applyFill="1" applyBorder="1" applyAlignment="1"/>
    <xf numFmtId="0" fontId="0" fillId="9" borderId="21" xfId="0" applyFill="1" applyBorder="1" applyAlignment="1">
      <alignment horizontal="center"/>
    </xf>
    <xf numFmtId="0" fontId="0" fillId="9" borderId="95" xfId="0" applyFill="1" applyBorder="1" applyAlignment="1">
      <alignment horizontal="center"/>
    </xf>
    <xf numFmtId="0" fontId="2" fillId="27" borderId="91" xfId="0" applyFont="1" applyFill="1" applyBorder="1" applyAlignment="1">
      <alignment horizontal="left"/>
    </xf>
    <xf numFmtId="0" fontId="2" fillId="27" borderId="92" xfId="0" applyFont="1" applyFill="1" applyBorder="1" applyAlignment="1">
      <alignment horizontal="left"/>
    </xf>
    <xf numFmtId="0" fontId="0" fillId="27" borderId="92" xfId="0" applyFill="1" applyBorder="1" applyAlignment="1">
      <alignment horizontal="left"/>
    </xf>
    <xf numFmtId="0" fontId="0" fillId="27" borderId="93" xfId="0" applyFill="1" applyBorder="1" applyAlignment="1">
      <alignment horizontal="left"/>
    </xf>
    <xf numFmtId="1" fontId="11" fillId="27" borderId="94" xfId="0" applyNumberFormat="1" applyFont="1" applyFill="1" applyBorder="1" applyAlignment="1"/>
    <xf numFmtId="1" fontId="11" fillId="27" borderId="21" xfId="0" applyNumberFormat="1" applyFont="1" applyFill="1" applyBorder="1" applyAlignment="1"/>
    <xf numFmtId="1" fontId="11" fillId="27" borderId="95" xfId="0" applyNumberFormat="1" applyFont="1" applyFill="1" applyBorder="1" applyAlignment="1"/>
    <xf numFmtId="0" fontId="0" fillId="27" borderId="96" xfId="0" applyFill="1" applyBorder="1" applyAlignment="1"/>
    <xf numFmtId="0" fontId="2" fillId="27" borderId="93" xfId="0" applyFont="1" applyFill="1" applyBorder="1" applyAlignment="1">
      <alignment horizontal="left"/>
    </xf>
    <xf numFmtId="1" fontId="11" fillId="27" borderId="94" xfId="0" applyNumberFormat="1" applyFont="1" applyFill="1" applyBorder="1" applyAlignment="1">
      <alignment horizontal="center"/>
    </xf>
    <xf numFmtId="1" fontId="11" fillId="27" borderId="21" xfId="0" applyNumberFormat="1" applyFont="1" applyFill="1" applyBorder="1" applyAlignment="1">
      <alignment horizontal="center"/>
    </xf>
    <xf numFmtId="1" fontId="11" fillId="27" borderId="95" xfId="0" applyNumberFormat="1" applyFont="1" applyFill="1" applyBorder="1" applyAlignment="1">
      <alignment horizontal="center"/>
    </xf>
    <xf numFmtId="0" fontId="0" fillId="27" borderId="96" xfId="0" applyFill="1" applyBorder="1" applyAlignment="1">
      <alignment horizontal="center"/>
    </xf>
    <xf numFmtId="0" fontId="0" fillId="27" borderId="97" xfId="0" applyFill="1" applyBorder="1" applyAlignment="1">
      <alignment horizontal="center"/>
    </xf>
    <xf numFmtId="0" fontId="2" fillId="6" borderId="92" xfId="0" applyFont="1" applyFill="1" applyBorder="1" applyAlignment="1">
      <alignment horizontal="left"/>
    </xf>
    <xf numFmtId="1" fontId="11" fillId="6" borderId="94" xfId="0" applyNumberFormat="1" applyFont="1" applyFill="1" applyBorder="1" applyAlignment="1"/>
    <xf numFmtId="1" fontId="11" fillId="6" borderId="21" xfId="0" applyNumberFormat="1" applyFont="1" applyFill="1" applyBorder="1" applyAlignment="1"/>
    <xf numFmtId="1" fontId="11" fillId="6" borderId="95" xfId="0" applyNumberFormat="1" applyFont="1" applyFill="1" applyBorder="1" applyAlignment="1"/>
    <xf numFmtId="0" fontId="0" fillId="6" borderId="96" xfId="0" applyFill="1" applyBorder="1" applyAlignment="1"/>
    <xf numFmtId="0" fontId="0" fillId="6" borderId="97" xfId="0" applyFill="1" applyBorder="1" applyAlignment="1"/>
    <xf numFmtId="0" fontId="0" fillId="6" borderId="98" xfId="0" applyFill="1" applyBorder="1" applyAlignment="1"/>
    <xf numFmtId="0" fontId="2" fillId="6" borderId="93" xfId="0" applyFont="1" applyFill="1" applyBorder="1" applyAlignment="1">
      <alignment horizontal="left"/>
    </xf>
    <xf numFmtId="1" fontId="11" fillId="6" borderId="94" xfId="0" applyNumberFormat="1" applyFont="1" applyFill="1" applyBorder="1" applyAlignment="1">
      <alignment horizontal="center"/>
    </xf>
    <xf numFmtId="1" fontId="11" fillId="6" borderId="21" xfId="0" applyNumberFormat="1" applyFont="1" applyFill="1" applyBorder="1" applyAlignment="1">
      <alignment horizontal="center"/>
    </xf>
    <xf numFmtId="1" fontId="11" fillId="6" borderId="95" xfId="0" applyNumberFormat="1" applyFont="1" applyFill="1" applyBorder="1" applyAlignment="1">
      <alignment horizontal="center"/>
    </xf>
    <xf numFmtId="1" fontId="11" fillId="10" borderId="21" xfId="0" applyNumberFormat="1" applyFont="1" applyFill="1" applyBorder="1" applyAlignment="1">
      <alignment horizontal="center"/>
    </xf>
    <xf numFmtId="1" fontId="11" fillId="10" borderId="21" xfId="0" applyNumberFormat="1" applyFont="1" applyFill="1" applyBorder="1" applyAlignment="1"/>
    <xf numFmtId="0" fontId="0" fillId="0" borderId="3" xfId="0" applyFill="1" applyBorder="1" applyAlignment="1"/>
    <xf numFmtId="1" fontId="11" fillId="10" borderId="94" xfId="0" applyNumberFormat="1" applyFont="1" applyFill="1" applyBorder="1" applyAlignment="1">
      <alignment horizontal="center"/>
    </xf>
    <xf numFmtId="1" fontId="11" fillId="10" borderId="95" xfId="0" applyNumberFormat="1" applyFont="1" applyFill="1" applyBorder="1" applyAlignment="1">
      <alignment horizontal="center"/>
    </xf>
    <xf numFmtId="0" fontId="2" fillId="10" borderId="90" xfId="0" applyFont="1" applyFill="1" applyBorder="1" applyAlignment="1">
      <alignment horizontal="left"/>
    </xf>
    <xf numFmtId="1" fontId="11" fillId="10" borderId="89" xfId="0" applyNumberFormat="1" applyFont="1" applyFill="1" applyBorder="1" applyAlignment="1">
      <alignment horizontal="center"/>
    </xf>
    <xf numFmtId="0" fontId="0" fillId="10" borderId="88" xfId="0" applyFill="1" applyBorder="1" applyAlignment="1">
      <alignment horizontal="center"/>
    </xf>
    <xf numFmtId="1" fontId="11" fillId="10" borderId="94" xfId="0" applyNumberFormat="1" applyFont="1" applyFill="1" applyBorder="1" applyAlignment="1"/>
    <xf numFmtId="1" fontId="11" fillId="10" borderId="95" xfId="0" applyNumberFormat="1" applyFont="1" applyFill="1" applyBorder="1" applyAlignment="1"/>
    <xf numFmtId="1" fontId="11" fillId="10" borderId="89" xfId="0" applyNumberFormat="1" applyFont="1" applyFill="1" applyBorder="1" applyAlignment="1"/>
    <xf numFmtId="0" fontId="2" fillId="0" borderId="5" xfId="0" applyFont="1" applyFill="1" applyBorder="1" applyAlignment="1">
      <alignment horizontal="left"/>
    </xf>
    <xf numFmtId="0" fontId="0" fillId="6" borderId="94" xfId="0" applyFill="1" applyBorder="1" applyAlignment="1"/>
    <xf numFmtId="0" fontId="0" fillId="6" borderId="21" xfId="0" applyFill="1" applyBorder="1" applyAlignment="1"/>
    <xf numFmtId="0" fontId="0" fillId="6" borderId="95" xfId="0" applyFill="1" applyBorder="1" applyAlignment="1"/>
    <xf numFmtId="0" fontId="0" fillId="27" borderId="21" xfId="0" applyFill="1" applyBorder="1" applyAlignment="1">
      <alignment horizontal="center"/>
    </xf>
    <xf numFmtId="0" fontId="0" fillId="27" borderId="95" xfId="0" applyFill="1" applyBorder="1" applyAlignment="1">
      <alignment horizontal="center"/>
    </xf>
    <xf numFmtId="0" fontId="2" fillId="2" borderId="91" xfId="0" applyFont="1" applyFill="1" applyBorder="1" applyAlignment="1">
      <alignment horizontal="left"/>
    </xf>
    <xf numFmtId="0" fontId="2" fillId="2" borderId="92" xfId="0" applyFont="1" applyFill="1" applyBorder="1" applyAlignment="1">
      <alignment horizontal="left"/>
    </xf>
    <xf numFmtId="0" fontId="0" fillId="2" borderId="92" xfId="0" applyFill="1" applyBorder="1" applyAlignment="1">
      <alignment horizontal="left"/>
    </xf>
    <xf numFmtId="0" fontId="0" fillId="2" borderId="93" xfId="0" applyFill="1" applyBorder="1" applyAlignment="1">
      <alignment horizontal="left"/>
    </xf>
    <xf numFmtId="1" fontId="11" fillId="2" borderId="94" xfId="0" applyNumberFormat="1" applyFont="1" applyFill="1" applyBorder="1" applyAlignment="1">
      <alignment horizontal="center"/>
    </xf>
    <xf numFmtId="1" fontId="11" fillId="2" borderId="95" xfId="0" applyNumberFormat="1" applyFont="1" applyFill="1" applyBorder="1" applyAlignment="1">
      <alignment horizontal="center"/>
    </xf>
    <xf numFmtId="0" fontId="0" fillId="2" borderId="96" xfId="0" applyFill="1" applyBorder="1" applyAlignment="1">
      <alignment horizontal="center"/>
    </xf>
    <xf numFmtId="0" fontId="0" fillId="2" borderId="97" xfId="0" applyFill="1" applyBorder="1" applyAlignment="1">
      <alignment horizontal="center"/>
    </xf>
    <xf numFmtId="0" fontId="0" fillId="2" borderId="98" xfId="0" applyFill="1" applyBorder="1" applyAlignment="1">
      <alignment horizontal="center"/>
    </xf>
    <xf numFmtId="0" fontId="0" fillId="2" borderId="21" xfId="0" applyFill="1" applyBorder="1" applyAlignment="1">
      <alignment horizontal="center"/>
    </xf>
    <xf numFmtId="0" fontId="0" fillId="2" borderId="95" xfId="0" applyFill="1" applyBorder="1" applyAlignment="1">
      <alignment horizontal="center"/>
    </xf>
    <xf numFmtId="0" fontId="2" fillId="18" borderId="91" xfId="0" applyFont="1" applyFill="1" applyBorder="1" applyAlignment="1">
      <alignment horizontal="left"/>
    </xf>
    <xf numFmtId="0" fontId="2" fillId="18" borderId="92" xfId="0" applyFont="1" applyFill="1" applyBorder="1" applyAlignment="1">
      <alignment horizontal="left"/>
    </xf>
    <xf numFmtId="0" fontId="0" fillId="18" borderId="92" xfId="0" applyFill="1" applyBorder="1" applyAlignment="1">
      <alignment horizontal="left"/>
    </xf>
    <xf numFmtId="0" fontId="0" fillId="18" borderId="93" xfId="0" applyFill="1" applyBorder="1" applyAlignment="1">
      <alignment horizontal="left"/>
    </xf>
    <xf numFmtId="1" fontId="11" fillId="18" borderId="94" xfId="0" applyNumberFormat="1" applyFont="1" applyFill="1" applyBorder="1" applyAlignment="1">
      <alignment horizontal="center"/>
    </xf>
    <xf numFmtId="1" fontId="11" fillId="18" borderId="95" xfId="0" applyNumberFormat="1" applyFont="1" applyFill="1" applyBorder="1" applyAlignment="1">
      <alignment horizontal="center"/>
    </xf>
    <xf numFmtId="0" fontId="0" fillId="18" borderId="96" xfId="0" applyFill="1" applyBorder="1" applyAlignment="1">
      <alignment horizontal="center"/>
    </xf>
    <xf numFmtId="0" fontId="0" fillId="18" borderId="97" xfId="0" applyFill="1" applyBorder="1" applyAlignment="1">
      <alignment horizontal="center"/>
    </xf>
    <xf numFmtId="0" fontId="0" fillId="18" borderId="98" xfId="0" applyFill="1" applyBorder="1" applyAlignment="1">
      <alignment horizontal="center"/>
    </xf>
    <xf numFmtId="0" fontId="0" fillId="27" borderId="21" xfId="0" applyFill="1" applyBorder="1" applyAlignment="1"/>
    <xf numFmtId="0" fontId="0" fillId="27" borderId="95" xfId="0" applyFill="1" applyBorder="1" applyAlignment="1"/>
    <xf numFmtId="1" fontId="11" fillId="18" borderId="94" xfId="0" applyNumberFormat="1" applyFont="1" applyFill="1" applyBorder="1" applyAlignment="1"/>
    <xf numFmtId="1" fontId="11" fillId="18" borderId="95" xfId="0" applyNumberFormat="1" applyFont="1" applyFill="1" applyBorder="1" applyAlignment="1"/>
    <xf numFmtId="0" fontId="0" fillId="18" borderId="96" xfId="0" applyFill="1" applyBorder="1" applyAlignment="1"/>
    <xf numFmtId="0" fontId="0" fillId="18" borderId="97" xfId="0" applyFill="1" applyBorder="1" applyAlignment="1"/>
    <xf numFmtId="0" fontId="0" fillId="18" borderId="98" xfId="0" applyFill="1" applyBorder="1" applyAlignment="1"/>
    <xf numFmtId="0" fontId="2" fillId="2" borderId="93" xfId="0" applyFont="1" applyFill="1" applyBorder="1" applyAlignment="1">
      <alignment horizontal="left"/>
    </xf>
    <xf numFmtId="1" fontId="11" fillId="2" borderId="94" xfId="0" applyNumberFormat="1" applyFont="1" applyFill="1" applyBorder="1" applyAlignment="1"/>
    <xf numFmtId="1" fontId="11" fillId="2" borderId="95" xfId="0" applyNumberFormat="1" applyFont="1" applyFill="1" applyBorder="1" applyAlignment="1"/>
    <xf numFmtId="0" fontId="0" fillId="2" borderId="96" xfId="0" applyFill="1" applyBorder="1" applyAlignment="1"/>
    <xf numFmtId="0" fontId="0" fillId="2" borderId="97" xfId="0" applyFill="1" applyBorder="1" applyAlignment="1"/>
    <xf numFmtId="0" fontId="0" fillId="2" borderId="98" xfId="0" applyFill="1" applyBorder="1" applyAlignment="1"/>
    <xf numFmtId="0" fontId="0" fillId="43" borderId="0" xfId="0" quotePrefix="1" applyFill="1" applyBorder="1" applyAlignment="1">
      <alignment horizontal="center"/>
    </xf>
    <xf numFmtId="0" fontId="0" fillId="0" borderId="105" xfId="0" applyFill="1" applyBorder="1" applyAlignment="1">
      <alignment horizontal="center"/>
    </xf>
    <xf numFmtId="0" fontId="0" fillId="0" borderId="106" xfId="0" applyFill="1" applyBorder="1" applyAlignment="1">
      <alignment horizontal="center"/>
    </xf>
    <xf numFmtId="16" fontId="0" fillId="43" borderId="48" xfId="0" applyNumberFormat="1" applyFill="1" applyBorder="1" applyAlignment="1">
      <alignment horizontal="center"/>
    </xf>
    <xf numFmtId="0" fontId="0" fillId="0" borderId="21" xfId="0" applyFill="1" applyBorder="1" applyAlignment="1">
      <alignment wrapText="1"/>
    </xf>
    <xf numFmtId="0" fontId="11" fillId="34" borderId="0" xfId="0" applyFont="1" applyFill="1" applyBorder="1" applyAlignment="1">
      <alignment horizontal="center" vertical="center"/>
    </xf>
    <xf numFmtId="0" fontId="11" fillId="34" borderId="2" xfId="0" applyFont="1" applyFill="1" applyBorder="1" applyAlignment="1">
      <alignment horizontal="center" vertical="center"/>
    </xf>
    <xf numFmtId="0" fontId="0" fillId="36" borderId="2" xfId="0" applyFont="1" applyFill="1" applyBorder="1" applyAlignment="1">
      <alignment horizontal="center" vertical="center"/>
    </xf>
    <xf numFmtId="0" fontId="0" fillId="33" borderId="1" xfId="0" applyFill="1" applyBorder="1" applyAlignment="1">
      <alignment horizontal="center" vertical="center"/>
    </xf>
    <xf numFmtId="0" fontId="0" fillId="33" borderId="2" xfId="0" applyFont="1" applyFill="1" applyBorder="1" applyAlignment="1">
      <alignment horizontal="center" vertical="center"/>
    </xf>
    <xf numFmtId="0" fontId="11" fillId="37" borderId="1" xfId="0" applyFont="1" applyFill="1" applyBorder="1" applyAlignment="1">
      <alignment horizontal="center" vertical="center"/>
    </xf>
    <xf numFmtId="0" fontId="11" fillId="37" borderId="0" xfId="0" applyFont="1" applyFill="1" applyBorder="1" applyAlignment="1">
      <alignment horizontal="center" vertical="center"/>
    </xf>
    <xf numFmtId="0" fontId="11" fillId="37" borderId="2" xfId="0" applyFont="1" applyFill="1" applyBorder="1" applyAlignment="1">
      <alignment horizontal="center" vertical="center"/>
    </xf>
    <xf numFmtId="0" fontId="11" fillId="35" borderId="1" xfId="0" applyFont="1" applyFill="1" applyBorder="1" applyAlignment="1">
      <alignment horizontal="center" vertical="center"/>
    </xf>
    <xf numFmtId="0" fontId="11" fillId="35" borderId="0" xfId="0" applyFont="1" applyFill="1" applyBorder="1" applyAlignment="1">
      <alignment horizontal="center" vertical="center"/>
    </xf>
    <xf numFmtId="0" fontId="11" fillId="35" borderId="2" xfId="0" applyFont="1" applyFill="1" applyBorder="1" applyAlignment="1">
      <alignment horizontal="center" vertical="center"/>
    </xf>
    <xf numFmtId="3" fontId="0" fillId="0" borderId="6" xfId="0" applyNumberFormat="1" applyFill="1" applyBorder="1" applyAlignment="1">
      <alignment horizontal="center" vertical="center"/>
    </xf>
    <xf numFmtId="165" fontId="0" fillId="0" borderId="6" xfId="0" applyNumberFormat="1" applyFill="1" applyBorder="1" applyAlignment="1">
      <alignment horizontal="center" vertical="center"/>
    </xf>
    <xf numFmtId="0" fontId="0" fillId="6" borderId="0" xfId="0" applyFill="1" applyBorder="1" applyAlignment="1">
      <alignment horizontal="center"/>
    </xf>
    <xf numFmtId="0" fontId="0" fillId="0" borderId="0" xfId="0" applyFill="1" applyBorder="1" applyAlignment="1">
      <alignment horizontal="center" vertical="center" wrapText="1"/>
    </xf>
    <xf numFmtId="0" fontId="27" fillId="0" borderId="0" xfId="0" applyFont="1" applyBorder="1"/>
    <xf numFmtId="0" fontId="0" fillId="31" borderId="23" xfId="0" applyFont="1" applyFill="1" applyBorder="1" applyAlignment="1">
      <alignment vertical="center" wrapText="1"/>
    </xf>
    <xf numFmtId="3" fontId="0" fillId="0" borderId="19" xfId="0" applyNumberFormat="1" applyFill="1" applyBorder="1" applyAlignment="1">
      <alignment horizontal="center" vertical="center"/>
    </xf>
    <xf numFmtId="165" fontId="0" fillId="0" borderId="19" xfId="0" applyNumberFormat="1" applyFill="1" applyBorder="1" applyAlignment="1">
      <alignment horizontal="center" vertical="center"/>
    </xf>
    <xf numFmtId="0" fontId="58" fillId="31" borderId="0" xfId="0" applyFont="1" applyFill="1" applyBorder="1" applyAlignment="1">
      <alignment horizontal="left" vertical="top" wrapText="1"/>
    </xf>
    <xf numFmtId="0" fontId="37" fillId="31" borderId="0" xfId="0" applyFont="1" applyFill="1" applyBorder="1" applyAlignment="1">
      <alignment horizontal="center" vertical="center" wrapText="1"/>
    </xf>
    <xf numFmtId="0" fontId="37" fillId="31" borderId="0" xfId="0" applyFont="1" applyFill="1" applyBorder="1" applyAlignment="1">
      <alignment horizontal="center" vertical="center"/>
    </xf>
    <xf numFmtId="3" fontId="37" fillId="31" borderId="0" xfId="0" applyNumberFormat="1" applyFont="1" applyFill="1" applyBorder="1" applyAlignment="1">
      <alignment horizontal="center" vertical="center"/>
    </xf>
    <xf numFmtId="165" fontId="37" fillId="31" borderId="0" xfId="0" applyNumberFormat="1" applyFont="1" applyFill="1" applyBorder="1" applyAlignment="1">
      <alignment horizontal="center" vertical="center"/>
    </xf>
    <xf numFmtId="3" fontId="37" fillId="31" borderId="0" xfId="0" applyNumberFormat="1" applyFont="1" applyFill="1" applyBorder="1" applyAlignment="1">
      <alignment horizontal="left" vertical="center"/>
    </xf>
    <xf numFmtId="0" fontId="37" fillId="31" borderId="0" xfId="0" applyFont="1" applyFill="1" applyBorder="1" applyAlignment="1"/>
    <xf numFmtId="0" fontId="0" fillId="31" borderId="24" xfId="0" applyFont="1" applyFill="1" applyBorder="1" applyAlignment="1">
      <alignment horizontal="center" vertical="center" wrapText="1"/>
    </xf>
    <xf numFmtId="3" fontId="0" fillId="0" borderId="0" xfId="0" applyNumberFormat="1" applyFill="1" applyBorder="1" applyAlignment="1">
      <alignment horizontal="left" vertical="center" textRotation="90"/>
    </xf>
    <xf numFmtId="3" fontId="0" fillId="0" borderId="0" xfId="0" applyNumberFormat="1" applyFill="1" applyBorder="1" applyAlignment="1">
      <alignment horizontal="right" vertical="center" textRotation="90"/>
    </xf>
    <xf numFmtId="0" fontId="0" fillId="31" borderId="109" xfId="0" applyFont="1" applyFill="1" applyBorder="1" applyAlignment="1">
      <alignment horizontal="center" vertical="center" wrapText="1"/>
    </xf>
    <xf numFmtId="165" fontId="0" fillId="0" borderId="110" xfId="0" applyNumberFormat="1" applyFill="1" applyBorder="1" applyAlignment="1">
      <alignment horizontal="center" vertical="center"/>
    </xf>
    <xf numFmtId="0" fontId="11" fillId="31" borderId="57" xfId="0" applyFont="1" applyFill="1" applyBorder="1" applyAlignment="1">
      <alignment horizontal="left" vertical="center"/>
    </xf>
    <xf numFmtId="0" fontId="0" fillId="31" borderId="58" xfId="0" applyFont="1" applyFill="1" applyBorder="1" applyAlignment="1">
      <alignment horizontal="center" vertical="center" wrapText="1"/>
    </xf>
    <xf numFmtId="0" fontId="0" fillId="44" borderId="61" xfId="0" applyFont="1" applyFill="1" applyBorder="1" applyAlignment="1">
      <alignment horizontal="left" vertical="center"/>
    </xf>
    <xf numFmtId="0" fontId="7" fillId="44" borderId="57" xfId="0" quotePrefix="1" applyFont="1" applyFill="1" applyBorder="1" applyAlignment="1">
      <alignment horizontal="center" vertical="center"/>
    </xf>
    <xf numFmtId="0" fontId="7" fillId="44" borderId="58" xfId="0" quotePrefix="1" applyFont="1" applyFill="1" applyBorder="1" applyAlignment="1">
      <alignment horizontal="center" vertical="center"/>
    </xf>
    <xf numFmtId="0" fontId="11" fillId="31" borderId="19" xfId="0" applyFont="1" applyFill="1" applyBorder="1" applyAlignment="1">
      <alignment horizontal="left" vertical="center"/>
    </xf>
    <xf numFmtId="0" fontId="11" fillId="31" borderId="23" xfId="0" applyFont="1" applyFill="1" applyBorder="1" applyAlignment="1">
      <alignment horizontal="left" vertical="center"/>
    </xf>
    <xf numFmtId="0" fontId="0" fillId="45" borderId="19" xfId="0" applyFill="1" applyBorder="1" applyAlignment="1">
      <alignment horizontal="left" vertical="center"/>
    </xf>
    <xf numFmtId="0" fontId="7" fillId="45" borderId="23" xfId="0" quotePrefix="1" applyFont="1" applyFill="1" applyBorder="1" applyAlignment="1">
      <alignment horizontal="center" vertical="center"/>
    </xf>
    <xf numFmtId="0" fontId="7" fillId="45" borderId="24" xfId="0" quotePrefix="1" applyFont="1" applyFill="1" applyBorder="1" applyAlignment="1">
      <alignment horizontal="center" vertical="center"/>
    </xf>
    <xf numFmtId="0" fontId="0" fillId="0" borderId="24" xfId="0" applyFont="1" applyFill="1" applyBorder="1" applyAlignment="1">
      <alignment horizontal="center"/>
    </xf>
    <xf numFmtId="0" fontId="0" fillId="46" borderId="19" xfId="0" applyFill="1" applyBorder="1" applyAlignment="1">
      <alignment horizontal="left" vertical="center"/>
    </xf>
    <xf numFmtId="0" fontId="7" fillId="46" borderId="23" xfId="0" quotePrefix="1" applyFont="1" applyFill="1" applyBorder="1" applyAlignment="1">
      <alignment horizontal="center" vertical="center"/>
    </xf>
    <xf numFmtId="0" fontId="7" fillId="46" borderId="24" xfId="0" quotePrefix="1" applyFont="1" applyFill="1" applyBorder="1" applyAlignment="1">
      <alignment horizontal="center" vertical="center"/>
    </xf>
    <xf numFmtId="0" fontId="11" fillId="31" borderId="111" xfId="0" applyFont="1" applyFill="1" applyBorder="1" applyAlignment="1">
      <alignment horizontal="left" vertical="center"/>
    </xf>
    <xf numFmtId="0" fontId="11" fillId="31" borderId="112" xfId="0" applyFont="1" applyFill="1" applyBorder="1" applyAlignment="1">
      <alignment horizontal="left" vertical="center"/>
    </xf>
    <xf numFmtId="0" fontId="0" fillId="0" borderId="113" xfId="0" applyFont="1" applyFill="1" applyBorder="1" applyAlignment="1">
      <alignment horizontal="center" vertical="center"/>
    </xf>
    <xf numFmtId="0" fontId="0" fillId="47" borderId="111" xfId="0" applyFill="1" applyBorder="1" applyAlignment="1">
      <alignment horizontal="left" vertical="center"/>
    </xf>
    <xf numFmtId="0" fontId="7" fillId="47" borderId="112" xfId="0" quotePrefix="1" applyFont="1" applyFill="1" applyBorder="1" applyAlignment="1">
      <alignment horizontal="center" vertical="center"/>
    </xf>
    <xf numFmtId="0" fontId="7" fillId="47" borderId="113" xfId="0" quotePrefix="1" applyFont="1" applyFill="1" applyBorder="1" applyAlignment="1">
      <alignment horizontal="center" vertical="center"/>
    </xf>
    <xf numFmtId="164" fontId="11" fillId="20" borderId="1" xfId="0" applyNumberFormat="1" applyFont="1" applyFill="1" applyBorder="1"/>
    <xf numFmtId="164" fontId="47" fillId="20" borderId="0" xfId="0" applyNumberFormat="1" applyFont="1" applyFill="1" applyBorder="1"/>
    <xf numFmtId="164" fontId="2" fillId="20" borderId="0" xfId="0" applyNumberFormat="1" applyFont="1" applyFill="1" applyBorder="1"/>
    <xf numFmtId="164" fontId="2" fillId="0" borderId="0" xfId="0" applyNumberFormat="1" applyFont="1" applyFill="1" applyBorder="1"/>
    <xf numFmtId="164" fontId="2" fillId="0" borderId="2" xfId="0" applyNumberFormat="1" applyFont="1" applyFill="1" applyBorder="1"/>
    <xf numFmtId="164" fontId="47" fillId="0" borderId="61" xfId="0" applyNumberFormat="1" applyFont="1" applyFill="1" applyBorder="1"/>
    <xf numFmtId="3" fontId="0" fillId="27" borderId="0" xfId="0" applyNumberFormat="1" applyFill="1" applyBorder="1"/>
    <xf numFmtId="3" fontId="0" fillId="27" borderId="57" xfId="0" applyNumberFormat="1" applyFill="1" applyBorder="1"/>
    <xf numFmtId="3" fontId="0" fillId="27" borderId="58" xfId="0" applyNumberFormat="1" applyFill="1" applyBorder="1"/>
    <xf numFmtId="0" fontId="11" fillId="29" borderId="19" xfId="0" applyFont="1" applyFill="1" applyBorder="1"/>
    <xf numFmtId="0" fontId="0" fillId="29" borderId="23" xfId="0" applyFill="1" applyBorder="1"/>
    <xf numFmtId="0" fontId="0" fillId="29" borderId="24" xfId="0" applyFill="1" applyBorder="1"/>
    <xf numFmtId="0" fontId="11" fillId="48" borderId="5" xfId="0" applyFont="1" applyFill="1" applyBorder="1"/>
    <xf numFmtId="0" fontId="0" fillId="48" borderId="3" xfId="0" applyFill="1" applyBorder="1"/>
    <xf numFmtId="0" fontId="0" fillId="49" borderId="57" xfId="0" applyFill="1" applyBorder="1"/>
    <xf numFmtId="0" fontId="0" fillId="49" borderId="58" xfId="0" applyFill="1" applyBorder="1"/>
    <xf numFmtId="0" fontId="11" fillId="31" borderId="5" xfId="0" applyFont="1" applyFill="1" applyBorder="1" applyAlignment="1">
      <alignment horizontal="left" vertical="center"/>
    </xf>
    <xf numFmtId="0" fontId="11" fillId="31" borderId="3" xfId="0" applyFont="1" applyFill="1" applyBorder="1" applyAlignment="1">
      <alignment horizontal="left" vertical="center"/>
    </xf>
    <xf numFmtId="164" fontId="11" fillId="20" borderId="5" xfId="0" applyNumberFormat="1" applyFont="1" applyFill="1" applyBorder="1"/>
    <xf numFmtId="164" fontId="47" fillId="0" borderId="0" xfId="0" applyNumberFormat="1" applyFont="1" applyFill="1" applyBorder="1"/>
    <xf numFmtId="3" fontId="0" fillId="27" borderId="2" xfId="0" applyNumberFormat="1" applyFill="1" applyBorder="1"/>
    <xf numFmtId="164" fontId="2" fillId="0" borderId="3" xfId="0" applyNumberFormat="1" applyFont="1" applyFill="1" applyBorder="1"/>
    <xf numFmtId="0" fontId="0" fillId="0" borderId="2" xfId="0" applyBorder="1"/>
    <xf numFmtId="0" fontId="0" fillId="26" borderId="0" xfId="0" applyFill="1" applyBorder="1"/>
    <xf numFmtId="3" fontId="0" fillId="0" borderId="61" xfId="0" applyNumberFormat="1" applyFill="1" applyBorder="1" applyAlignment="1">
      <alignment horizontal="left" vertical="center" textRotation="90"/>
    </xf>
    <xf numFmtId="3" fontId="0" fillId="0" borderId="57" xfId="0" applyNumberFormat="1" applyFill="1" applyBorder="1" applyAlignment="1">
      <alignment vertical="center" textRotation="90"/>
    </xf>
    <xf numFmtId="3" fontId="0" fillId="0" borderId="57" xfId="0" applyNumberFormat="1" applyFill="1" applyBorder="1" applyAlignment="1">
      <alignment horizontal="left" vertical="center" textRotation="90"/>
    </xf>
    <xf numFmtId="164" fontId="0" fillId="0" borderId="6" xfId="0" applyNumberFormat="1" applyFill="1" applyBorder="1" applyAlignment="1">
      <alignment horizontal="center"/>
    </xf>
    <xf numFmtId="164" fontId="2" fillId="0" borderId="0" xfId="0" applyNumberFormat="1" applyFont="1" applyBorder="1"/>
    <xf numFmtId="164" fontId="11" fillId="0" borderId="1" xfId="0" applyNumberFormat="1" applyFont="1" applyFill="1" applyBorder="1"/>
    <xf numFmtId="3" fontId="0" fillId="0" borderId="2" xfId="0" applyNumberFormat="1" applyFill="1" applyBorder="1"/>
    <xf numFmtId="164" fontId="2" fillId="0" borderId="57" xfId="0" applyNumberFormat="1" applyFont="1" applyBorder="1"/>
    <xf numFmtId="3" fontId="0" fillId="19" borderId="57" xfId="0" applyNumberFormat="1" applyFill="1" applyBorder="1"/>
    <xf numFmtId="3" fontId="0" fillId="19" borderId="58" xfId="0" applyNumberFormat="1" applyFill="1" applyBorder="1"/>
    <xf numFmtId="164" fontId="2" fillId="0" borderId="3" xfId="0" applyNumberFormat="1" applyFont="1" applyBorder="1"/>
    <xf numFmtId="164" fontId="2" fillId="0" borderId="4" xfId="0" applyNumberFormat="1" applyFont="1" applyBorder="1"/>
    <xf numFmtId="0" fontId="0" fillId="0" borderId="1" xfId="0" applyBorder="1"/>
    <xf numFmtId="0" fontId="42" fillId="0" borderId="0" xfId="0" applyFont="1" applyFill="1" applyBorder="1"/>
    <xf numFmtId="0" fontId="11" fillId="0" borderId="61" xfId="0" applyFont="1" applyFill="1" applyBorder="1"/>
    <xf numFmtId="0" fontId="0" fillId="44" borderId="5" xfId="0" applyFont="1" applyFill="1" applyBorder="1" applyAlignment="1">
      <alignment horizontal="left" vertical="center"/>
    </xf>
    <xf numFmtId="0" fontId="7" fillId="44" borderId="3" xfId="0" quotePrefix="1" applyFont="1" applyFill="1" applyBorder="1" applyAlignment="1">
      <alignment horizontal="center" vertical="center"/>
    </xf>
    <xf numFmtId="0" fontId="0" fillId="9" borderId="57" xfId="0" applyFont="1" applyFill="1" applyBorder="1" applyAlignment="1">
      <alignment horizontal="left" vertical="center"/>
    </xf>
    <xf numFmtId="0" fontId="7" fillId="9" borderId="57" xfId="0" applyFont="1" applyFill="1" applyBorder="1" applyAlignment="1">
      <alignment horizontal="center" vertical="center"/>
    </xf>
    <xf numFmtId="0" fontId="7" fillId="9" borderId="58" xfId="0" applyFont="1" applyFill="1" applyBorder="1" applyAlignment="1">
      <alignment horizontal="center" vertical="center"/>
    </xf>
    <xf numFmtId="0" fontId="0" fillId="45" borderId="5" xfId="0" applyFill="1" applyBorder="1" applyAlignment="1">
      <alignment horizontal="left" vertical="center"/>
    </xf>
    <xf numFmtId="0" fontId="7" fillId="45" borderId="3" xfId="0" quotePrefix="1" applyFont="1" applyFill="1" applyBorder="1" applyAlignment="1">
      <alignment horizontal="center" vertical="center"/>
    </xf>
    <xf numFmtId="0" fontId="7" fillId="0" borderId="3" xfId="0" quotePrefix="1" applyFont="1" applyFill="1" applyBorder="1" applyAlignment="1">
      <alignment horizontal="center" vertical="center"/>
    </xf>
    <xf numFmtId="0" fontId="7" fillId="0" borderId="4" xfId="0" quotePrefix="1" applyFont="1" applyFill="1" applyBorder="1" applyAlignment="1">
      <alignment horizontal="center" vertical="center"/>
    </xf>
    <xf numFmtId="0" fontId="7" fillId="0" borderId="57" xfId="0" quotePrefix="1" applyFont="1" applyFill="1" applyBorder="1" applyAlignment="1">
      <alignment horizontal="center" vertical="center"/>
    </xf>
    <xf numFmtId="0" fontId="7" fillId="52" borderId="57" xfId="0" quotePrefix="1" applyFont="1" applyFill="1" applyBorder="1" applyAlignment="1">
      <alignment horizontal="center" vertical="center"/>
    </xf>
    <xf numFmtId="0" fontId="7" fillId="52" borderId="58" xfId="0" quotePrefix="1" applyFont="1" applyFill="1" applyBorder="1" applyAlignment="1">
      <alignment horizontal="center" vertical="center"/>
    </xf>
    <xf numFmtId="0" fontId="0" fillId="46" borderId="5" xfId="0" applyFill="1" applyBorder="1" applyAlignment="1">
      <alignment horizontal="left" vertical="center"/>
    </xf>
    <xf numFmtId="0" fontId="7" fillId="46" borderId="3" xfId="0" quotePrefix="1" applyFont="1" applyFill="1" applyBorder="1" applyAlignment="1">
      <alignment horizontal="center" vertical="center"/>
    </xf>
    <xf numFmtId="0" fontId="7" fillId="53" borderId="57" xfId="0" quotePrefix="1" applyFont="1" applyFill="1" applyBorder="1" applyAlignment="1">
      <alignment horizontal="center" vertical="center"/>
    </xf>
    <xf numFmtId="0" fontId="7" fillId="53" borderId="58" xfId="0" quotePrefix="1" applyFont="1" applyFill="1" applyBorder="1" applyAlignment="1">
      <alignment horizontal="center" vertical="center"/>
    </xf>
    <xf numFmtId="0" fontId="0" fillId="47" borderId="5" xfId="0" applyFill="1" applyBorder="1" applyAlignment="1">
      <alignment horizontal="left" vertical="center"/>
    </xf>
    <xf numFmtId="0" fontId="7" fillId="47" borderId="3" xfId="0" quotePrefix="1" applyFont="1" applyFill="1" applyBorder="1" applyAlignment="1">
      <alignment horizontal="center" vertical="center"/>
    </xf>
    <xf numFmtId="0" fontId="0" fillId="0" borderId="114" xfId="0" applyFill="1" applyBorder="1" applyAlignment="1">
      <alignment horizontal="left" vertical="center"/>
    </xf>
    <xf numFmtId="0" fontId="7" fillId="0" borderId="115" xfId="0" quotePrefix="1" applyFont="1" applyFill="1" applyBorder="1" applyAlignment="1">
      <alignment horizontal="center" vertical="center"/>
    </xf>
    <xf numFmtId="0" fontId="7" fillId="54" borderId="115" xfId="0" quotePrefix="1" applyFont="1" applyFill="1" applyBorder="1" applyAlignment="1">
      <alignment horizontal="center" vertical="center"/>
    </xf>
    <xf numFmtId="0" fontId="7" fillId="54" borderId="116" xfId="0" quotePrefix="1" applyFont="1" applyFill="1" applyBorder="1" applyAlignment="1">
      <alignment horizontal="center" vertical="center"/>
    </xf>
    <xf numFmtId="164" fontId="11" fillId="21" borderId="0" xfId="0" applyNumberFormat="1" applyFont="1" applyFill="1" applyBorder="1"/>
    <xf numFmtId="165" fontId="0" fillId="0" borderId="1" xfId="0" applyNumberFormat="1" applyFill="1" applyBorder="1" applyAlignment="1">
      <alignment horizontal="center" vertical="center"/>
    </xf>
    <xf numFmtId="165" fontId="0" fillId="0" borderId="0" xfId="0" applyNumberFormat="1" applyFill="1" applyBorder="1" applyAlignment="1">
      <alignment horizontal="center" vertical="center"/>
    </xf>
    <xf numFmtId="165" fontId="0" fillId="0" borderId="2" xfId="0" applyNumberFormat="1" applyFill="1" applyBorder="1" applyAlignment="1">
      <alignment horizontal="center" vertical="center"/>
    </xf>
    <xf numFmtId="3" fontId="0" fillId="8" borderId="0" xfId="0" applyNumberFormat="1" applyFill="1" applyBorder="1"/>
    <xf numFmtId="3" fontId="0" fillId="0" borderId="1" xfId="0" applyNumberFormat="1" applyFill="1" applyBorder="1" applyAlignment="1">
      <alignment horizontal="left" vertical="center" textRotation="90"/>
    </xf>
    <xf numFmtId="3" fontId="0" fillId="19" borderId="0" xfId="0" applyNumberFormat="1" applyFill="1" applyBorder="1"/>
    <xf numFmtId="3" fontId="0" fillId="28" borderId="57" xfId="0" applyNumberFormat="1" applyFill="1" applyBorder="1"/>
    <xf numFmtId="3" fontId="0" fillId="28" borderId="58" xfId="0" applyNumberFormat="1" applyFill="1" applyBorder="1"/>
    <xf numFmtId="3" fontId="0" fillId="0" borderId="3" xfId="0" applyNumberFormat="1" applyFill="1" applyBorder="1" applyAlignment="1">
      <alignment vertical="center" textRotation="90"/>
    </xf>
    <xf numFmtId="3" fontId="0" fillId="0" borderId="3" xfId="0" applyNumberFormat="1" applyFill="1" applyBorder="1" applyAlignment="1">
      <alignment horizontal="left" vertical="center" textRotation="90"/>
    </xf>
    <xf numFmtId="3" fontId="0" fillId="0" borderId="3" xfId="0" applyNumberFormat="1" applyFill="1" applyBorder="1"/>
    <xf numFmtId="3" fontId="0" fillId="0" borderId="4" xfId="0" applyNumberFormat="1" applyFill="1" applyBorder="1"/>
    <xf numFmtId="164" fontId="47" fillId="0" borderId="1" xfId="0" applyNumberFormat="1" applyFont="1" applyFill="1" applyBorder="1"/>
    <xf numFmtId="0" fontId="0" fillId="0" borderId="61" xfId="0" applyBorder="1"/>
    <xf numFmtId="0" fontId="0" fillId="0" borderId="57" xfId="0" applyBorder="1"/>
    <xf numFmtId="0" fontId="11" fillId="29" borderId="5" xfId="0" applyFont="1" applyFill="1" applyBorder="1"/>
    <xf numFmtId="0" fontId="0" fillId="29" borderId="3" xfId="0" applyFill="1" applyBorder="1"/>
    <xf numFmtId="0" fontId="0" fillId="30" borderId="57" xfId="0" applyFill="1" applyBorder="1"/>
    <xf numFmtId="0" fontId="0" fillId="30" borderId="58" xfId="0" applyFill="1" applyBorder="1"/>
    <xf numFmtId="0" fontId="42" fillId="0" borderId="3" xfId="0" applyFont="1" applyFill="1" applyBorder="1"/>
    <xf numFmtId="0" fontId="0" fillId="44" borderId="1" xfId="0" applyFont="1" applyFill="1" applyBorder="1" applyAlignment="1">
      <alignment horizontal="left" vertical="center"/>
    </xf>
    <xf numFmtId="0" fontId="0" fillId="44" borderId="0" xfId="0" applyFill="1" applyBorder="1"/>
    <xf numFmtId="3" fontId="0" fillId="0" borderId="2" xfId="0" applyNumberFormat="1" applyFill="1" applyBorder="1" applyAlignment="1">
      <alignment horizontal="left" vertical="center" textRotation="90"/>
    </xf>
    <xf numFmtId="3" fontId="0" fillId="28" borderId="0" xfId="0" applyNumberFormat="1" applyFill="1" applyBorder="1"/>
    <xf numFmtId="3" fontId="0" fillId="0" borderId="57" xfId="0" applyNumberFormat="1" applyFill="1" applyBorder="1"/>
    <xf numFmtId="3" fontId="0" fillId="0" borderId="57" xfId="0" applyNumberFormat="1" applyBorder="1"/>
    <xf numFmtId="3" fontId="0" fillId="26" borderId="57" xfId="0" applyNumberFormat="1" applyFont="1" applyFill="1" applyBorder="1"/>
    <xf numFmtId="3" fontId="0" fillId="26" borderId="57" xfId="0" applyNumberFormat="1" applyFill="1" applyBorder="1"/>
    <xf numFmtId="3" fontId="0" fillId="26" borderId="58" xfId="0" applyNumberFormat="1" applyFill="1" applyBorder="1"/>
    <xf numFmtId="0" fontId="39" fillId="26" borderId="0" xfId="0" applyFont="1" applyFill="1" applyBorder="1"/>
    <xf numFmtId="0" fontId="39" fillId="0" borderId="57" xfId="0" applyFont="1" applyFill="1" applyBorder="1"/>
    <xf numFmtId="0" fontId="11" fillId="30" borderId="57" xfId="0" applyFont="1" applyFill="1" applyBorder="1"/>
    <xf numFmtId="0" fontId="0" fillId="0" borderId="0" xfId="0" applyFont="1" applyFill="1" applyBorder="1" applyAlignment="1">
      <alignment vertical="center" wrapText="1"/>
    </xf>
    <xf numFmtId="0" fontId="61" fillId="0" borderId="0" xfId="0" applyFont="1" applyFill="1" applyBorder="1"/>
    <xf numFmtId="0" fontId="0" fillId="31" borderId="19" xfId="0" applyFill="1" applyBorder="1"/>
    <xf numFmtId="0" fontId="48" fillId="34" borderId="1" xfId="0" applyFont="1" applyFill="1" applyBorder="1" applyAlignment="1">
      <alignment horizontal="center" vertical="center"/>
    </xf>
    <xf numFmtId="0" fontId="50" fillId="36" borderId="1" xfId="0" applyFont="1" applyFill="1" applyBorder="1" applyAlignment="1">
      <alignment horizontal="center" vertical="center"/>
    </xf>
    <xf numFmtId="0" fontId="0" fillId="36" borderId="0" xfId="0" applyFill="1" applyBorder="1" applyAlignment="1">
      <alignment horizontal="center" vertical="center"/>
    </xf>
    <xf numFmtId="0" fontId="50" fillId="33" borderId="1" xfId="0" applyFont="1" applyFill="1" applyBorder="1" applyAlignment="1">
      <alignment horizontal="center" vertical="center"/>
    </xf>
    <xf numFmtId="0" fontId="0" fillId="33" borderId="0" xfId="0" applyFill="1" applyBorder="1" applyAlignment="1">
      <alignment horizontal="center" vertical="center"/>
    </xf>
    <xf numFmtId="0" fontId="48" fillId="37" borderId="1" xfId="0" applyFont="1" applyFill="1" applyBorder="1" applyAlignment="1">
      <alignment horizontal="center" vertical="center"/>
    </xf>
    <xf numFmtId="0" fontId="48" fillId="35" borderId="1" xfId="0" applyFont="1" applyFill="1" applyBorder="1" applyAlignment="1">
      <alignment horizontal="center" vertical="center"/>
    </xf>
    <xf numFmtId="0" fontId="54" fillId="55" borderId="19" xfId="0" applyFont="1" applyFill="1" applyBorder="1"/>
    <xf numFmtId="0" fontId="54" fillId="55" borderId="19" xfId="0" applyFont="1" applyFill="1" applyBorder="1" applyAlignment="1"/>
    <xf numFmtId="0" fontId="54" fillId="29" borderId="1" xfId="0" applyFont="1" applyFill="1" applyBorder="1" applyAlignment="1">
      <alignment horizontal="center"/>
    </xf>
    <xf numFmtId="0" fontId="54" fillId="29" borderId="0" xfId="0" applyFont="1" applyFill="1" applyBorder="1" applyAlignment="1">
      <alignment horizontal="center"/>
    </xf>
    <xf numFmtId="0" fontId="54" fillId="29" borderId="2" xfId="0" applyFont="1" applyFill="1" applyBorder="1" applyAlignment="1">
      <alignment horizontal="center"/>
    </xf>
    <xf numFmtId="0" fontId="54" fillId="29" borderId="61" xfId="0" applyFont="1" applyFill="1" applyBorder="1" applyAlignment="1">
      <alignment horizontal="center"/>
    </xf>
    <xf numFmtId="0" fontId="54" fillId="29" borderId="57" xfId="0" applyFont="1" applyFill="1" applyBorder="1" applyAlignment="1">
      <alignment horizontal="center"/>
    </xf>
    <xf numFmtId="0" fontId="54" fillId="29" borderId="58" xfId="0" applyFont="1" applyFill="1" applyBorder="1" applyAlignment="1">
      <alignment horizontal="center"/>
    </xf>
    <xf numFmtId="0" fontId="54" fillId="30" borderId="61" xfId="0" applyFont="1" applyFill="1" applyBorder="1" applyAlignment="1">
      <alignment horizontal="center"/>
    </xf>
    <xf numFmtId="0" fontId="54" fillId="30" borderId="57" xfId="0" applyFont="1" applyFill="1" applyBorder="1" applyAlignment="1">
      <alignment horizontal="center"/>
    </xf>
    <xf numFmtId="0" fontId="54" fillId="30" borderId="58" xfId="0" applyFont="1" applyFill="1" applyBorder="1" applyAlignment="1">
      <alignment horizontal="center"/>
    </xf>
    <xf numFmtId="0" fontId="63" fillId="0" borderId="0" xfId="0" applyFont="1" applyFill="1" applyBorder="1"/>
    <xf numFmtId="0" fontId="0" fillId="48" borderId="1" xfId="0" applyFont="1" applyFill="1" applyBorder="1"/>
    <xf numFmtId="0" fontId="0" fillId="48" borderId="0" xfId="0" applyFill="1" applyBorder="1" applyAlignment="1">
      <alignment horizontal="center"/>
    </xf>
    <xf numFmtId="0" fontId="0" fillId="48" borderId="2" xfId="0" applyFont="1" applyFill="1" applyBorder="1"/>
    <xf numFmtId="0" fontId="0" fillId="49" borderId="1" xfId="0" applyFont="1" applyFill="1" applyBorder="1" applyAlignment="1">
      <alignment horizontal="center"/>
    </xf>
    <xf numFmtId="0" fontId="0" fillId="49" borderId="0" xfId="0" applyFill="1" applyBorder="1" applyAlignment="1">
      <alignment horizontal="center"/>
    </xf>
    <xf numFmtId="0" fontId="0" fillId="49" borderId="2" xfId="0" applyFont="1" applyFill="1" applyBorder="1" applyAlignment="1">
      <alignment horizontal="center"/>
    </xf>
    <xf numFmtId="0" fontId="0" fillId="48" borderId="61" xfId="0" applyFont="1" applyFill="1" applyBorder="1" applyAlignment="1">
      <alignment horizontal="center"/>
    </xf>
    <xf numFmtId="0" fontId="0" fillId="48" borderId="57" xfId="0" applyFill="1" applyBorder="1" applyAlignment="1">
      <alignment horizontal="center" vertical="center"/>
    </xf>
    <xf numFmtId="0" fontId="0" fillId="48" borderId="58" xfId="0" applyFont="1" applyFill="1" applyBorder="1"/>
    <xf numFmtId="0" fontId="0" fillId="49" borderId="61" xfId="0" applyFont="1" applyFill="1" applyBorder="1" applyAlignment="1">
      <alignment horizontal="center"/>
    </xf>
    <xf numFmtId="0" fontId="0" fillId="49" borderId="57" xfId="0" applyFill="1" applyBorder="1" applyAlignment="1">
      <alignment horizontal="center"/>
    </xf>
    <xf numFmtId="0" fontId="0" fillId="49" borderId="58" xfId="0" applyFont="1" applyFill="1" applyBorder="1" applyAlignment="1">
      <alignment horizontal="center"/>
    </xf>
    <xf numFmtId="0" fontId="0" fillId="52" borderId="57" xfId="0" applyFill="1" applyBorder="1" applyAlignment="1">
      <alignment horizontal="left" vertical="center"/>
    </xf>
    <xf numFmtId="0" fontId="0" fillId="53" borderId="57" xfId="0" applyFill="1" applyBorder="1" applyAlignment="1">
      <alignment horizontal="left" vertical="center"/>
    </xf>
    <xf numFmtId="0" fontId="0" fillId="54" borderId="115" xfId="0" applyFill="1" applyBorder="1" applyAlignment="1">
      <alignment horizontal="left" vertical="center"/>
    </xf>
    <xf numFmtId="0" fontId="11" fillId="34" borderId="1" xfId="0" applyFont="1" applyFill="1" applyBorder="1" applyAlignment="1">
      <alignment horizontal="center" vertical="center"/>
    </xf>
    <xf numFmtId="0" fontId="0" fillId="36" borderId="1" xfId="0" applyFont="1" applyFill="1" applyBorder="1" applyAlignment="1">
      <alignment horizontal="center" vertical="center"/>
    </xf>
    <xf numFmtId="3" fontId="54" fillId="29" borderId="1" xfId="0" applyNumberFormat="1" applyFont="1" applyFill="1" applyBorder="1" applyAlignment="1">
      <alignment horizontal="center"/>
    </xf>
    <xf numFmtId="3" fontId="54" fillId="29" borderId="0" xfId="0" applyNumberFormat="1" applyFont="1" applyFill="1" applyBorder="1" applyAlignment="1">
      <alignment horizontal="center"/>
    </xf>
    <xf numFmtId="3" fontId="54" fillId="29" borderId="2" xfId="0" applyNumberFormat="1" applyFont="1" applyFill="1" applyBorder="1" applyAlignment="1">
      <alignment horizontal="center"/>
    </xf>
    <xf numFmtId="0" fontId="11" fillId="11" borderId="96" xfId="0" applyFont="1" applyFill="1" applyBorder="1" applyAlignment="1">
      <alignment horizontal="left"/>
    </xf>
    <xf numFmtId="0" fontId="11" fillId="6" borderId="96" xfId="0" applyFont="1" applyFill="1" applyBorder="1" applyAlignment="1">
      <alignment horizontal="left"/>
    </xf>
    <xf numFmtId="0" fontId="11" fillId="8" borderId="96" xfId="0" applyFont="1" applyFill="1" applyBorder="1" applyAlignment="1">
      <alignment horizontal="left"/>
    </xf>
    <xf numFmtId="0" fontId="11" fillId="10" borderId="96" xfId="0" applyFont="1" applyFill="1" applyBorder="1" applyAlignment="1">
      <alignment horizontal="left"/>
    </xf>
    <xf numFmtId="0" fontId="3" fillId="0" borderId="0" xfId="0" applyFont="1" applyFill="1" applyBorder="1" applyAlignment="1">
      <alignment horizontal="right"/>
    </xf>
    <xf numFmtId="0" fontId="0" fillId="0" borderId="0" xfId="0" applyFill="1" applyBorder="1"/>
    <xf numFmtId="0" fontId="3" fillId="0" borderId="0" xfId="0" applyFont="1" applyFill="1" applyBorder="1"/>
    <xf numFmtId="0" fontId="0" fillId="0" borderId="0" xfId="0" applyFill="1" applyBorder="1" applyAlignment="1">
      <alignment horizontal="right"/>
    </xf>
    <xf numFmtId="0" fontId="0" fillId="0" borderId="0" xfId="0" applyFill="1" applyBorder="1" applyAlignment="1">
      <alignment horizontal="left"/>
    </xf>
    <xf numFmtId="0" fontId="11" fillId="0" borderId="0" xfId="0" applyFont="1" applyFill="1" applyBorder="1"/>
    <xf numFmtId="0" fontId="11" fillId="0" borderId="0" xfId="0" applyFont="1" applyFill="1" applyBorder="1" applyAlignment="1">
      <alignment horizontal="right"/>
    </xf>
    <xf numFmtId="0" fontId="0" fillId="0" borderId="21" xfId="0" applyFill="1" applyBorder="1"/>
    <xf numFmtId="0" fontId="0" fillId="0" borderId="0" xfId="0" applyFont="1" applyFill="1" applyBorder="1" applyAlignment="1">
      <alignment horizontal="right"/>
    </xf>
    <xf numFmtId="0" fontId="11" fillId="0" borderId="0" xfId="0"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center"/>
    </xf>
    <xf numFmtId="0" fontId="65" fillId="0" borderId="0" xfId="0" applyFont="1" applyFill="1" applyBorder="1" applyAlignment="1">
      <alignment vertical="center" wrapText="1"/>
    </xf>
    <xf numFmtId="0" fontId="11" fillId="0" borderId="0" xfId="0" applyFont="1" applyFill="1" applyBorder="1" applyAlignment="1">
      <alignment vertical="center" wrapText="1"/>
    </xf>
    <xf numFmtId="0" fontId="11" fillId="0" borderId="3" xfId="0" applyFont="1" applyFill="1" applyBorder="1"/>
    <xf numFmtId="0" fontId="11" fillId="0" borderId="3" xfId="0" applyFont="1" applyFill="1" applyBorder="1" applyAlignment="1">
      <alignment horizontal="center"/>
    </xf>
    <xf numFmtId="0" fontId="11" fillId="0" borderId="1" xfId="0" applyFont="1" applyFill="1" applyBorder="1"/>
    <xf numFmtId="0" fontId="11" fillId="0" borderId="57" xfId="0" applyFont="1" applyFill="1" applyBorder="1" applyAlignment="1">
      <alignment horizontal="center"/>
    </xf>
    <xf numFmtId="0" fontId="11" fillId="0" borderId="23" xfId="0" applyFont="1" applyFill="1" applyBorder="1"/>
    <xf numFmtId="0" fontId="11" fillId="0" borderId="23" xfId="0" applyFont="1" applyFill="1" applyBorder="1" applyAlignment="1">
      <alignment horizontal="center"/>
    </xf>
    <xf numFmtId="0" fontId="11" fillId="0" borderId="24" xfId="0" applyFont="1" applyFill="1" applyBorder="1"/>
    <xf numFmtId="0" fontId="29" fillId="0" borderId="5" xfId="0" applyFont="1" applyFill="1" applyBorder="1"/>
    <xf numFmtId="0" fontId="29" fillId="0" borderId="19" xfId="0" applyFont="1" applyFill="1" applyBorder="1"/>
    <xf numFmtId="0" fontId="11" fillId="0" borderId="1" xfId="0" applyFont="1" applyFill="1" applyBorder="1" applyAlignment="1">
      <alignment vertical="center"/>
    </xf>
    <xf numFmtId="0" fontId="46" fillId="0" borderId="0" xfId="0" applyFont="1" applyFill="1" applyBorder="1" applyAlignment="1">
      <alignment vertical="center"/>
    </xf>
    <xf numFmtId="0" fontId="0" fillId="0" borderId="20"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22" xfId="0" applyFill="1" applyBorder="1" applyAlignment="1">
      <alignment horizontal="center" vertical="center" wrapText="1"/>
    </xf>
    <xf numFmtId="0" fontId="0" fillId="9" borderId="0" xfId="0" applyFill="1" applyBorder="1" applyAlignment="1">
      <alignment horizontal="center"/>
    </xf>
    <xf numFmtId="0" fontId="0" fillId="9" borderId="0" xfId="0" applyFont="1" applyFill="1" applyBorder="1" applyAlignment="1">
      <alignment horizontal="center"/>
    </xf>
    <xf numFmtId="0" fontId="0" fillId="0" borderId="58" xfId="0" applyFill="1" applyBorder="1"/>
    <xf numFmtId="1" fontId="2" fillId="0" borderId="21" xfId="0" applyNumberFormat="1" applyFont="1" applyFill="1" applyBorder="1" applyAlignment="1">
      <alignment horizontal="left"/>
    </xf>
    <xf numFmtId="1" fontId="15" fillId="0" borderId="21" xfId="0" applyNumberFormat="1" applyFont="1" applyFill="1" applyBorder="1" applyAlignment="1">
      <alignment horizontal="center"/>
    </xf>
    <xf numFmtId="0" fontId="15" fillId="0" borderId="22" xfId="0" applyFont="1" applyFill="1" applyBorder="1" applyAlignment="1">
      <alignment horizontal="center"/>
    </xf>
    <xf numFmtId="1" fontId="2" fillId="0" borderId="21" xfId="0" applyNumberFormat="1" applyFont="1" applyFill="1" applyBorder="1" applyAlignment="1">
      <alignment horizontal="right"/>
    </xf>
    <xf numFmtId="1" fontId="0" fillId="8" borderId="21" xfId="0" applyNumberFormat="1" applyFill="1" applyBorder="1" applyAlignment="1">
      <alignment horizontal="right"/>
    </xf>
    <xf numFmtId="1" fontId="3" fillId="0" borderId="20" xfId="0" applyNumberFormat="1" applyFont="1" applyFill="1" applyBorder="1" applyAlignment="1"/>
    <xf numFmtId="1" fontId="0" fillId="0" borderId="20" xfId="0" applyNumberFormat="1" applyFill="1" applyBorder="1" applyAlignment="1">
      <alignment horizontal="right"/>
    </xf>
    <xf numFmtId="1" fontId="0" fillId="0" borderId="20" xfId="0" applyNumberFormat="1" applyFill="1" applyBorder="1" applyAlignment="1">
      <alignment horizontal="center"/>
    </xf>
    <xf numFmtId="1" fontId="0" fillId="0" borderId="20" xfId="0" applyNumberFormat="1" applyFill="1" applyBorder="1" applyAlignment="1"/>
    <xf numFmtId="0" fontId="0" fillId="0" borderId="0" xfId="0" applyFill="1" applyBorder="1" applyAlignment="1">
      <alignment horizontal="center"/>
    </xf>
    <xf numFmtId="0" fontId="15" fillId="0" borderId="0" xfId="0" applyFont="1" applyFill="1" applyBorder="1" applyAlignment="1">
      <alignment horizontal="center"/>
    </xf>
    <xf numFmtId="1" fontId="2" fillId="0" borderId="20" xfId="0" applyNumberFormat="1" applyFont="1" applyFill="1" applyBorder="1" applyAlignment="1">
      <alignment horizontal="right"/>
    </xf>
    <xf numFmtId="164" fontId="0" fillId="0" borderId="22" xfId="0" applyNumberFormat="1" applyFont="1" applyFill="1" applyBorder="1" applyAlignment="1">
      <alignment horizontal="center"/>
    </xf>
    <xf numFmtId="1" fontId="3" fillId="0" borderId="4" xfId="0" applyNumberFormat="1" applyFont="1" applyFill="1" applyBorder="1" applyAlignment="1">
      <alignment horizontal="center"/>
    </xf>
    <xf numFmtId="1" fontId="0" fillId="0" borderId="2" xfId="0" applyNumberFormat="1" applyFont="1" applyFill="1" applyBorder="1" applyAlignment="1">
      <alignment horizontal="center"/>
    </xf>
    <xf numFmtId="1" fontId="3" fillId="0" borderId="1" xfId="0" applyNumberFormat="1" applyFont="1" applyFill="1" applyBorder="1" applyAlignment="1">
      <alignment horizontal="center"/>
    </xf>
    <xf numFmtId="1" fontId="0" fillId="0" borderId="1" xfId="0" applyNumberFormat="1" applyFont="1" applyFill="1" applyBorder="1" applyAlignment="1">
      <alignment horizontal="center"/>
    </xf>
    <xf numFmtId="0" fontId="15" fillId="0" borderId="61" xfId="0" applyFont="1" applyFill="1" applyBorder="1" applyAlignment="1">
      <alignment horizontal="center"/>
    </xf>
    <xf numFmtId="1" fontId="0" fillId="0" borderId="2" xfId="0" applyNumberFormat="1" applyFill="1" applyBorder="1" applyAlignment="1">
      <alignment horizontal="right"/>
    </xf>
    <xf numFmtId="0" fontId="15" fillId="0" borderId="21" xfId="0" applyFont="1" applyFill="1" applyBorder="1" applyAlignment="1">
      <alignment horizontal="center"/>
    </xf>
    <xf numFmtId="1" fontId="3" fillId="6" borderId="91" xfId="0" applyNumberFormat="1" applyFont="1" applyFill="1" applyBorder="1" applyAlignment="1"/>
    <xf numFmtId="1" fontId="0" fillId="6" borderId="92" xfId="0" applyNumberFormat="1" applyFill="1" applyBorder="1" applyAlignment="1">
      <alignment horizontal="right"/>
    </xf>
    <xf numFmtId="1" fontId="2" fillId="6" borderId="93" xfId="0" applyNumberFormat="1" applyFont="1" applyFill="1" applyBorder="1" applyAlignment="1">
      <alignment horizontal="right"/>
    </xf>
    <xf numFmtId="0" fontId="15" fillId="6" borderId="97" xfId="0" applyFont="1" applyFill="1" applyBorder="1" applyAlignment="1">
      <alignment horizontal="center"/>
    </xf>
    <xf numFmtId="1" fontId="3" fillId="0" borderId="2" xfId="0" applyNumberFormat="1" applyFont="1" applyFill="1" applyBorder="1" applyAlignment="1"/>
    <xf numFmtId="0" fontId="15" fillId="0" borderId="2" xfId="0" applyFont="1" applyFill="1" applyBorder="1" applyAlignment="1">
      <alignment horizontal="center"/>
    </xf>
    <xf numFmtId="0" fontId="0" fillId="27" borderId="103" xfId="0" applyFill="1" applyBorder="1"/>
    <xf numFmtId="1" fontId="2" fillId="27" borderId="93" xfId="0" applyNumberFormat="1" applyFont="1" applyFill="1" applyBorder="1" applyAlignment="1">
      <alignment horizontal="right"/>
    </xf>
    <xf numFmtId="1" fontId="0" fillId="27" borderId="94" xfId="0" applyNumberFormat="1" applyFont="1" applyFill="1" applyBorder="1" applyAlignment="1">
      <alignment horizontal="center"/>
    </xf>
    <xf numFmtId="1" fontId="0" fillId="27" borderId="95" xfId="0" applyNumberFormat="1" applyFont="1" applyFill="1" applyBorder="1" applyAlignment="1">
      <alignment horizontal="center"/>
    </xf>
    <xf numFmtId="1" fontId="0" fillId="0" borderId="1" xfId="0" applyNumberFormat="1" applyFill="1" applyBorder="1" applyAlignment="1">
      <alignment horizontal="right"/>
    </xf>
    <xf numFmtId="1" fontId="0" fillId="9" borderId="91" xfId="0" applyNumberFormat="1" applyFill="1" applyBorder="1" applyAlignment="1">
      <alignment horizontal="right"/>
    </xf>
    <xf numFmtId="1" fontId="0" fillId="9" borderId="92" xfId="0" applyNumberFormat="1" applyFill="1" applyBorder="1" applyAlignment="1">
      <alignment horizontal="right"/>
    </xf>
    <xf numFmtId="1" fontId="2" fillId="9" borderId="93" xfId="0" applyNumberFormat="1" applyFont="1" applyFill="1" applyBorder="1" applyAlignment="1">
      <alignment horizontal="right"/>
    </xf>
    <xf numFmtId="1" fontId="0" fillId="9" borderId="94" xfId="0" applyNumberFormat="1" applyFont="1" applyFill="1" applyBorder="1" applyAlignment="1">
      <alignment horizontal="center"/>
    </xf>
    <xf numFmtId="0" fontId="15" fillId="9" borderId="97" xfId="0" applyFont="1" applyFill="1" applyBorder="1" applyAlignment="1">
      <alignment horizontal="center"/>
    </xf>
    <xf numFmtId="0" fontId="15" fillId="9" borderId="21" xfId="0" applyFont="1" applyFill="1" applyBorder="1" applyAlignment="1">
      <alignment horizontal="center"/>
    </xf>
    <xf numFmtId="1" fontId="0" fillId="8" borderId="91" xfId="0" applyNumberFormat="1" applyFill="1" applyBorder="1" applyAlignment="1">
      <alignment horizontal="right"/>
    </xf>
    <xf numFmtId="1" fontId="0" fillId="8" borderId="92" xfId="0" applyNumberFormat="1" applyFill="1" applyBorder="1" applyAlignment="1">
      <alignment horizontal="right"/>
    </xf>
    <xf numFmtId="1" fontId="2" fillId="8" borderId="93" xfId="0" applyNumberFormat="1" applyFont="1" applyFill="1" applyBorder="1" applyAlignment="1">
      <alignment horizontal="right"/>
    </xf>
    <xf numFmtId="1" fontId="0" fillId="10" borderId="91" xfId="0" applyNumberFormat="1" applyFill="1" applyBorder="1" applyAlignment="1">
      <alignment horizontal="right"/>
    </xf>
    <xf numFmtId="1" fontId="0" fillId="10" borderId="92" xfId="0" applyNumberFormat="1" applyFill="1" applyBorder="1" applyAlignment="1">
      <alignment horizontal="right"/>
    </xf>
    <xf numFmtId="1" fontId="2" fillId="10" borderId="93" xfId="0" applyNumberFormat="1" applyFont="1" applyFill="1" applyBorder="1" applyAlignment="1">
      <alignment horizontal="right"/>
    </xf>
    <xf numFmtId="1" fontId="15" fillId="10" borderId="21" xfId="0" applyNumberFormat="1" applyFont="1" applyFill="1" applyBorder="1" applyAlignment="1">
      <alignment horizontal="center"/>
    </xf>
    <xf numFmtId="0" fontId="15" fillId="10" borderId="97" xfId="0" applyFont="1" applyFill="1" applyBorder="1" applyAlignment="1">
      <alignment horizontal="center"/>
    </xf>
    <xf numFmtId="0" fontId="11" fillId="8" borderId="88" xfId="0" applyFont="1" applyFill="1" applyBorder="1" applyAlignment="1">
      <alignment horizontal="left"/>
    </xf>
    <xf numFmtId="0" fontId="15" fillId="8" borderId="97" xfId="0" applyFont="1" applyFill="1" applyBorder="1" applyAlignment="1">
      <alignment horizontal="center"/>
    </xf>
    <xf numFmtId="1" fontId="0" fillId="0" borderId="21" xfId="0" applyNumberFormat="1" applyFont="1" applyFill="1" applyBorder="1" applyAlignment="1">
      <alignment horizontal="center" vertical="center"/>
    </xf>
    <xf numFmtId="0" fontId="15" fillId="0" borderId="22" xfId="0" applyFont="1" applyFill="1" applyBorder="1" applyAlignment="1">
      <alignment horizontal="center" vertical="center"/>
    </xf>
    <xf numFmtId="1" fontId="0" fillId="8" borderId="94" xfId="0" applyNumberFormat="1" applyFill="1" applyBorder="1" applyAlignment="1">
      <alignment horizontal="right"/>
    </xf>
    <xf numFmtId="1" fontId="0" fillId="9" borderId="96" xfId="0" applyNumberFormat="1" applyFont="1" applyFill="1" applyBorder="1" applyAlignment="1">
      <alignment horizontal="center"/>
    </xf>
    <xf numFmtId="1" fontId="0" fillId="9" borderId="98" xfId="0" applyNumberFormat="1" applyFont="1" applyFill="1" applyBorder="1" applyAlignment="1">
      <alignment horizontal="center"/>
    </xf>
    <xf numFmtId="1" fontId="0" fillId="8" borderId="98" xfId="0" applyNumberFormat="1" applyFont="1" applyFill="1" applyBorder="1" applyAlignment="1">
      <alignment horizontal="center"/>
    </xf>
    <xf numFmtId="1" fontId="0" fillId="6" borderId="98" xfId="0" applyNumberFormat="1" applyFont="1" applyFill="1" applyBorder="1" applyAlignment="1">
      <alignment horizontal="center"/>
    </xf>
    <xf numFmtId="1" fontId="0" fillId="6" borderId="96" xfId="0" applyNumberFormat="1" applyFont="1" applyFill="1" applyBorder="1" applyAlignment="1">
      <alignment horizontal="center"/>
    </xf>
    <xf numFmtId="1" fontId="0" fillId="27" borderId="96" xfId="0" applyNumberFormat="1" applyFont="1" applyFill="1" applyBorder="1" applyAlignment="1">
      <alignment horizontal="center"/>
    </xf>
    <xf numFmtId="1" fontId="0" fillId="27" borderId="98" xfId="0" applyNumberFormat="1" applyFont="1" applyFill="1" applyBorder="1" applyAlignment="1">
      <alignment horizontal="left"/>
    </xf>
    <xf numFmtId="0" fontId="29" fillId="0" borderId="0" xfId="0" applyFont="1" applyFill="1" applyBorder="1" applyAlignment="1">
      <alignment vertical="center"/>
    </xf>
    <xf numFmtId="0" fontId="11" fillId="0" borderId="5" xfId="0" applyFont="1" applyFill="1" applyBorder="1" applyAlignment="1">
      <alignment vertical="center"/>
    </xf>
    <xf numFmtId="0" fontId="11" fillId="0" borderId="4" xfId="0" applyFont="1" applyFill="1" applyBorder="1" applyAlignment="1">
      <alignment vertical="center"/>
    </xf>
    <xf numFmtId="0" fontId="11" fillId="0" borderId="2" xfId="0" applyFont="1" applyFill="1" applyBorder="1" applyAlignment="1">
      <alignment vertical="center"/>
    </xf>
    <xf numFmtId="0" fontId="46" fillId="0" borderId="1" xfId="0" applyFont="1" applyFill="1" applyBorder="1" applyAlignment="1">
      <alignment vertical="center"/>
    </xf>
    <xf numFmtId="0" fontId="46" fillId="0" borderId="2" xfId="0" applyFont="1" applyFill="1" applyBorder="1" applyAlignment="1">
      <alignment vertical="center"/>
    </xf>
    <xf numFmtId="0" fontId="11" fillId="0" borderId="61" xfId="0" applyFont="1" applyFill="1" applyBorder="1" applyAlignment="1">
      <alignment vertical="center"/>
    </xf>
    <xf numFmtId="0" fontId="11" fillId="0" borderId="57" xfId="0" applyFont="1" applyFill="1" applyBorder="1" applyAlignment="1">
      <alignment vertical="center"/>
    </xf>
    <xf numFmtId="0" fontId="11" fillId="0" borderId="58" xfId="0" applyFont="1" applyFill="1" applyBorder="1" applyAlignment="1">
      <alignment vertical="center"/>
    </xf>
    <xf numFmtId="0" fontId="11" fillId="0" borderId="19" xfId="0" applyFont="1" applyFill="1" applyBorder="1" applyAlignment="1">
      <alignment vertical="center"/>
    </xf>
    <xf numFmtId="0" fontId="11" fillId="0" borderId="24" xfId="0" applyFont="1" applyFill="1" applyBorder="1" applyAlignment="1">
      <alignment vertical="center"/>
    </xf>
    <xf numFmtId="1" fontId="0" fillId="10" borderId="98" xfId="0" applyNumberFormat="1" applyFill="1" applyBorder="1" applyAlignment="1">
      <alignment horizontal="center"/>
    </xf>
    <xf numFmtId="1" fontId="0" fillId="0" borderId="2" xfId="0" applyNumberFormat="1" applyFill="1" applyBorder="1" applyAlignment="1">
      <alignment horizontal="center"/>
    </xf>
    <xf numFmtId="0" fontId="15" fillId="0" borderId="1" xfId="0" applyFont="1" applyFill="1" applyBorder="1" applyAlignment="1">
      <alignment horizontal="center"/>
    </xf>
    <xf numFmtId="0" fontId="15" fillId="10" borderId="21" xfId="0" applyFont="1" applyFill="1" applyBorder="1" applyAlignment="1">
      <alignment horizontal="center"/>
    </xf>
    <xf numFmtId="1" fontId="0" fillId="2" borderId="91" xfId="0" applyNumberFormat="1" applyFill="1" applyBorder="1" applyAlignment="1">
      <alignment horizontal="right"/>
    </xf>
    <xf numFmtId="1" fontId="0" fillId="2" borderId="92" xfId="0" applyNumberFormat="1" applyFill="1" applyBorder="1" applyAlignment="1">
      <alignment horizontal="right"/>
    </xf>
    <xf numFmtId="1" fontId="0" fillId="2" borderId="92" xfId="0" applyNumberFormat="1" applyFill="1" applyBorder="1" applyAlignment="1">
      <alignment horizontal="center"/>
    </xf>
    <xf numFmtId="1" fontId="0" fillId="2" borderId="92" xfId="0" applyNumberFormat="1" applyFill="1" applyBorder="1" applyAlignment="1"/>
    <xf numFmtId="1" fontId="2" fillId="2" borderId="93" xfId="0" applyNumberFormat="1" applyFont="1" applyFill="1" applyBorder="1" applyAlignment="1">
      <alignment horizontal="right"/>
    </xf>
    <xf numFmtId="1" fontId="0" fillId="2" borderId="94" xfId="0" applyNumberFormat="1" applyFont="1" applyFill="1" applyBorder="1" applyAlignment="1">
      <alignment horizontal="center"/>
    </xf>
    <xf numFmtId="1" fontId="0" fillId="2" borderId="21" xfId="0" applyNumberFormat="1" applyFont="1" applyFill="1" applyBorder="1" applyAlignment="1">
      <alignment horizontal="center"/>
    </xf>
    <xf numFmtId="0" fontId="15" fillId="2" borderId="96" xfId="0" applyFont="1" applyFill="1" applyBorder="1" applyAlignment="1">
      <alignment horizontal="center"/>
    </xf>
    <xf numFmtId="0" fontId="15" fillId="2" borderId="97" xfId="0" applyFont="1" applyFill="1" applyBorder="1" applyAlignment="1">
      <alignment horizontal="center"/>
    </xf>
    <xf numFmtId="1" fontId="0" fillId="2" borderId="98" xfId="0" applyNumberFormat="1" applyFill="1" applyBorder="1" applyAlignment="1">
      <alignment horizontal="right"/>
    </xf>
    <xf numFmtId="1" fontId="2" fillId="0" borderId="1" xfId="0" applyNumberFormat="1" applyFont="1" applyFill="1" applyBorder="1" applyAlignment="1">
      <alignment horizontal="right"/>
    </xf>
    <xf numFmtId="0" fontId="15" fillId="2" borderId="21" xfId="0" applyFont="1" applyFill="1" applyBorder="1" applyAlignment="1">
      <alignment horizontal="center"/>
    </xf>
    <xf numFmtId="1" fontId="0" fillId="2" borderId="95" xfId="0" applyNumberFormat="1" applyFill="1" applyBorder="1" applyAlignment="1">
      <alignment horizontal="right"/>
    </xf>
    <xf numFmtId="1" fontId="0" fillId="18" borderId="91" xfId="0" applyNumberFormat="1" applyFill="1" applyBorder="1" applyAlignment="1">
      <alignment horizontal="center"/>
    </xf>
    <xf numFmtId="1" fontId="0" fillId="18" borderId="92" xfId="0" applyNumberFormat="1" applyFill="1" applyBorder="1" applyAlignment="1">
      <alignment horizontal="center"/>
    </xf>
    <xf numFmtId="1" fontId="0" fillId="18" borderId="92" xfId="0" applyNumberFormat="1" applyFill="1" applyBorder="1" applyAlignment="1"/>
    <xf numFmtId="1" fontId="2" fillId="18" borderId="93" xfId="0" applyNumberFormat="1" applyFont="1" applyFill="1" applyBorder="1" applyAlignment="1">
      <alignment horizontal="right"/>
    </xf>
    <xf numFmtId="0" fontId="15" fillId="18" borderId="97" xfId="0" applyFont="1" applyFill="1" applyBorder="1" applyAlignment="1">
      <alignment horizontal="center"/>
    </xf>
    <xf numFmtId="1" fontId="0" fillId="18" borderId="98" xfId="0" applyNumberFormat="1" applyFill="1" applyBorder="1" applyAlignment="1">
      <alignment horizontal="right"/>
    </xf>
    <xf numFmtId="1" fontId="0" fillId="56" borderId="89" xfId="0" applyNumberFormat="1" applyFont="1" applyFill="1" applyBorder="1" applyAlignment="1">
      <alignment horizontal="center"/>
    </xf>
    <xf numFmtId="0" fontId="11" fillId="56" borderId="89" xfId="0" applyFont="1" applyFill="1" applyBorder="1" applyAlignment="1">
      <alignment horizontal="left"/>
    </xf>
    <xf numFmtId="1" fontId="2" fillId="56" borderId="90" xfId="0" applyNumberFormat="1" applyFont="1" applyFill="1" applyBorder="1" applyAlignment="1">
      <alignment horizontal="left"/>
    </xf>
    <xf numFmtId="0" fontId="0" fillId="0" borderId="57" xfId="0" applyFill="1" applyBorder="1" applyAlignment="1">
      <alignment horizontal="right"/>
    </xf>
    <xf numFmtId="1" fontId="15" fillId="10" borderId="94" xfId="0" applyNumberFormat="1" applyFont="1" applyFill="1" applyBorder="1" applyAlignment="1">
      <alignment horizontal="center"/>
    </xf>
    <xf numFmtId="164" fontId="0" fillId="0" borderId="22" xfId="0" applyNumberFormat="1" applyFill="1" applyBorder="1" applyAlignment="1"/>
    <xf numFmtId="164" fontId="11" fillId="0" borderId="22" xfId="0" applyNumberFormat="1" applyFont="1" applyFill="1" applyBorder="1" applyAlignment="1"/>
    <xf numFmtId="164" fontId="0" fillId="0" borderId="21" xfId="0" applyNumberFormat="1" applyFill="1" applyBorder="1" applyAlignment="1"/>
    <xf numFmtId="164" fontId="0" fillId="0" borderId="21" xfId="0" applyNumberFormat="1" applyFont="1" applyFill="1" applyBorder="1" applyAlignment="1">
      <alignment horizontal="center" vertical="center" wrapText="1"/>
    </xf>
    <xf numFmtId="1" fontId="0" fillId="0" borderId="20" xfId="0" applyNumberFormat="1" applyFont="1" applyFill="1" applyBorder="1" applyAlignment="1">
      <alignment horizontal="center" vertical="center" wrapText="1"/>
    </xf>
    <xf numFmtId="0" fontId="0" fillId="0" borderId="0" xfId="0" applyFill="1" applyBorder="1" applyAlignment="1">
      <alignment horizontal="center" vertical="center" textRotation="90"/>
    </xf>
    <xf numFmtId="1" fontId="0" fillId="0" borderId="0" xfId="0" applyNumberFormat="1" applyFill="1" applyBorder="1" applyAlignment="1">
      <alignment horizontal="right"/>
    </xf>
    <xf numFmtId="0" fontId="15" fillId="10" borderId="96" xfId="0" applyFont="1" applyFill="1" applyBorder="1" applyAlignment="1">
      <alignment horizontal="center"/>
    </xf>
    <xf numFmtId="1" fontId="3" fillId="6" borderId="103" xfId="0" applyNumberFormat="1" applyFont="1" applyFill="1" applyBorder="1" applyAlignment="1"/>
    <xf numFmtId="1" fontId="0" fillId="6" borderId="117" xfId="0" applyNumberFormat="1" applyFont="1" applyFill="1" applyBorder="1" applyAlignment="1">
      <alignment horizontal="center"/>
    </xf>
    <xf numFmtId="1" fontId="0" fillId="6" borderId="118" xfId="0" applyNumberFormat="1" applyFont="1" applyFill="1" applyBorder="1" applyAlignment="1">
      <alignment horizontal="center"/>
    </xf>
    <xf numFmtId="1" fontId="0" fillId="6" borderId="74" xfId="0" applyNumberFormat="1" applyFont="1" applyFill="1" applyBorder="1" applyAlignment="1">
      <alignment horizontal="center"/>
    </xf>
    <xf numFmtId="1" fontId="0" fillId="27" borderId="95" xfId="0" applyNumberFormat="1" applyFont="1" applyFill="1" applyBorder="1" applyAlignment="1">
      <alignment horizontal="left"/>
    </xf>
    <xf numFmtId="1" fontId="3" fillId="6" borderId="92" xfId="0" applyNumberFormat="1" applyFont="1" applyFill="1" applyBorder="1" applyAlignment="1"/>
    <xf numFmtId="1" fontId="0" fillId="6" borderId="97" xfId="0" applyNumberFormat="1" applyFont="1" applyFill="1" applyBorder="1" applyAlignment="1">
      <alignment horizontal="center"/>
    </xf>
    <xf numFmtId="0" fontId="15" fillId="8" borderId="96" xfId="0" applyFont="1" applyFill="1" applyBorder="1" applyAlignment="1">
      <alignment horizontal="center"/>
    </xf>
    <xf numFmtId="1" fontId="15" fillId="0" borderId="1" xfId="0" applyNumberFormat="1" applyFont="1" applyFill="1" applyBorder="1" applyAlignment="1">
      <alignment horizontal="center"/>
    </xf>
    <xf numFmtId="1" fontId="0" fillId="2" borderId="95" xfId="0" applyNumberFormat="1" applyFont="1" applyFill="1" applyBorder="1" applyAlignment="1">
      <alignment horizontal="center"/>
    </xf>
    <xf numFmtId="0" fontId="11" fillId="0" borderId="46" xfId="0" applyFont="1" applyFill="1" applyBorder="1" applyAlignment="1">
      <alignment horizontal="right"/>
    </xf>
    <xf numFmtId="0" fontId="11" fillId="0" borderId="47" xfId="0" applyFont="1" applyFill="1" applyBorder="1" applyAlignment="1">
      <alignment horizontal="left"/>
    </xf>
    <xf numFmtId="0" fontId="11" fillId="0" borderId="48" xfId="0" applyFont="1" applyFill="1" applyBorder="1" applyAlignment="1">
      <alignment horizontal="right"/>
    </xf>
    <xf numFmtId="0" fontId="11" fillId="0" borderId="49" xfId="0" applyFont="1" applyFill="1" applyBorder="1" applyAlignment="1">
      <alignment horizontal="left"/>
    </xf>
    <xf numFmtId="0" fontId="11" fillId="0" borderId="42" xfId="0" quotePrefix="1" applyFont="1" applyFill="1" applyBorder="1" applyAlignment="1">
      <alignment horizontal="right"/>
    </xf>
    <xf numFmtId="0" fontId="11" fillId="0" borderId="38" xfId="0" quotePrefix="1" applyFont="1" applyFill="1" applyBorder="1" applyAlignment="1">
      <alignment horizontal="right"/>
    </xf>
    <xf numFmtId="1" fontId="11" fillId="25" borderId="37" xfId="0" applyNumberFormat="1" applyFont="1" applyFill="1" applyBorder="1" applyAlignment="1">
      <alignment horizontal="left"/>
    </xf>
    <xf numFmtId="1" fontId="11" fillId="25" borderId="38" xfId="0" applyNumberFormat="1" applyFont="1" applyFill="1" applyBorder="1" applyAlignment="1">
      <alignment horizontal="right"/>
    </xf>
    <xf numFmtId="0" fontId="11" fillId="25" borderId="38" xfId="0" applyFont="1" applyFill="1" applyBorder="1" applyAlignment="1">
      <alignment horizontal="right"/>
    </xf>
    <xf numFmtId="0" fontId="11" fillId="25" borderId="37" xfId="0" applyFont="1" applyFill="1" applyBorder="1" applyAlignment="1">
      <alignment horizontal="left"/>
    </xf>
    <xf numFmtId="0" fontId="11" fillId="0" borderId="66" xfId="0" applyFont="1" applyFill="1" applyBorder="1" applyAlignment="1">
      <alignment horizontal="left"/>
    </xf>
    <xf numFmtId="0" fontId="11" fillId="0" borderId="72" xfId="0" applyFont="1" applyFill="1" applyBorder="1" applyAlignment="1">
      <alignment horizontal="right"/>
    </xf>
    <xf numFmtId="0" fontId="11" fillId="0" borderId="67" xfId="0" applyFont="1" applyFill="1" applyBorder="1" applyAlignment="1">
      <alignment horizontal="left"/>
    </xf>
    <xf numFmtId="0" fontId="11" fillId="0" borderId="44" xfId="0" applyFont="1" applyFill="1" applyBorder="1" applyAlignment="1">
      <alignment horizontal="right"/>
    </xf>
    <xf numFmtId="0" fontId="11" fillId="24" borderId="38" xfId="0" applyFont="1" applyFill="1" applyBorder="1" applyAlignment="1">
      <alignment horizontal="right"/>
    </xf>
    <xf numFmtId="0" fontId="11" fillId="24" borderId="37" xfId="0" applyFont="1" applyFill="1" applyBorder="1" applyAlignment="1">
      <alignment horizontal="left"/>
    </xf>
    <xf numFmtId="0" fontId="11" fillId="24" borderId="43" xfId="0" applyFont="1" applyFill="1" applyBorder="1" applyAlignment="1">
      <alignment horizontal="left"/>
    </xf>
    <xf numFmtId="0" fontId="27" fillId="0" borderId="33" xfId="0" applyFont="1" applyFill="1" applyBorder="1"/>
    <xf numFmtId="0" fontId="11" fillId="0" borderId="40" xfId="0" quotePrefix="1" applyFont="1" applyFill="1" applyBorder="1" applyAlignment="1">
      <alignment horizontal="right"/>
    </xf>
    <xf numFmtId="0" fontId="11" fillId="0" borderId="45" xfId="0" applyFont="1" applyFill="1" applyBorder="1" applyAlignment="1">
      <alignment horizontal="left"/>
    </xf>
    <xf numFmtId="0" fontId="27" fillId="0" borderId="24" xfId="0" applyFont="1" applyFill="1" applyBorder="1" applyAlignment="1">
      <alignment vertical="center" wrapText="1"/>
    </xf>
    <xf numFmtId="3" fontId="11" fillId="0" borderId="19" xfId="0" applyNumberFormat="1" applyFont="1" applyFill="1" applyBorder="1" applyAlignment="1">
      <alignment horizontal="right" vertical="center" textRotation="90"/>
    </xf>
    <xf numFmtId="3" fontId="11" fillId="0" borderId="50" xfId="0" applyNumberFormat="1" applyFont="1" applyFill="1" applyBorder="1" applyAlignment="1">
      <alignment horizontal="left" vertical="center" textRotation="90"/>
    </xf>
    <xf numFmtId="3" fontId="11" fillId="0" borderId="51" xfId="0" applyNumberFormat="1" applyFont="1" applyFill="1" applyBorder="1" applyAlignment="1">
      <alignment horizontal="right" vertical="center" textRotation="90"/>
    </xf>
    <xf numFmtId="3" fontId="11" fillId="0" borderId="24" xfId="0" applyNumberFormat="1" applyFont="1" applyFill="1" applyBorder="1" applyAlignment="1">
      <alignment horizontal="left" vertical="center" textRotation="90"/>
    </xf>
    <xf numFmtId="0" fontId="11" fillId="0" borderId="52" xfId="0" applyFont="1" applyFill="1" applyBorder="1"/>
    <xf numFmtId="0" fontId="11" fillId="0" borderId="53" xfId="0" applyFont="1" applyFill="1" applyBorder="1"/>
    <xf numFmtId="0" fontId="27" fillId="0" borderId="54" xfId="0" applyFont="1" applyFill="1" applyBorder="1"/>
    <xf numFmtId="0" fontId="11" fillId="24" borderId="42" xfId="0" applyFont="1" applyFill="1" applyBorder="1" applyAlignment="1">
      <alignment horizontal="right"/>
    </xf>
    <xf numFmtId="0" fontId="11" fillId="22" borderId="38" xfId="0" applyFont="1" applyFill="1" applyBorder="1" applyAlignment="1">
      <alignment horizontal="right"/>
    </xf>
    <xf numFmtId="0" fontId="11" fillId="22" borderId="37" xfId="0" applyFont="1" applyFill="1" applyBorder="1" applyAlignment="1">
      <alignment horizontal="left"/>
    </xf>
    <xf numFmtId="0" fontId="11" fillId="22" borderId="43" xfId="0" applyFont="1" applyFill="1" applyBorder="1" applyAlignment="1">
      <alignment horizontal="left"/>
    </xf>
    <xf numFmtId="0" fontId="27" fillId="24" borderId="32" xfId="0" applyFont="1" applyFill="1" applyBorder="1"/>
    <xf numFmtId="0" fontId="11" fillId="25" borderId="32" xfId="0" applyFont="1" applyFill="1" applyBorder="1"/>
    <xf numFmtId="0" fontId="11" fillId="58" borderId="37" xfId="0" applyFont="1" applyFill="1" applyBorder="1" applyAlignment="1">
      <alignment horizontal="left"/>
    </xf>
    <xf numFmtId="0" fontId="11" fillId="58" borderId="38" xfId="0" applyFont="1" applyFill="1" applyBorder="1" applyAlignment="1">
      <alignment horizontal="right"/>
    </xf>
    <xf numFmtId="0" fontId="0" fillId="6" borderId="0" xfId="0" applyFill="1" applyBorder="1" applyAlignment="1">
      <alignment horizontal="center"/>
    </xf>
    <xf numFmtId="0" fontId="0" fillId="0" borderId="0" xfId="0" applyFont="1" applyFill="1" applyBorder="1" applyAlignment="1">
      <alignment horizontal="center"/>
    </xf>
    <xf numFmtId="0" fontId="0" fillId="0" borderId="0" xfId="0" applyFill="1" applyBorder="1" applyAlignment="1">
      <alignment horizontal="center"/>
    </xf>
    <xf numFmtId="0" fontId="0" fillId="0" borderId="57" xfId="0" applyFill="1" applyBorder="1" applyAlignment="1">
      <alignment horizontal="center"/>
    </xf>
    <xf numFmtId="0" fontId="0" fillId="6" borderId="0" xfId="0" applyFill="1" applyBorder="1" applyAlignment="1">
      <alignment horizontal="center"/>
    </xf>
    <xf numFmtId="0" fontId="0" fillId="0" borderId="0" xfId="0" applyFill="1" applyBorder="1" applyAlignment="1">
      <alignment horizontal="center"/>
    </xf>
    <xf numFmtId="164" fontId="11" fillId="0" borderId="20" xfId="0" applyNumberFormat="1" applyFont="1" applyFill="1" applyBorder="1" applyAlignment="1">
      <alignment horizontal="center"/>
    </xf>
    <xf numFmtId="164" fontId="11" fillId="0" borderId="22" xfId="0" applyNumberFormat="1" applyFont="1" applyFill="1" applyBorder="1" applyAlignment="1">
      <alignment horizontal="center"/>
    </xf>
    <xf numFmtId="0" fontId="29" fillId="0" borderId="21" xfId="0" applyFont="1" applyFill="1" applyBorder="1" applyAlignment="1">
      <alignment horizontal="left" vertical="center"/>
    </xf>
    <xf numFmtId="0" fontId="11" fillId="0" borderId="21" xfId="0" applyFont="1" applyFill="1" applyBorder="1" applyAlignment="1">
      <alignment horizontal="center" vertical="center"/>
    </xf>
    <xf numFmtId="0" fontId="11" fillId="0" borderId="21" xfId="0" applyFont="1" applyFill="1" applyBorder="1" applyAlignment="1">
      <alignment horizontal="right"/>
    </xf>
    <xf numFmtId="0" fontId="11" fillId="0" borderId="2" xfId="0" applyFont="1" applyFill="1" applyBorder="1" applyAlignment="1">
      <alignment horizontal="right"/>
    </xf>
    <xf numFmtId="0" fontId="29" fillId="9" borderId="91" xfId="0" applyFont="1" applyFill="1" applyBorder="1" applyAlignment="1">
      <alignment horizontal="left" vertical="center"/>
    </xf>
    <xf numFmtId="0" fontId="11" fillId="9" borderId="92" xfId="0" applyFont="1" applyFill="1" applyBorder="1" applyAlignment="1">
      <alignment horizontal="center" vertical="center"/>
    </xf>
    <xf numFmtId="0" fontId="11" fillId="9" borderId="92" xfId="0" applyFont="1" applyFill="1" applyBorder="1" applyAlignment="1">
      <alignment horizontal="right"/>
    </xf>
    <xf numFmtId="0" fontId="11" fillId="9" borderId="93" xfId="0" applyFont="1" applyFill="1" applyBorder="1" applyAlignment="1">
      <alignment horizontal="left"/>
    </xf>
    <xf numFmtId="164" fontId="11" fillId="9" borderId="97" xfId="0" applyNumberFormat="1" applyFont="1" applyFill="1" applyBorder="1" applyAlignment="1">
      <alignment horizontal="center"/>
    </xf>
    <xf numFmtId="0" fontId="11" fillId="6" borderId="88" xfId="0" applyFont="1" applyFill="1" applyBorder="1" applyAlignment="1">
      <alignment horizontal="left"/>
    </xf>
    <xf numFmtId="0" fontId="11" fillId="0" borderId="1" xfId="0" applyFont="1" applyFill="1" applyBorder="1" applyAlignment="1">
      <alignment horizontal="right"/>
    </xf>
    <xf numFmtId="164" fontId="11" fillId="0" borderId="61" xfId="0" applyNumberFormat="1" applyFont="1" applyFill="1" applyBorder="1" applyAlignment="1">
      <alignment horizontal="center"/>
    </xf>
    <xf numFmtId="164" fontId="11" fillId="9" borderId="95" xfId="0" applyNumberFormat="1" applyFont="1" applyFill="1" applyBorder="1" applyAlignment="1">
      <alignment horizontal="center"/>
    </xf>
    <xf numFmtId="0" fontId="29" fillId="6" borderId="91" xfId="0" applyFont="1" applyFill="1" applyBorder="1" applyAlignment="1">
      <alignment horizontal="left" vertical="center"/>
    </xf>
    <xf numFmtId="0" fontId="11" fillId="6" borderId="92" xfId="0" applyFont="1" applyFill="1" applyBorder="1" applyAlignment="1">
      <alignment horizontal="right"/>
    </xf>
    <xf numFmtId="0" fontId="11" fillId="6" borderId="92" xfId="0" applyFont="1" applyFill="1" applyBorder="1" applyAlignment="1">
      <alignment horizontal="left"/>
    </xf>
    <xf numFmtId="0" fontId="11" fillId="6" borderId="93" xfId="0" applyFont="1" applyFill="1" applyBorder="1" applyAlignment="1">
      <alignment horizontal="left"/>
    </xf>
    <xf numFmtId="0" fontId="0" fillId="0" borderId="2" xfId="0" applyFill="1" applyBorder="1" applyAlignment="1">
      <alignment vertical="center" wrapText="1"/>
    </xf>
    <xf numFmtId="0" fontId="3" fillId="0" borderId="4" xfId="0" applyFont="1" applyFill="1" applyBorder="1" applyAlignment="1">
      <alignment vertical="center" wrapText="1"/>
    </xf>
    <xf numFmtId="0" fontId="0" fillId="0" borderId="4" xfId="0" applyFont="1" applyFill="1" applyBorder="1" applyAlignment="1">
      <alignment horizontal="center" vertical="center"/>
    </xf>
    <xf numFmtId="0" fontId="0" fillId="0" borderId="0" xfId="0" applyFill="1"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0" fontId="0" fillId="0" borderId="57" xfId="0" applyFill="1" applyBorder="1" applyAlignment="1">
      <alignment horizontal="center"/>
    </xf>
    <xf numFmtId="0" fontId="0" fillId="0" borderId="58" xfId="0" applyFill="1" applyBorder="1" applyAlignment="1">
      <alignment horizontal="center"/>
    </xf>
    <xf numFmtId="0" fontId="0" fillId="0" borderId="2" xfId="0" applyFill="1" applyBorder="1" applyAlignment="1">
      <alignment horizontal="center" vertical="center"/>
    </xf>
    <xf numFmtId="0" fontId="0" fillId="9" borderId="0" xfId="0" applyFill="1" applyBorder="1" applyAlignment="1">
      <alignment horizontal="center" vertical="center"/>
    </xf>
    <xf numFmtId="0" fontId="0" fillId="6" borderId="0" xfId="0"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vertical="center"/>
    </xf>
    <xf numFmtId="3" fontId="0" fillId="0" borderId="24" xfId="0" applyNumberFormat="1" applyFill="1" applyBorder="1" applyAlignment="1">
      <alignment vertical="center" textRotation="90"/>
    </xf>
    <xf numFmtId="164" fontId="11" fillId="0" borderId="4" xfId="0" applyNumberFormat="1" applyFont="1" applyFill="1" applyBorder="1" applyAlignment="1">
      <alignment horizontal="center"/>
    </xf>
    <xf numFmtId="3" fontId="2" fillId="9" borderId="119" xfId="0" applyNumberFormat="1" applyFont="1" applyFill="1" applyBorder="1" applyAlignment="1">
      <alignment vertical="center"/>
    </xf>
    <xf numFmtId="0" fontId="11" fillId="56" borderId="74" xfId="0" applyFont="1" applyFill="1" applyBorder="1" applyAlignment="1">
      <alignment horizontal="left"/>
    </xf>
    <xf numFmtId="0" fontId="3" fillId="0" borderId="58" xfId="0" applyFont="1" applyFill="1" applyBorder="1" applyAlignment="1">
      <alignment vertical="center" wrapText="1"/>
    </xf>
    <xf numFmtId="0" fontId="0" fillId="0" borderId="3" xfId="0" applyFont="1" applyFill="1" applyBorder="1" applyAlignment="1">
      <alignment horizontal="center" vertical="center"/>
    </xf>
    <xf numFmtId="0" fontId="0" fillId="10" borderId="22" xfId="0" applyFill="1" applyBorder="1" applyAlignment="1">
      <alignment horizontal="left"/>
    </xf>
    <xf numFmtId="0" fontId="0" fillId="10" borderId="22" xfId="0" applyFill="1" applyBorder="1" applyAlignment="1">
      <alignment horizontal="right"/>
    </xf>
    <xf numFmtId="3" fontId="0" fillId="0" borderId="4" xfId="0" applyNumberFormat="1" applyFill="1" applyBorder="1" applyAlignment="1">
      <alignment vertical="center" textRotation="90"/>
    </xf>
    <xf numFmtId="0" fontId="0" fillId="9" borderId="20" xfId="0" applyFill="1" applyBorder="1"/>
    <xf numFmtId="0" fontId="3" fillId="9" borderId="20" xfId="0" applyFont="1" applyFill="1" applyBorder="1"/>
    <xf numFmtId="0" fontId="0" fillId="9" borderId="20" xfId="0" applyFill="1" applyBorder="1" applyAlignment="1">
      <alignment horizontal="right"/>
    </xf>
    <xf numFmtId="0" fontId="0" fillId="9" borderId="20" xfId="0" applyFill="1" applyBorder="1" applyAlignment="1">
      <alignment horizontal="left"/>
    </xf>
    <xf numFmtId="0" fontId="0" fillId="6" borderId="21" xfId="0" applyFill="1" applyBorder="1" applyAlignment="1">
      <alignment horizontal="left"/>
    </xf>
    <xf numFmtId="0" fontId="0" fillId="6" borderId="21" xfId="0" applyFill="1" applyBorder="1" applyAlignment="1">
      <alignment horizontal="right"/>
    </xf>
    <xf numFmtId="0" fontId="0" fillId="8" borderId="21" xfId="0" applyFill="1" applyBorder="1" applyAlignment="1">
      <alignment horizontal="right"/>
    </xf>
    <xf numFmtId="0" fontId="2" fillId="6" borderId="0" xfId="0" applyFont="1" applyFill="1" applyBorder="1" applyAlignment="1">
      <alignment horizontal="center"/>
    </xf>
    <xf numFmtId="0" fontId="33" fillId="6" borderId="0" xfId="0" applyFont="1" applyFill="1" applyBorder="1"/>
    <xf numFmtId="0" fontId="2" fillId="6" borderId="0" xfId="0" applyFont="1" applyFill="1" applyBorder="1" applyAlignment="1">
      <alignment horizontal="right"/>
    </xf>
    <xf numFmtId="0" fontId="2" fillId="6" borderId="0" xfId="0" applyFont="1" applyFill="1" applyBorder="1" applyAlignment="1">
      <alignment horizontal="left"/>
    </xf>
    <xf numFmtId="0" fontId="3" fillId="9" borderId="21" xfId="0" applyFont="1" applyFill="1" applyBorder="1"/>
    <xf numFmtId="0" fontId="0" fillId="9" borderId="21" xfId="0" applyFill="1" applyBorder="1" applyAlignment="1">
      <alignment horizontal="left"/>
    </xf>
    <xf numFmtId="0" fontId="2" fillId="9" borderId="20" xfId="0" applyFont="1" applyFill="1" applyBorder="1"/>
    <xf numFmtId="0" fontId="2" fillId="6" borderId="21" xfId="0" applyFont="1" applyFill="1" applyBorder="1" applyAlignment="1">
      <alignment horizontal="left"/>
    </xf>
    <xf numFmtId="0" fontId="2" fillId="8" borderId="21" xfId="0" applyFont="1" applyFill="1" applyBorder="1" applyAlignment="1">
      <alignment horizontal="left"/>
    </xf>
    <xf numFmtId="0" fontId="0" fillId="10" borderId="21" xfId="0" applyFill="1" applyBorder="1" applyAlignment="1">
      <alignment horizontal="right"/>
    </xf>
    <xf numFmtId="0" fontId="2" fillId="10" borderId="21" xfId="0" applyFont="1" applyFill="1" applyBorder="1" applyAlignment="1">
      <alignment horizontal="left"/>
    </xf>
    <xf numFmtId="0" fontId="2" fillId="10" borderId="21" xfId="0" applyFont="1" applyFill="1" applyBorder="1" applyAlignment="1">
      <alignment horizontal="right"/>
    </xf>
    <xf numFmtId="0" fontId="33" fillId="0" borderId="0" xfId="0" applyFont="1" applyFill="1" applyBorder="1"/>
    <xf numFmtId="0" fontId="2" fillId="0" borderId="0" xfId="0" applyFont="1" applyFill="1" applyBorder="1" applyAlignment="1">
      <alignment horizontal="right"/>
    </xf>
    <xf numFmtId="0" fontId="2" fillId="18" borderId="20" xfId="0" applyFont="1" applyFill="1" applyBorder="1"/>
    <xf numFmtId="0" fontId="0" fillId="18" borderId="20" xfId="0" applyFill="1" applyBorder="1"/>
    <xf numFmtId="0" fontId="3" fillId="18" borderId="20" xfId="0" applyFont="1" applyFill="1" applyBorder="1"/>
    <xf numFmtId="0" fontId="0" fillId="18" borderId="20" xfId="0" applyFill="1" applyBorder="1" applyAlignment="1">
      <alignment horizontal="right"/>
    </xf>
    <xf numFmtId="0" fontId="0" fillId="18" borderId="20" xfId="0" applyFill="1" applyBorder="1" applyAlignment="1">
      <alignment horizontal="left"/>
    </xf>
    <xf numFmtId="0" fontId="0" fillId="18" borderId="21" xfId="0" applyFill="1" applyBorder="1"/>
    <xf numFmtId="0" fontId="3" fillId="18" borderId="21" xfId="0" applyFont="1" applyFill="1" applyBorder="1"/>
    <xf numFmtId="0" fontId="0" fillId="18" borderId="0" xfId="0" applyFill="1" applyBorder="1" applyAlignment="1">
      <alignment horizontal="right"/>
    </xf>
    <xf numFmtId="0" fontId="0" fillId="18" borderId="21" xfId="0" applyFill="1" applyBorder="1" applyAlignment="1">
      <alignment horizontal="left"/>
    </xf>
    <xf numFmtId="0" fontId="0" fillId="0" borderId="23" xfId="0" applyFill="1" applyBorder="1" applyAlignment="1">
      <alignment horizontal="right"/>
    </xf>
    <xf numFmtId="0" fontId="0" fillId="0" borderId="23" xfId="0" applyFill="1" applyBorder="1" applyAlignment="1">
      <alignment horizontal="left"/>
    </xf>
    <xf numFmtId="0" fontId="0" fillId="0" borderId="24" xfId="0" applyFill="1" applyBorder="1"/>
    <xf numFmtId="0" fontId="0" fillId="0" borderId="0" xfId="0" applyFill="1" applyBorder="1" applyAlignment="1">
      <alignment horizontal="right" vertical="center"/>
    </xf>
    <xf numFmtId="0" fontId="0" fillId="6" borderId="0" xfId="0" applyFill="1" applyBorder="1" applyAlignment="1">
      <alignment horizontal="left" vertical="center"/>
    </xf>
    <xf numFmtId="0" fontId="0" fillId="6" borderId="2" xfId="0" applyFill="1" applyBorder="1" applyAlignment="1">
      <alignment horizontal="left" vertical="center"/>
    </xf>
    <xf numFmtId="0" fontId="0" fillId="6" borderId="1" xfId="0" applyFill="1" applyBorder="1" applyAlignment="1">
      <alignment horizontal="left" vertical="center"/>
    </xf>
    <xf numFmtId="0" fontId="0" fillId="27" borderId="0" xfId="0" applyFill="1" applyBorder="1" applyAlignment="1">
      <alignment horizontal="left" vertical="center"/>
    </xf>
    <xf numFmtId="0" fontId="2" fillId="8" borderId="17" xfId="0" applyFont="1" applyFill="1" applyBorder="1" applyAlignment="1"/>
    <xf numFmtId="0" fontId="2" fillId="8" borderId="18" xfId="0" applyFont="1" applyFill="1" applyBorder="1" applyAlignment="1"/>
    <xf numFmtId="0" fontId="37" fillId="0" borderId="21" xfId="0" applyFont="1" applyBorder="1" applyAlignment="1">
      <alignment horizontal="left" vertical="center" wrapText="1"/>
    </xf>
    <xf numFmtId="0" fontId="0" fillId="0" borderId="1" xfId="0" applyBorder="1" applyAlignment="1">
      <alignment horizontal="center" vertical="center" textRotation="90"/>
    </xf>
    <xf numFmtId="0" fontId="0" fillId="0" borderId="0" xfId="0" applyBorder="1" applyAlignment="1">
      <alignment horizontal="center" vertical="center" textRotation="90"/>
    </xf>
    <xf numFmtId="0" fontId="0" fillId="0" borderId="2" xfId="0" applyBorder="1" applyAlignment="1">
      <alignment horizontal="center" vertical="center" textRotation="90"/>
    </xf>
    <xf numFmtId="0" fontId="0" fillId="9" borderId="1" xfId="0" applyFill="1" applyBorder="1" applyAlignment="1">
      <alignment horizontal="left" vertical="center"/>
    </xf>
    <xf numFmtId="0" fontId="0" fillId="9" borderId="0" xfId="0" applyFill="1" applyBorder="1" applyAlignment="1">
      <alignment horizontal="left" vertical="center"/>
    </xf>
    <xf numFmtId="0" fontId="0" fillId="9" borderId="2" xfId="0" applyFill="1" applyBorder="1" applyAlignment="1">
      <alignment horizontal="left" vertical="center"/>
    </xf>
    <xf numFmtId="0" fontId="0" fillId="27" borderId="0" xfId="0" applyFont="1" applyFill="1" applyBorder="1" applyAlignment="1">
      <alignment horizontal="left" vertical="center"/>
    </xf>
    <xf numFmtId="0" fontId="0" fillId="18" borderId="0" xfId="0" applyFill="1" applyBorder="1" applyAlignment="1">
      <alignment horizontal="left" vertical="center"/>
    </xf>
    <xf numFmtId="0" fontId="0" fillId="18" borderId="2" xfId="0" applyFill="1" applyBorder="1" applyAlignment="1">
      <alignment horizontal="left" vertical="center"/>
    </xf>
    <xf numFmtId="1" fontId="0" fillId="6" borderId="21" xfId="0" applyNumberFormat="1" applyFill="1" applyBorder="1" applyAlignment="1">
      <alignment horizontal="right" vertical="center"/>
    </xf>
    <xf numFmtId="1" fontId="0" fillId="6" borderId="2" xfId="0" applyNumberFormat="1" applyFill="1" applyBorder="1" applyAlignment="1">
      <alignment horizontal="right" vertical="center"/>
    </xf>
    <xf numFmtId="1" fontId="0" fillId="6" borderId="2" xfId="0" applyNumberFormat="1" applyFill="1" applyBorder="1" applyAlignment="1">
      <alignment horizontal="left" vertical="center"/>
    </xf>
    <xf numFmtId="0" fontId="33" fillId="0" borderId="21" xfId="0" applyFont="1" applyFill="1" applyBorder="1" applyAlignment="1">
      <alignment horizontal="left" vertical="center"/>
    </xf>
    <xf numFmtId="0" fontId="37" fillId="0" borderId="2" xfId="0" applyFont="1" applyBorder="1" applyAlignment="1">
      <alignment horizontal="left" vertical="center" wrapText="1"/>
    </xf>
    <xf numFmtId="0" fontId="37" fillId="9" borderId="20" xfId="0" applyFont="1" applyFill="1" applyBorder="1" applyAlignment="1">
      <alignment horizontal="left" vertical="center" wrapText="1"/>
    </xf>
    <xf numFmtId="0" fontId="37" fillId="9" borderId="4" xfId="0" applyFont="1" applyFill="1" applyBorder="1" applyAlignment="1">
      <alignment horizontal="left" vertical="center" wrapText="1"/>
    </xf>
    <xf numFmtId="0" fontId="0" fillId="9" borderId="5" xfId="0" applyFill="1" applyBorder="1" applyAlignment="1">
      <alignment horizontal="center" vertical="center" textRotation="90"/>
    </xf>
    <xf numFmtId="0" fontId="0" fillId="9" borderId="3" xfId="0" applyFill="1" applyBorder="1" applyAlignment="1">
      <alignment horizontal="center" vertical="center" textRotation="90"/>
    </xf>
    <xf numFmtId="0" fontId="0" fillId="9" borderId="4" xfId="0" applyFill="1" applyBorder="1" applyAlignment="1">
      <alignment horizontal="center" vertical="center" textRotation="90"/>
    </xf>
    <xf numFmtId="1" fontId="0" fillId="9" borderId="21" xfId="0" applyNumberFormat="1" applyFill="1" applyBorder="1" applyAlignment="1">
      <alignment horizontal="right" vertical="center"/>
    </xf>
    <xf numFmtId="1" fontId="0" fillId="9" borderId="2" xfId="0" applyNumberFormat="1" applyFill="1" applyBorder="1" applyAlignment="1">
      <alignment horizontal="right" vertical="center"/>
    </xf>
    <xf numFmtId="1" fontId="0" fillId="9" borderId="2" xfId="0" applyNumberFormat="1" applyFill="1" applyBorder="1" applyAlignment="1">
      <alignment horizontal="left" vertical="center"/>
    </xf>
    <xf numFmtId="0" fontId="0" fillId="27" borderId="0" xfId="0" applyFont="1" applyFill="1" applyBorder="1" applyAlignment="1">
      <alignment vertical="center"/>
    </xf>
    <xf numFmtId="0" fontId="39" fillId="27" borderId="1" xfId="0" applyFont="1" applyFill="1" applyBorder="1" applyAlignment="1">
      <alignment vertical="center"/>
    </xf>
    <xf numFmtId="0" fontId="39" fillId="9" borderId="1" xfId="0" applyFont="1" applyFill="1" applyBorder="1" applyAlignment="1">
      <alignment vertical="center"/>
    </xf>
    <xf numFmtId="0" fontId="0" fillId="9" borderId="0" xfId="0" applyFont="1" applyFill="1" applyBorder="1" applyAlignment="1">
      <alignment vertical="center"/>
    </xf>
    <xf numFmtId="0" fontId="0" fillId="0" borderId="0" xfId="0" applyAlignment="1">
      <alignment horizontal="center"/>
    </xf>
    <xf numFmtId="0" fontId="0" fillId="0" borderId="3" xfId="0" applyFill="1" applyBorder="1" applyAlignment="1">
      <alignment horizontal="right"/>
    </xf>
    <xf numFmtId="0" fontId="0" fillId="0" borderId="0" xfId="0" applyFont="1" applyFill="1" applyBorder="1" applyAlignment="1">
      <alignment horizontal="center"/>
    </xf>
    <xf numFmtId="0" fontId="0" fillId="0" borderId="0" xfId="0" applyFill="1" applyBorder="1" applyAlignment="1">
      <alignment horizontal="center"/>
    </xf>
    <xf numFmtId="0" fontId="0" fillId="0" borderId="57" xfId="0" applyFill="1" applyBorder="1" applyAlignment="1">
      <alignment horizontal="center"/>
    </xf>
    <xf numFmtId="0" fontId="0" fillId="0" borderId="57" xfId="0" applyFont="1" applyFill="1" applyBorder="1" applyAlignment="1">
      <alignment horizontal="center"/>
    </xf>
    <xf numFmtId="0" fontId="0" fillId="0" borderId="3" xfId="0" applyFill="1" applyBorder="1" applyAlignment="1">
      <alignment horizontal="center"/>
    </xf>
    <xf numFmtId="0" fontId="0" fillId="0" borderId="3" xfId="0" applyFont="1" applyFill="1" applyBorder="1" applyAlignment="1">
      <alignment horizontal="center"/>
    </xf>
    <xf numFmtId="0" fontId="36" fillId="0" borderId="27" xfId="0" applyFont="1" applyFill="1" applyBorder="1"/>
    <xf numFmtId="0" fontId="36" fillId="0" borderId="25" xfId="0" applyFont="1" applyFill="1" applyBorder="1"/>
    <xf numFmtId="0" fontId="0" fillId="0" borderId="0" xfId="0" applyFill="1" applyBorder="1" applyAlignment="1">
      <alignment horizontal="center"/>
    </xf>
    <xf numFmtId="0" fontId="29" fillId="0" borderId="19" xfId="0" applyFont="1" applyFill="1" applyBorder="1" applyAlignment="1">
      <alignment horizontal="left"/>
    </xf>
    <xf numFmtId="0" fontId="0" fillId="0" borderId="3" xfId="0" applyFill="1" applyBorder="1" applyAlignment="1">
      <alignment horizontal="center"/>
    </xf>
    <xf numFmtId="0" fontId="0" fillId="6" borderId="0" xfId="0" applyFill="1" applyBorder="1" applyAlignment="1">
      <alignment horizontal="center"/>
    </xf>
    <xf numFmtId="0" fontId="0" fillId="0" borderId="0" xfId="0" applyFill="1" applyBorder="1" applyAlignment="1">
      <alignment horizontal="center"/>
    </xf>
    <xf numFmtId="0" fontId="0" fillId="0" borderId="0" xfId="0" applyFont="1" applyFill="1" applyBorder="1" applyAlignment="1">
      <alignment horizont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42" fillId="0" borderId="0" xfId="0" applyFont="1" applyFill="1" applyBorder="1" applyAlignment="1">
      <alignment horizontal="right"/>
    </xf>
    <xf numFmtId="0" fontId="42" fillId="0" borderId="0" xfId="0" applyFont="1" applyFill="1" applyBorder="1" applyAlignment="1">
      <alignment horizontal="left"/>
    </xf>
    <xf numFmtId="0" fontId="42" fillId="6" borderId="0" xfId="0" applyFont="1" applyFill="1" applyBorder="1" applyAlignment="1">
      <alignment horizontal="right"/>
    </xf>
    <xf numFmtId="0" fontId="42" fillId="6" borderId="0" xfId="0" applyFont="1" applyFill="1" applyBorder="1" applyAlignment="1">
      <alignment horizontal="left"/>
    </xf>
    <xf numFmtId="0" fontId="2" fillId="9" borderId="123" xfId="0" applyFont="1" applyFill="1" applyBorder="1" applyAlignment="1">
      <alignment horizontal="left" vertical="center"/>
    </xf>
    <xf numFmtId="1" fontId="0" fillId="9" borderId="125" xfId="0" applyNumberFormat="1" applyFill="1" applyBorder="1" applyAlignment="1">
      <alignment horizontal="right" vertical="center"/>
    </xf>
    <xf numFmtId="0" fontId="0" fillId="0" borderId="123" xfId="0" applyFill="1" applyBorder="1" applyAlignment="1">
      <alignment horizontal="right" vertical="center"/>
    </xf>
    <xf numFmtId="1" fontId="0" fillId="0" borderId="125" xfId="0" applyNumberFormat="1" applyFill="1" applyBorder="1" applyAlignment="1">
      <alignment horizontal="right" vertical="center"/>
    </xf>
    <xf numFmtId="0" fontId="2" fillId="6" borderId="123" xfId="0" applyFont="1" applyFill="1" applyBorder="1" applyAlignment="1">
      <alignment horizontal="left" vertical="center"/>
    </xf>
    <xf numFmtId="0" fontId="0" fillId="6" borderId="125" xfId="0" applyFill="1" applyBorder="1" applyAlignment="1">
      <alignment horizontal="right" vertical="center"/>
    </xf>
    <xf numFmtId="0" fontId="0" fillId="0" borderId="123" xfId="0" applyBorder="1" applyAlignment="1">
      <alignment horizontal="right" vertical="center"/>
    </xf>
    <xf numFmtId="1" fontId="0" fillId="0" borderId="125" xfId="0" applyNumberFormat="1" applyBorder="1" applyAlignment="1">
      <alignment horizontal="right" vertical="center"/>
    </xf>
    <xf numFmtId="0" fontId="0" fillId="0" borderId="125" xfId="0" applyFill="1" applyBorder="1" applyAlignment="1">
      <alignment horizontal="right" vertical="center"/>
    </xf>
    <xf numFmtId="0" fontId="0" fillId="0" borderId="126" xfId="0" applyFill="1" applyBorder="1" applyAlignment="1">
      <alignment horizontal="right" vertical="center"/>
    </xf>
    <xf numFmtId="1" fontId="0" fillId="0" borderId="127" xfId="0" applyNumberFormat="1" applyFill="1" applyBorder="1" applyAlignment="1">
      <alignment horizontal="right" vertical="center"/>
    </xf>
    <xf numFmtId="1" fontId="0" fillId="0" borderId="123" xfId="0" applyNumberFormat="1" applyFill="1" applyBorder="1" applyAlignment="1">
      <alignment horizontal="right" vertical="center"/>
    </xf>
    <xf numFmtId="0" fontId="0" fillId="6" borderId="125" xfId="0" applyFill="1" applyBorder="1" applyAlignment="1">
      <alignment horizontal="center" vertical="center"/>
    </xf>
    <xf numFmtId="1" fontId="0" fillId="0" borderId="126" xfId="0" applyNumberFormat="1" applyFill="1" applyBorder="1" applyAlignment="1">
      <alignment horizontal="right" vertical="center"/>
    </xf>
    <xf numFmtId="0" fontId="0" fillId="9" borderId="128" xfId="0" applyFill="1" applyBorder="1" applyAlignment="1">
      <alignment horizontal="center" vertical="center" textRotation="90"/>
    </xf>
    <xf numFmtId="0" fontId="0" fillId="0" borderId="129" xfId="0" applyBorder="1" applyAlignment="1">
      <alignment horizontal="center" vertical="center" textRotation="90"/>
    </xf>
    <xf numFmtId="0" fontId="0" fillId="6" borderId="129" xfId="0" applyFill="1" applyBorder="1" applyAlignment="1">
      <alignment horizontal="left" vertical="center"/>
    </xf>
    <xf numFmtId="0" fontId="0" fillId="0" borderId="129" xfId="0" applyBorder="1" applyAlignment="1">
      <alignment horizontal="left" vertical="center"/>
    </xf>
    <xf numFmtId="0" fontId="0" fillId="0" borderId="129" xfId="0" applyFill="1" applyBorder="1" applyAlignment="1">
      <alignment horizontal="left" vertical="center"/>
    </xf>
    <xf numFmtId="0" fontId="0" fillId="0" borderId="130" xfId="0" applyFill="1" applyBorder="1" applyAlignment="1">
      <alignment horizontal="left" vertical="center"/>
    </xf>
    <xf numFmtId="0" fontId="0" fillId="27" borderId="129" xfId="0" applyFill="1" applyBorder="1" applyAlignment="1">
      <alignment horizontal="left" vertical="center"/>
    </xf>
    <xf numFmtId="0" fontId="0" fillId="9" borderId="129" xfId="0" applyFill="1" applyBorder="1" applyAlignment="1">
      <alignment horizontal="left" vertical="center"/>
    </xf>
    <xf numFmtId="0" fontId="0" fillId="18" borderId="129" xfId="0" applyFill="1" applyBorder="1" applyAlignment="1">
      <alignment horizontal="left" vertical="center"/>
    </xf>
    <xf numFmtId="0" fontId="1" fillId="0" borderId="0" xfId="8" applyFont="1" applyAlignment="1">
      <alignment horizontal="center" vertical="center"/>
    </xf>
    <xf numFmtId="0" fontId="69" fillId="0" borderId="0" xfId="8" applyFont="1" applyAlignment="1">
      <alignment horizontal="center" vertical="center"/>
    </xf>
    <xf numFmtId="0" fontId="2" fillId="0" borderId="23" xfId="0" applyFont="1" applyFill="1" applyBorder="1" applyAlignment="1">
      <alignment vertical="center" wrapText="1"/>
    </xf>
    <xf numFmtId="0" fontId="2" fillId="0" borderId="24" xfId="0" applyFont="1" applyFill="1" applyBorder="1" applyAlignment="1">
      <alignment vertical="center" wrapText="1"/>
    </xf>
    <xf numFmtId="0" fontId="2" fillId="0" borderId="19" xfId="0" applyFont="1" applyFill="1" applyBorder="1" applyAlignment="1">
      <alignment horizontal="left" vertical="center"/>
    </xf>
    <xf numFmtId="0" fontId="34" fillId="0" borderId="61" xfId="2" applyBorder="1" applyAlignment="1" applyProtection="1">
      <alignment vertical="center"/>
    </xf>
    <xf numFmtId="0" fontId="70" fillId="0" borderId="3" xfId="0" applyFont="1" applyBorder="1" applyAlignment="1">
      <alignment horizontal="center"/>
    </xf>
    <xf numFmtId="0" fontId="70" fillId="0" borderId="4" xfId="0" applyFont="1" applyBorder="1" applyAlignment="1">
      <alignment vertical="center"/>
    </xf>
    <xf numFmtId="0" fontId="71" fillId="0" borderId="0" xfId="0" applyFont="1" applyBorder="1" applyAlignment="1">
      <alignment vertical="center"/>
    </xf>
    <xf numFmtId="0" fontId="71" fillId="0" borderId="2" xfId="0" applyFont="1" applyBorder="1" applyAlignment="1">
      <alignment vertical="center"/>
    </xf>
    <xf numFmtId="0" fontId="0" fillId="0" borderId="135" xfId="0" applyBorder="1"/>
    <xf numFmtId="0" fontId="0" fillId="31" borderId="131" xfId="0" applyFill="1" applyBorder="1"/>
    <xf numFmtId="0" fontId="0" fillId="31" borderId="144" xfId="0" applyFill="1" applyBorder="1"/>
    <xf numFmtId="0" fontId="0" fillId="31" borderId="134" xfId="0" applyFill="1" applyBorder="1"/>
    <xf numFmtId="0" fontId="0" fillId="31" borderId="6" xfId="0" applyFill="1" applyBorder="1"/>
    <xf numFmtId="0" fontId="0" fillId="0" borderId="132" xfId="0" applyBorder="1"/>
    <xf numFmtId="0" fontId="0" fillId="0" borderId="110" xfId="0" applyBorder="1"/>
    <xf numFmtId="0" fontId="25" fillId="0" borderId="1" xfId="0" applyFont="1" applyFill="1" applyBorder="1" applyAlignment="1">
      <alignment horizontal="center"/>
    </xf>
    <xf numFmtId="0" fontId="25" fillId="0" borderId="0" xfId="0" applyFont="1" applyFill="1" applyBorder="1" applyAlignment="1">
      <alignment horizontal="center"/>
    </xf>
    <xf numFmtId="0" fontId="25" fillId="0" borderId="2" xfId="0" applyFont="1" applyFill="1" applyBorder="1" applyAlignment="1">
      <alignment horizontal="center"/>
    </xf>
    <xf numFmtId="0" fontId="7"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 xfId="0" applyFont="1" applyFill="1" applyBorder="1" applyAlignment="1">
      <alignment horizontal="center" vertical="center"/>
    </xf>
    <xf numFmtId="0" fontId="25" fillId="0" borderId="0" xfId="0" applyFont="1" applyFill="1" applyBorder="1" applyAlignment="1">
      <alignment horizontal="center"/>
    </xf>
    <xf numFmtId="0" fontId="7" fillId="0" borderId="0" xfId="0" applyFont="1" applyFill="1" applyBorder="1" applyAlignment="1">
      <alignment horizontal="center" vertical="center"/>
    </xf>
    <xf numFmtId="0" fontId="70" fillId="0" borderId="0" xfId="0" applyFont="1" applyBorder="1" applyAlignment="1">
      <alignment horizontal="center"/>
    </xf>
    <xf numFmtId="0" fontId="70" fillId="0" borderId="2" xfId="0" applyFont="1" applyBorder="1" applyAlignment="1">
      <alignment vertical="center"/>
    </xf>
    <xf numFmtId="0" fontId="22" fillId="0" borderId="1" xfId="0" applyFont="1" applyBorder="1" applyAlignment="1">
      <alignment vertical="center"/>
    </xf>
    <xf numFmtId="0" fontId="70" fillId="0" borderId="0" xfId="0" applyFont="1" applyBorder="1" applyAlignment="1">
      <alignment vertical="center"/>
    </xf>
    <xf numFmtId="0" fontId="70" fillId="0" borderId="3" xfId="0" applyFont="1" applyBorder="1" applyAlignment="1">
      <alignment vertical="center"/>
    </xf>
    <xf numFmtId="0" fontId="0" fillId="0" borderId="6" xfId="8" applyFont="1" applyBorder="1" applyAlignment="1">
      <alignment horizontal="center" vertical="center"/>
    </xf>
    <xf numFmtId="0" fontId="0" fillId="0" borderId="6" xfId="8" applyFont="1" applyBorder="1" applyAlignment="1">
      <alignment horizontal="center" vertical="center" wrapText="1"/>
    </xf>
    <xf numFmtId="0" fontId="1" fillId="0" borderId="23" xfId="8" applyFont="1" applyFill="1" applyBorder="1" applyAlignment="1">
      <alignment horizontal="center" vertical="center"/>
    </xf>
    <xf numFmtId="0" fontId="1" fillId="0" borderId="24" xfId="8" applyFont="1" applyFill="1" applyBorder="1" applyAlignment="1">
      <alignment horizontal="center" vertical="center"/>
    </xf>
    <xf numFmtId="0" fontId="1" fillId="0" borderId="6" xfId="8" applyFont="1" applyBorder="1" applyAlignment="1">
      <alignment horizontal="center" vertical="center"/>
    </xf>
    <xf numFmtId="0" fontId="1" fillId="0" borderId="0" xfId="8" applyFont="1" applyAlignment="1">
      <alignment horizontal="center" vertical="center" wrapText="1"/>
    </xf>
    <xf numFmtId="0" fontId="0" fillId="0" borderId="0" xfId="8" applyFont="1" applyAlignment="1">
      <alignment horizontal="center" vertical="center" wrapText="1"/>
    </xf>
    <xf numFmtId="0" fontId="0" fillId="9" borderId="0" xfId="0" applyFill="1" applyBorder="1" applyAlignment="1">
      <alignment horizontal="center" vertical="center" textRotation="90"/>
    </xf>
    <xf numFmtId="0" fontId="0" fillId="0" borderId="0" xfId="0"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33" fillId="0" borderId="0" xfId="0" applyFont="1" applyFill="1" applyBorder="1" applyAlignment="1">
      <alignment horizontal="left"/>
    </xf>
    <xf numFmtId="0" fontId="11" fillId="56" borderId="118" xfId="0" applyFont="1" applyFill="1" applyBorder="1" applyAlignment="1">
      <alignment horizontal="left"/>
    </xf>
    <xf numFmtId="0" fontId="11" fillId="6" borderId="118" xfId="0" applyFont="1" applyFill="1" applyBorder="1" applyAlignment="1">
      <alignment horizontal="left"/>
    </xf>
    <xf numFmtId="0" fontId="29" fillId="8" borderId="91" xfId="0" applyFont="1" applyFill="1" applyBorder="1" applyAlignment="1">
      <alignment horizontal="left" vertical="center"/>
    </xf>
    <xf numFmtId="0" fontId="29" fillId="10" borderId="91" xfId="0" applyFont="1" applyFill="1" applyBorder="1" applyAlignment="1">
      <alignment horizontal="left"/>
    </xf>
    <xf numFmtId="0" fontId="11" fillId="10" borderId="92" xfId="0" applyFont="1" applyFill="1" applyBorder="1" applyAlignment="1">
      <alignment horizontal="right"/>
    </xf>
    <xf numFmtId="0" fontId="11" fillId="10" borderId="92" xfId="0" applyFont="1" applyFill="1" applyBorder="1" applyAlignment="1">
      <alignment horizontal="left"/>
    </xf>
    <xf numFmtId="0" fontId="11" fillId="10" borderId="93" xfId="0" applyFont="1" applyFill="1" applyBorder="1" applyAlignment="1">
      <alignment horizontal="left"/>
    </xf>
    <xf numFmtId="0" fontId="11" fillId="10" borderId="88" xfId="0" applyFont="1" applyFill="1" applyBorder="1" applyAlignment="1">
      <alignment horizontal="left"/>
    </xf>
    <xf numFmtId="164" fontId="11" fillId="10" borderId="97" xfId="0" applyNumberFormat="1" applyFont="1" applyFill="1" applyBorder="1" applyAlignment="1">
      <alignment horizontal="center"/>
    </xf>
    <xf numFmtId="164" fontId="11" fillId="10" borderId="98" xfId="0" applyNumberFormat="1" applyFont="1" applyFill="1" applyBorder="1" applyAlignment="1">
      <alignment horizontal="center"/>
    </xf>
    <xf numFmtId="3" fontId="2" fillId="6" borderId="91" xfId="0" applyNumberFormat="1" applyFont="1" applyFill="1" applyBorder="1" applyAlignment="1">
      <alignment vertical="center"/>
    </xf>
    <xf numFmtId="165" fontId="0" fillId="6" borderId="97" xfId="0" applyNumberFormat="1" applyFont="1" applyFill="1" applyBorder="1" applyAlignment="1">
      <alignment vertical="center"/>
    </xf>
    <xf numFmtId="165" fontId="0" fillId="6" borderId="97" xfId="0" applyNumberFormat="1" applyFill="1" applyBorder="1" applyAlignment="1">
      <alignment vertical="center"/>
    </xf>
    <xf numFmtId="165" fontId="0" fillId="6" borderId="98" xfId="0" applyNumberFormat="1" applyFill="1" applyBorder="1" applyAlignment="1">
      <alignment vertical="center"/>
    </xf>
    <xf numFmtId="0" fontId="22" fillId="0" borderId="3" xfId="0" applyFont="1" applyBorder="1" applyAlignment="1">
      <alignment vertical="center"/>
    </xf>
    <xf numFmtId="0" fontId="22" fillId="0" borderId="4" xfId="0" applyFont="1" applyBorder="1" applyAlignment="1">
      <alignment vertical="center"/>
    </xf>
    <xf numFmtId="0" fontId="23" fillId="0" borderId="2" xfId="0" applyFont="1" applyBorder="1" applyAlignment="1">
      <alignment vertical="center"/>
    </xf>
    <xf numFmtId="0" fontId="24" fillId="0" borderId="1" xfId="0" applyFont="1" applyBorder="1" applyAlignment="1">
      <alignment vertical="center"/>
    </xf>
    <xf numFmtId="0" fontId="21" fillId="0" borderId="58" xfId="0" applyFont="1" applyBorder="1" applyAlignment="1">
      <alignment vertical="center"/>
    </xf>
    <xf numFmtId="0" fontId="21" fillId="0" borderId="61" xfId="0" applyFont="1" applyBorder="1" applyAlignment="1">
      <alignment vertical="center"/>
    </xf>
    <xf numFmtId="1" fontId="27" fillId="39" borderId="21" xfId="0" applyNumberFormat="1" applyFont="1" applyFill="1" applyBorder="1" applyAlignment="1">
      <alignment horizontal="center"/>
    </xf>
    <xf numFmtId="1" fontId="27" fillId="39" borderId="95" xfId="0" applyNumberFormat="1" applyFont="1" applyFill="1" applyBorder="1" applyAlignment="1">
      <alignment horizontal="center"/>
    </xf>
    <xf numFmtId="0" fontId="27" fillId="39" borderId="96" xfId="0" applyFont="1" applyFill="1" applyBorder="1" applyAlignment="1"/>
    <xf numFmtId="0" fontId="3" fillId="0" borderId="0" xfId="0" applyFont="1" applyFill="1" applyBorder="1" applyAlignment="1">
      <alignment wrapText="1"/>
    </xf>
    <xf numFmtId="0" fontId="77" fillId="0" borderId="1" xfId="0" applyFont="1" applyFill="1" applyBorder="1" applyAlignment="1">
      <alignment wrapText="1"/>
    </xf>
    <xf numFmtId="0" fontId="77" fillId="0" borderId="0" xfId="0" applyFont="1" applyFill="1" applyBorder="1" applyAlignment="1">
      <alignment wrapText="1"/>
    </xf>
    <xf numFmtId="0" fontId="0" fillId="0" borderId="4" xfId="0" applyFill="1" applyBorder="1" applyAlignment="1">
      <alignment horizontal="center" vertical="center"/>
    </xf>
    <xf numFmtId="1" fontId="27" fillId="60" borderId="21" xfId="0" applyNumberFormat="1" applyFont="1" applyFill="1" applyBorder="1" applyAlignment="1">
      <alignment horizontal="center"/>
    </xf>
    <xf numFmtId="1" fontId="27" fillId="60" borderId="95" xfId="0" applyNumberFormat="1" applyFont="1" applyFill="1" applyBorder="1" applyAlignment="1">
      <alignment horizontal="center"/>
    </xf>
    <xf numFmtId="0" fontId="27" fillId="60" borderId="96" xfId="0" applyFont="1" applyFill="1" applyBorder="1" applyAlignment="1"/>
    <xf numFmtId="0" fontId="3" fillId="0" borderId="0" xfId="0" applyFont="1" applyFill="1" applyBorder="1" applyAlignment="1">
      <alignment vertical="top" wrapText="1"/>
    </xf>
    <xf numFmtId="0" fontId="0" fillId="0" borderId="3" xfId="0" applyFill="1" applyBorder="1" applyAlignment="1">
      <alignment vertical="top"/>
    </xf>
    <xf numFmtId="165" fontId="0" fillId="0" borderId="0" xfId="0" applyNumberFormat="1" applyFont="1" applyFill="1" applyBorder="1" applyAlignment="1">
      <alignment vertical="center"/>
    </xf>
    <xf numFmtId="165" fontId="0" fillId="0" borderId="0" xfId="0" applyNumberFormat="1" applyFill="1" applyBorder="1" applyAlignment="1">
      <alignment vertical="center"/>
    </xf>
    <xf numFmtId="0" fontId="0" fillId="0" borderId="99" xfId="0" applyFont="1" applyFill="1" applyBorder="1" applyAlignment="1">
      <alignment horizontal="right"/>
    </xf>
    <xf numFmtId="0" fontId="78" fillId="0" borderId="0" xfId="2" applyFont="1" applyFill="1" applyBorder="1" applyAlignment="1" applyProtection="1"/>
    <xf numFmtId="0" fontId="11" fillId="0" borderId="0" xfId="0" applyFont="1" applyFill="1" applyBorder="1" applyAlignment="1">
      <alignment horizontal="left" vertical="center"/>
    </xf>
    <xf numFmtId="3" fontId="54" fillId="30" borderId="1" xfId="0" applyNumberFormat="1" applyFont="1" applyFill="1" applyBorder="1" applyAlignment="1">
      <alignment horizontal="center"/>
    </xf>
    <xf numFmtId="3" fontId="54" fillId="30" borderId="0" xfId="0" applyNumberFormat="1" applyFont="1" applyFill="1" applyBorder="1" applyAlignment="1">
      <alignment horizontal="center"/>
    </xf>
    <xf numFmtId="3" fontId="54" fillId="30" borderId="2" xfId="0" applyNumberFormat="1" applyFont="1" applyFill="1" applyBorder="1" applyAlignment="1">
      <alignment horizontal="center"/>
    </xf>
    <xf numFmtId="0" fontId="54" fillId="30" borderId="1" xfId="0" applyFont="1" applyFill="1" applyBorder="1" applyAlignment="1">
      <alignment horizontal="center"/>
    </xf>
    <xf numFmtId="0" fontId="54" fillId="30" borderId="0" xfId="0" applyFont="1" applyFill="1" applyBorder="1" applyAlignment="1">
      <alignment horizontal="center"/>
    </xf>
    <xf numFmtId="0" fontId="54" fillId="30" borderId="2" xfId="0" applyFont="1" applyFill="1" applyBorder="1" applyAlignment="1">
      <alignment horizontal="center"/>
    </xf>
    <xf numFmtId="0" fontId="0" fillId="35" borderId="0" xfId="0" applyFill="1" applyBorder="1" applyAlignment="1">
      <alignment vertical="center"/>
    </xf>
    <xf numFmtId="0" fontId="0" fillId="35" borderId="0" xfId="0" applyFont="1" applyFill="1" applyBorder="1" applyAlignment="1">
      <alignment vertical="center"/>
    </xf>
    <xf numFmtId="0" fontId="0" fillId="32" borderId="0" xfId="0" applyFont="1" applyFill="1" applyBorder="1"/>
    <xf numFmtId="0" fontId="11" fillId="32" borderId="0" xfId="0" applyFont="1" applyFill="1" applyBorder="1" applyAlignment="1">
      <alignment horizontal="left" vertical="center"/>
    </xf>
    <xf numFmtId="0" fontId="0" fillId="32" borderId="0" xfId="0" applyFont="1" applyFill="1" applyBorder="1" applyAlignment="1">
      <alignment vertical="center"/>
    </xf>
    <xf numFmtId="0" fontId="0" fillId="32" borderId="0" xfId="0" applyFill="1" applyBorder="1" applyAlignment="1">
      <alignment vertical="center"/>
    </xf>
    <xf numFmtId="0" fontId="11" fillId="35" borderId="1" xfId="0" applyFont="1" applyFill="1" applyBorder="1" applyAlignment="1">
      <alignment vertical="center"/>
    </xf>
    <xf numFmtId="0" fontId="0" fillId="0" borderId="57" xfId="0" applyFont="1" applyFill="1" applyBorder="1"/>
    <xf numFmtId="0" fontId="0" fillId="34" borderId="57" xfId="0" applyFont="1" applyFill="1" applyBorder="1" applyAlignment="1">
      <alignment horizontal="right"/>
    </xf>
    <xf numFmtId="0" fontId="0" fillId="34" borderId="57" xfId="0" applyFont="1" applyFill="1" applyBorder="1" applyAlignment="1">
      <alignment horizontal="left"/>
    </xf>
    <xf numFmtId="0" fontId="2" fillId="31" borderId="5" xfId="0" applyFont="1" applyFill="1" applyBorder="1"/>
    <xf numFmtId="0" fontId="2" fillId="31" borderId="4" xfId="0" applyFont="1" applyFill="1" applyBorder="1"/>
    <xf numFmtId="0" fontId="79" fillId="31" borderId="1" xfId="0" applyFont="1" applyFill="1" applyBorder="1"/>
    <xf numFmtId="0" fontId="3" fillId="47" borderId="23" xfId="0" applyFont="1" applyFill="1" applyBorder="1" applyAlignment="1">
      <alignment horizontal="center"/>
    </xf>
    <xf numFmtId="0" fontId="3" fillId="47" borderId="23" xfId="0" applyFont="1" applyFill="1" applyBorder="1" applyAlignment="1">
      <alignment horizontal="center" vertical="center"/>
    </xf>
    <xf numFmtId="0" fontId="3" fillId="47" borderId="23" xfId="0" applyFont="1" applyFill="1" applyBorder="1"/>
    <xf numFmtId="0" fontId="3" fillId="47" borderId="23" xfId="0" applyFont="1" applyFill="1" applyBorder="1" applyAlignment="1">
      <alignment horizontal="left"/>
    </xf>
    <xf numFmtId="0" fontId="3" fillId="47" borderId="23" xfId="0" applyFont="1" applyFill="1" applyBorder="1" applyAlignment="1">
      <alignment horizontal="right"/>
    </xf>
    <xf numFmtId="0" fontId="3" fillId="47" borderId="24" xfId="0" applyFont="1" applyFill="1" applyBorder="1" applyAlignment="1">
      <alignment horizontal="left"/>
    </xf>
    <xf numFmtId="0" fontId="79" fillId="31" borderId="5" xfId="0" applyFont="1" applyFill="1" applyBorder="1"/>
    <xf numFmtId="0" fontId="3" fillId="31" borderId="4" xfId="0" applyFont="1" applyFill="1" applyBorder="1" applyAlignment="1">
      <alignment horizontal="center"/>
    </xf>
    <xf numFmtId="0" fontId="3" fillId="31" borderId="2" xfId="0" applyFont="1" applyFill="1" applyBorder="1" applyAlignment="1">
      <alignment horizontal="center"/>
    </xf>
    <xf numFmtId="0" fontId="79" fillId="31" borderId="61" xfId="0" applyFont="1" applyFill="1" applyBorder="1"/>
    <xf numFmtId="0" fontId="3" fillId="31" borderId="58" xfId="0" applyFont="1" applyFill="1" applyBorder="1" applyAlignment="1">
      <alignment horizontal="center"/>
    </xf>
    <xf numFmtId="0" fontId="81" fillId="47" borderId="19" xfId="0" applyFont="1" applyFill="1" applyBorder="1"/>
    <xf numFmtId="0" fontId="0" fillId="0" borderId="61" xfId="0" applyFont="1" applyFill="1" applyBorder="1" applyAlignment="1">
      <alignment vertical="center"/>
    </xf>
    <xf numFmtId="0" fontId="0" fillId="0" borderId="57" xfId="0" applyFont="1" applyFill="1" applyBorder="1" applyAlignment="1">
      <alignment horizontal="left"/>
    </xf>
    <xf numFmtId="0" fontId="0" fillId="0" borderId="57" xfId="0" applyFont="1" applyFill="1" applyBorder="1" applyAlignment="1">
      <alignment horizontal="right"/>
    </xf>
    <xf numFmtId="0" fontId="0" fillId="33" borderId="57" xfId="0" applyFill="1" applyBorder="1" applyAlignment="1">
      <alignment vertical="center"/>
    </xf>
    <xf numFmtId="0" fontId="0" fillId="33" borderId="57" xfId="0" applyFont="1" applyFill="1" applyBorder="1" applyAlignment="1">
      <alignment vertical="center"/>
    </xf>
    <xf numFmtId="0" fontId="11" fillId="33" borderId="57" xfId="0" applyFont="1" applyFill="1" applyBorder="1" applyAlignment="1">
      <alignment vertical="center"/>
    </xf>
    <xf numFmtId="0" fontId="34" fillId="0" borderId="0" xfId="2" applyFill="1" applyBorder="1" applyAlignment="1" applyProtection="1">
      <alignment horizontal="left"/>
    </xf>
    <xf numFmtId="0" fontId="54" fillId="55" borderId="19" xfId="0" applyFont="1" applyFill="1" applyBorder="1" applyAlignment="1">
      <alignment horizontal="left"/>
    </xf>
    <xf numFmtId="0" fontId="0" fillId="31" borderId="19" xfId="0" applyFill="1" applyBorder="1" applyAlignment="1"/>
    <xf numFmtId="0" fontId="54" fillId="55" borderId="24" xfId="0" applyFont="1" applyFill="1" applyBorder="1" applyAlignment="1"/>
    <xf numFmtId="0" fontId="0" fillId="31" borderId="24" xfId="0" applyFill="1" applyBorder="1" applyAlignment="1"/>
    <xf numFmtId="0" fontId="0" fillId="40" borderId="3" xfId="0" applyFont="1" applyFill="1" applyBorder="1"/>
    <xf numFmtId="0" fontId="1" fillId="0" borderId="0" xfId="0" applyFont="1" applyAlignment="1">
      <alignment horizontal="center" vertical="center"/>
    </xf>
    <xf numFmtId="0" fontId="1" fillId="0" borderId="0" xfId="0" applyFont="1" applyAlignment="1">
      <alignment horizontal="left" vertical="center"/>
    </xf>
    <xf numFmtId="0" fontId="1" fillId="0" borderId="0" xfId="0" applyFont="1" applyFill="1" applyAlignment="1">
      <alignment horizontal="left" vertical="center"/>
    </xf>
    <xf numFmtId="0" fontId="1" fillId="0" borderId="0" xfId="0" applyFont="1" applyAlignment="1">
      <alignment horizontal="center" vertical="center" wrapText="1"/>
    </xf>
    <xf numFmtId="0" fontId="82" fillId="0" borderId="122" xfId="0" applyFont="1" applyBorder="1" applyAlignment="1">
      <alignment vertical="center"/>
    </xf>
    <xf numFmtId="0" fontId="82" fillId="0" borderId="146" xfId="0" applyFont="1" applyBorder="1" applyAlignment="1">
      <alignment horizontal="center" vertical="center"/>
    </xf>
    <xf numFmtId="0" fontId="2" fillId="61" borderId="90" xfId="0" applyFont="1" applyFill="1" applyBorder="1" applyAlignment="1">
      <alignment horizontal="center" vertical="center"/>
    </xf>
    <xf numFmtId="0" fontId="1" fillId="0" borderId="138" xfId="3" applyFont="1" applyFill="1" applyBorder="1" applyAlignment="1">
      <alignment horizontal="center" vertical="center"/>
    </xf>
    <xf numFmtId="0" fontId="1" fillId="0" borderId="138" xfId="3" applyFont="1" applyFill="1" applyBorder="1" applyAlignment="1">
      <alignment horizontal="center" vertical="center" wrapText="1"/>
    </xf>
    <xf numFmtId="0" fontId="1" fillId="0" borderId="148" xfId="0" applyFont="1" applyFill="1" applyBorder="1" applyAlignment="1">
      <alignment horizontal="center" vertical="center" wrapText="1"/>
    </xf>
    <xf numFmtId="0" fontId="2" fillId="61" borderId="89" xfId="0" applyFont="1" applyFill="1" applyBorder="1" applyAlignment="1">
      <alignment horizontal="center" vertical="center"/>
    </xf>
    <xf numFmtId="0" fontId="1" fillId="0" borderId="0" xfId="3" applyFont="1" applyFill="1" applyBorder="1" applyAlignment="1">
      <alignment horizontal="center" vertical="center"/>
    </xf>
    <xf numFmtId="0" fontId="1" fillId="0" borderId="150" xfId="0" applyFont="1" applyFill="1" applyBorder="1" applyAlignment="1">
      <alignment horizontal="center" vertical="center" wrapText="1"/>
    </xf>
    <xf numFmtId="0" fontId="2" fillId="61" borderId="88" xfId="0" applyFont="1" applyFill="1" applyBorder="1" applyAlignment="1">
      <alignment horizontal="center" vertical="center"/>
    </xf>
    <xf numFmtId="0" fontId="1" fillId="0" borderId="122" xfId="3" applyFont="1" applyFill="1" applyBorder="1" applyAlignment="1">
      <alignment horizontal="center" vertical="center"/>
    </xf>
    <xf numFmtId="0" fontId="1" fillId="19" borderId="152" xfId="0" applyFont="1" applyFill="1" applyBorder="1" applyAlignment="1">
      <alignment horizontal="center" vertical="center" wrapText="1"/>
    </xf>
    <xf numFmtId="0" fontId="1" fillId="0" borderId="152" xfId="0" applyFont="1" applyFill="1" applyBorder="1" applyAlignment="1">
      <alignment horizontal="center" vertical="center" wrapText="1"/>
    </xf>
    <xf numFmtId="0" fontId="1" fillId="0" borderId="154" xfId="0" applyFont="1" applyFill="1" applyBorder="1" applyAlignment="1">
      <alignment horizontal="center" vertical="center" wrapText="1"/>
    </xf>
    <xf numFmtId="0" fontId="1" fillId="0" borderId="155" xfId="0" applyFont="1" applyFill="1" applyBorder="1" applyAlignment="1">
      <alignment horizontal="center" vertical="center" wrapText="1"/>
    </xf>
    <xf numFmtId="0" fontId="1" fillId="0" borderId="156" xfId="0" applyFont="1" applyFill="1" applyBorder="1" applyAlignment="1">
      <alignment horizontal="center" vertical="center" wrapText="1"/>
    </xf>
    <xf numFmtId="0" fontId="2" fillId="0" borderId="0" xfId="0" applyFont="1" applyFill="1" applyBorder="1" applyAlignment="1">
      <alignment vertical="center" textRotation="90" wrapText="1"/>
    </xf>
    <xf numFmtId="0" fontId="28" fillId="0" borderId="25" xfId="0" applyFont="1" applyFill="1" applyBorder="1"/>
    <xf numFmtId="0" fontId="0" fillId="0" borderId="0" xfId="0" applyFill="1" applyBorder="1" applyAlignment="1">
      <alignment horizontal="center" vertical="center" wrapText="1"/>
    </xf>
    <xf numFmtId="0" fontId="0" fillId="0" borderId="0" xfId="0" applyFill="1" applyBorder="1" applyAlignment="1">
      <alignment horizontal="center" vertical="center" wrapText="1"/>
    </xf>
    <xf numFmtId="0" fontId="54" fillId="0" borderId="1" xfId="0" applyFont="1" applyBorder="1"/>
    <xf numFmtId="0" fontId="84" fillId="0" borderId="0" xfId="0" applyFont="1" applyFill="1" applyBorder="1" applyAlignment="1">
      <alignment horizontal="center"/>
    </xf>
    <xf numFmtId="0" fontId="0" fillId="0" borderId="148" xfId="0" applyFill="1" applyBorder="1" applyAlignment="1">
      <alignment horizontal="center" vertical="center" wrapText="1"/>
    </xf>
    <xf numFmtId="0" fontId="0" fillId="0" borderId="154" xfId="0" applyFill="1" applyBorder="1" applyAlignment="1">
      <alignment horizontal="center" vertical="center" wrapText="1"/>
    </xf>
    <xf numFmtId="0" fontId="0" fillId="0" borderId="155" xfId="0" applyFill="1" applyBorder="1" applyAlignment="1">
      <alignment horizontal="center" vertical="center" wrapText="1"/>
    </xf>
    <xf numFmtId="0" fontId="1" fillId="0" borderId="158" xfId="0" applyFont="1" applyFill="1" applyBorder="1" applyAlignment="1">
      <alignment horizontal="center" vertical="center" wrapText="1"/>
    </xf>
    <xf numFmtId="0" fontId="0" fillId="0" borderId="150" xfId="0" applyFill="1" applyBorder="1" applyAlignment="1">
      <alignment horizontal="center" vertical="center" wrapText="1"/>
    </xf>
    <xf numFmtId="0" fontId="0" fillId="0" borderId="152" xfId="0" applyFill="1" applyBorder="1" applyAlignment="1">
      <alignment horizontal="center" vertical="center" wrapText="1"/>
    </xf>
    <xf numFmtId="0" fontId="87" fillId="0" borderId="122" xfId="0" applyFont="1" applyBorder="1" applyAlignment="1">
      <alignment horizontal="center" vertical="center" wrapText="1"/>
    </xf>
    <xf numFmtId="0" fontId="0" fillId="0" borderId="4" xfId="0" applyFont="1" applyFill="1" applyBorder="1" applyAlignment="1">
      <alignment horizontal="center" vertical="center"/>
    </xf>
    <xf numFmtId="0" fontId="0" fillId="9" borderId="0" xfId="0" applyFill="1" applyBorder="1" applyAlignment="1">
      <alignment horizontal="center"/>
    </xf>
    <xf numFmtId="0" fontId="0" fillId="62" borderId="6" xfId="0" applyFill="1" applyBorder="1" applyAlignment="1">
      <alignment horizontal="center"/>
    </xf>
    <xf numFmtId="0" fontId="0" fillId="22" borderId="6" xfId="0" applyFill="1" applyBorder="1" applyAlignment="1">
      <alignment horizontal="center"/>
    </xf>
    <xf numFmtId="0" fontId="0" fillId="31" borderId="0" xfId="0" applyFill="1" applyBorder="1" applyAlignment="1">
      <alignment horizontal="right"/>
    </xf>
    <xf numFmtId="0" fontId="0" fillId="31" borderId="0" xfId="0" applyFill="1" applyBorder="1" applyAlignment="1">
      <alignment horizontal="left"/>
    </xf>
    <xf numFmtId="0" fontId="0" fillId="31" borderId="6" xfId="0" applyFill="1" applyBorder="1" applyAlignment="1">
      <alignment horizontal="left"/>
    </xf>
    <xf numFmtId="0" fontId="0" fillId="31" borderId="6" xfId="0" applyFill="1" applyBorder="1" applyAlignment="1">
      <alignment horizontal="center"/>
    </xf>
    <xf numFmtId="0" fontId="0" fillId="0" borderId="0" xfId="0" applyFont="1" applyBorder="1" applyAlignment="1">
      <alignment horizontal="left" vertical="center"/>
    </xf>
    <xf numFmtId="164" fontId="0" fillId="9" borderId="129" xfId="0" applyNumberFormat="1" applyFill="1" applyBorder="1" applyAlignment="1">
      <alignment horizontal="right" vertical="center"/>
    </xf>
    <xf numFmtId="1" fontId="0" fillId="0" borderId="129" xfId="0" applyNumberFormat="1" applyFill="1" applyBorder="1" applyAlignment="1">
      <alignment horizontal="right" vertical="center"/>
    </xf>
    <xf numFmtId="1" fontId="0" fillId="6" borderId="129" xfId="0" applyNumberFormat="1" applyFill="1" applyBorder="1" applyAlignment="1">
      <alignment horizontal="right" vertical="center"/>
    </xf>
    <xf numFmtId="1" fontId="0" fillId="0" borderId="130" xfId="0" applyNumberFormat="1" applyFill="1" applyBorder="1" applyAlignment="1">
      <alignment horizontal="right" vertical="center"/>
    </xf>
    <xf numFmtId="0" fontId="0" fillId="0" borderId="0" xfId="0" applyBorder="1" applyAlignment="1">
      <alignment horizontal="right" vertical="center" textRotation="90"/>
    </xf>
    <xf numFmtId="0" fontId="0" fillId="0" borderId="3" xfId="0" applyBorder="1" applyAlignment="1">
      <alignment vertical="center"/>
    </xf>
    <xf numFmtId="0" fontId="0" fillId="0" borderId="4" xfId="0" applyBorder="1" applyAlignment="1">
      <alignment vertical="center"/>
    </xf>
    <xf numFmtId="0" fontId="0" fillId="0" borderId="61" xfId="0" applyBorder="1" applyAlignment="1">
      <alignment horizontal="center" vertical="center" textRotation="90"/>
    </xf>
    <xf numFmtId="0" fontId="0" fillId="0" borderId="57" xfId="0" applyBorder="1" applyAlignment="1">
      <alignment horizontal="center" vertical="center" textRotation="90"/>
    </xf>
    <xf numFmtId="0" fontId="0" fillId="0" borderId="130" xfId="0" applyBorder="1" applyAlignment="1">
      <alignment horizontal="center" vertical="center" textRotation="90"/>
    </xf>
    <xf numFmtId="0" fontId="0" fillId="0" borderId="58" xfId="0" applyBorder="1" applyAlignment="1">
      <alignment horizontal="center" vertical="center" textRotation="90"/>
    </xf>
    <xf numFmtId="164" fontId="0" fillId="0" borderId="0" xfId="0" applyNumberFormat="1" applyFont="1" applyFill="1" applyBorder="1" applyAlignment="1">
      <alignment horizontal="center"/>
    </xf>
    <xf numFmtId="164" fontId="0" fillId="0" borderId="2" xfId="0" applyNumberFormat="1" applyFont="1" applyFill="1" applyBorder="1" applyAlignment="1">
      <alignment horizontal="center"/>
    </xf>
    <xf numFmtId="0" fontId="75" fillId="0" borderId="5" xfId="0" applyFont="1" applyFill="1" applyBorder="1" applyAlignment="1">
      <alignment vertical="center"/>
    </xf>
    <xf numFmtId="0" fontId="57" fillId="0" borderId="3" xfId="0" applyFont="1" applyFill="1" applyBorder="1" applyAlignment="1">
      <alignment vertical="center"/>
    </xf>
    <xf numFmtId="0" fontId="57" fillId="0" borderId="3" xfId="0" applyFont="1" applyFill="1" applyBorder="1"/>
    <xf numFmtId="0" fontId="89" fillId="0" borderId="4" xfId="0" applyFont="1" applyFill="1" applyBorder="1" applyAlignment="1">
      <alignment vertical="center" wrapText="1"/>
    </xf>
    <xf numFmtId="3" fontId="57" fillId="0" borderId="20" xfId="0" applyNumberFormat="1" applyFont="1" applyFill="1" applyBorder="1" applyAlignment="1">
      <alignment vertical="center" textRotation="90"/>
    </xf>
    <xf numFmtId="0" fontId="57" fillId="0" borderId="5" xfId="0" applyFont="1" applyFill="1" applyBorder="1" applyAlignment="1"/>
    <xf numFmtId="0" fontId="57" fillId="0" borderId="3" xfId="0" applyFont="1" applyBorder="1" applyAlignment="1">
      <alignment vertical="center"/>
    </xf>
    <xf numFmtId="0" fontId="57" fillId="0" borderId="4" xfId="0" applyFont="1" applyBorder="1" applyAlignment="1">
      <alignment vertical="center"/>
    </xf>
    <xf numFmtId="0" fontId="57" fillId="0" borderId="61" xfId="0" applyFont="1" applyBorder="1" applyAlignment="1">
      <alignment horizontal="center" vertical="center" textRotation="90"/>
    </xf>
    <xf numFmtId="0" fontId="57" fillId="0" borderId="57" xfId="0" applyFont="1" applyBorder="1" applyAlignment="1">
      <alignment horizontal="center" vertical="center" textRotation="90"/>
    </xf>
    <xf numFmtId="0" fontId="57" fillId="0" borderId="130" xfId="0" applyFont="1" applyBorder="1" applyAlignment="1">
      <alignment horizontal="center" vertical="center" textRotation="90"/>
    </xf>
    <xf numFmtId="0" fontId="57" fillId="0" borderId="58" xfId="0" applyFont="1" applyBorder="1" applyAlignment="1">
      <alignment horizontal="center" vertical="center" textRotation="90"/>
    </xf>
    <xf numFmtId="0" fontId="57" fillId="0" borderId="1" xfId="0" applyFont="1" applyBorder="1" applyAlignment="1">
      <alignment horizontal="center" vertical="center" textRotation="90"/>
    </xf>
    <xf numFmtId="0" fontId="57" fillId="0" borderId="0" xfId="0" applyFont="1" applyBorder="1" applyAlignment="1">
      <alignment horizontal="center" vertical="center" textRotation="90"/>
    </xf>
    <xf numFmtId="0" fontId="57" fillId="0" borderId="129" xfId="0" applyFont="1" applyBorder="1" applyAlignment="1">
      <alignment horizontal="center" vertical="center" textRotation="90"/>
    </xf>
    <xf numFmtId="0" fontId="57" fillId="0" borderId="2" xfId="0" applyFont="1" applyBorder="1" applyAlignment="1">
      <alignment horizontal="center" vertical="center" textRotation="90"/>
    </xf>
    <xf numFmtId="164" fontId="0" fillId="0" borderId="1" xfId="0" applyNumberFormat="1" applyFont="1" applyFill="1" applyBorder="1" applyAlignment="1">
      <alignment horizontal="center"/>
    </xf>
    <xf numFmtId="164" fontId="0" fillId="0" borderId="24" xfId="0" applyNumberFormat="1" applyFont="1" applyFill="1" applyBorder="1" applyAlignment="1">
      <alignment horizontal="center"/>
    </xf>
    <xf numFmtId="164" fontId="0" fillId="0" borderId="6" xfId="0" applyNumberFormat="1" applyFont="1" applyFill="1" applyBorder="1" applyAlignment="1">
      <alignment horizontal="center"/>
    </xf>
    <xf numFmtId="3" fontId="57" fillId="0" borderId="4" xfId="0" applyNumberFormat="1" applyFont="1" applyFill="1" applyBorder="1" applyAlignment="1">
      <alignment vertical="center" textRotation="90"/>
    </xf>
    <xf numFmtId="0" fontId="0" fillId="0" borderId="4" xfId="0" applyFill="1" applyBorder="1" applyAlignment="1">
      <alignment vertical="center"/>
    </xf>
    <xf numFmtId="0" fontId="57" fillId="0" borderId="24" xfId="0" applyFont="1" applyFill="1" applyBorder="1" applyAlignment="1">
      <alignment vertical="center"/>
    </xf>
    <xf numFmtId="0" fontId="0" fillId="0" borderId="2" xfId="0" applyFill="1" applyBorder="1" applyAlignment="1">
      <alignment horizontal="center" vertical="center" wrapText="1"/>
    </xf>
    <xf numFmtId="164" fontId="11" fillId="0" borderId="24" xfId="0" applyNumberFormat="1" applyFont="1" applyFill="1" applyBorder="1" applyAlignment="1">
      <alignment horizontal="center"/>
    </xf>
    <xf numFmtId="164" fontId="11" fillId="0" borderId="6" xfId="0" applyNumberFormat="1" applyFont="1" applyFill="1" applyBorder="1" applyAlignment="1">
      <alignment horizontal="center"/>
    </xf>
    <xf numFmtId="0" fontId="44" fillId="0" borderId="1" xfId="0" applyFont="1" applyFill="1" applyBorder="1" applyAlignment="1">
      <alignment vertical="center"/>
    </xf>
    <xf numFmtId="164" fontId="0" fillId="0" borderId="20" xfId="0" applyNumberFormat="1" applyFill="1" applyBorder="1" applyAlignment="1"/>
    <xf numFmtId="164" fontId="0" fillId="0" borderId="20" xfId="0" applyNumberFormat="1" applyFont="1" applyFill="1" applyBorder="1" applyAlignment="1">
      <alignment horizontal="center"/>
    </xf>
    <xf numFmtId="164" fontId="0" fillId="0" borderId="22" xfId="0" applyNumberFormat="1" applyFill="1" applyBorder="1"/>
    <xf numFmtId="0" fontId="65" fillId="63" borderId="0" xfId="0" applyFont="1" applyFill="1" applyBorder="1" applyAlignment="1">
      <alignment vertical="center"/>
    </xf>
    <xf numFmtId="3" fontId="57" fillId="0" borderId="6" xfId="0" applyNumberFormat="1" applyFont="1" applyFill="1" applyBorder="1" applyAlignment="1">
      <alignment vertical="center" textRotation="90"/>
    </xf>
    <xf numFmtId="0" fontId="0" fillId="6" borderId="0" xfId="0" applyFill="1" applyBorder="1" applyAlignment="1">
      <alignment horizontal="center"/>
    </xf>
    <xf numFmtId="0" fontId="65" fillId="0" borderId="0" xfId="0" applyFont="1" applyFill="1" applyBorder="1" applyAlignment="1">
      <alignment vertical="center"/>
    </xf>
    <xf numFmtId="0" fontId="43" fillId="0" borderId="0" xfId="0" applyFont="1" applyFill="1" applyBorder="1" applyAlignment="1">
      <alignment horizontal="left"/>
    </xf>
    <xf numFmtId="0" fontId="43" fillId="0" borderId="0" xfId="0" applyFont="1" applyFill="1" applyBorder="1"/>
    <xf numFmtId="0" fontId="0" fillId="0" borderId="23" xfId="0" applyFill="1" applyBorder="1" applyAlignment="1">
      <alignment horizontal="center"/>
    </xf>
    <xf numFmtId="0" fontId="0" fillId="6" borderId="0" xfId="0" applyFill="1" applyBorder="1" applyAlignment="1">
      <alignment horizontal="center"/>
    </xf>
    <xf numFmtId="0" fontId="0" fillId="9" borderId="21" xfId="0" applyFill="1" applyBorder="1"/>
    <xf numFmtId="0" fontId="0" fillId="0" borderId="3" xfId="0" applyFont="1" applyFill="1" applyBorder="1"/>
    <xf numFmtId="0" fontId="0" fillId="0" borderId="23" xfId="0" applyFill="1" applyBorder="1" applyAlignment="1">
      <alignment vertical="center" wrapText="1"/>
    </xf>
    <xf numFmtId="0" fontId="0" fillId="0" borderId="24" xfId="0" applyFill="1" applyBorder="1" applyAlignment="1">
      <alignment horizontal="right"/>
    </xf>
    <xf numFmtId="167" fontId="0" fillId="0" borderId="61" xfId="0" applyNumberFormat="1" applyFill="1" applyBorder="1" applyAlignment="1">
      <alignment horizontal="center"/>
    </xf>
    <xf numFmtId="167" fontId="0" fillId="0" borderId="57" xfId="0" applyNumberFormat="1" applyFill="1" applyBorder="1" applyAlignment="1">
      <alignment horizontal="center"/>
    </xf>
    <xf numFmtId="167" fontId="0" fillId="0" borderId="58" xfId="0" applyNumberFormat="1" applyFill="1" applyBorder="1" applyAlignment="1">
      <alignment horizontal="center"/>
    </xf>
    <xf numFmtId="0" fontId="0" fillId="0" borderId="3" xfId="0" applyFill="1" applyBorder="1" applyAlignment="1">
      <alignment vertical="center" wrapText="1"/>
    </xf>
    <xf numFmtId="0" fontId="0" fillId="0" borderId="19" xfId="0" applyFill="1" applyBorder="1" applyAlignment="1">
      <alignment vertical="top"/>
    </xf>
    <xf numFmtId="0" fontId="0" fillId="0" borderId="23" xfId="0" applyFill="1" applyBorder="1" applyAlignment="1">
      <alignment vertical="top"/>
    </xf>
    <xf numFmtId="0" fontId="0" fillId="0" borderId="23" xfId="0" applyFill="1" applyBorder="1" applyAlignment="1">
      <alignment horizontal="center" vertical="top"/>
    </xf>
    <xf numFmtId="0" fontId="0" fillId="0" borderId="23" xfId="0" applyFont="1" applyFill="1" applyBorder="1" applyAlignment="1">
      <alignment horizontal="center" vertical="top"/>
    </xf>
    <xf numFmtId="0" fontId="2" fillId="0" borderId="19" xfId="0" applyFont="1" applyFill="1" applyBorder="1" applyAlignment="1"/>
    <xf numFmtId="0" fontId="2" fillId="0" borderId="23" xfId="0" applyFont="1" applyFill="1" applyBorder="1" applyAlignment="1"/>
    <xf numFmtId="0" fontId="0" fillId="0" borderId="19" xfId="0" applyFill="1" applyBorder="1" applyAlignment="1"/>
    <xf numFmtId="0" fontId="0" fillId="0" borderId="23" xfId="0" applyFill="1" applyBorder="1" applyAlignment="1"/>
    <xf numFmtId="0" fontId="0" fillId="0" borderId="24" xfId="0" applyFill="1" applyBorder="1" applyAlignment="1"/>
    <xf numFmtId="0" fontId="0" fillId="0" borderId="19" xfId="0" applyFill="1" applyBorder="1" applyAlignment="1">
      <alignment vertical="top" wrapText="1"/>
    </xf>
    <xf numFmtId="0" fontId="0" fillId="0" borderId="0" xfId="0" applyFill="1" applyBorder="1" applyAlignment="1">
      <alignment vertical="top" wrapText="1"/>
    </xf>
    <xf numFmtId="0" fontId="0" fillId="0" borderId="23" xfId="0" applyFill="1" applyBorder="1" applyAlignment="1">
      <alignment vertical="top" wrapText="1"/>
    </xf>
    <xf numFmtId="0" fontId="37" fillId="0" borderId="0" xfId="0" applyFont="1" applyFill="1" applyBorder="1" applyAlignment="1">
      <alignment horizontal="right"/>
    </xf>
    <xf numFmtId="0" fontId="0" fillId="0" borderId="0" xfId="0" applyFill="1" applyBorder="1" applyAlignment="1">
      <alignment vertical="top"/>
    </xf>
    <xf numFmtId="0" fontId="0" fillId="0" borderId="58" xfId="0" applyBorder="1"/>
    <xf numFmtId="0" fontId="0" fillId="0" borderId="24" xfId="0" applyBorder="1"/>
    <xf numFmtId="0" fontId="61" fillId="6" borderId="0" xfId="0" applyFont="1" applyFill="1" applyBorder="1" applyAlignment="1">
      <alignment horizontal="center"/>
    </xf>
    <xf numFmtId="0" fontId="2" fillId="0" borderId="0" xfId="0" applyFont="1" applyFill="1" applyBorder="1" applyAlignment="1"/>
    <xf numFmtId="0" fontId="0" fillId="0" borderId="0" xfId="0" applyFill="1" applyBorder="1" applyAlignment="1">
      <alignment horizontal="center"/>
    </xf>
    <xf numFmtId="0" fontId="90" fillId="0" borderId="0" xfId="0" applyFont="1" applyFill="1" applyBorder="1"/>
    <xf numFmtId="0" fontId="0" fillId="0" borderId="0" xfId="0" applyFill="1" applyBorder="1" applyAlignment="1">
      <alignment horizontal="center"/>
    </xf>
    <xf numFmtId="0" fontId="0" fillId="0" borderId="0" xfId="0" applyFill="1" applyBorder="1" applyAlignment="1">
      <alignment horizontal="center" vertical="center" wrapText="1"/>
    </xf>
    <xf numFmtId="0" fontId="0" fillId="0" borderId="6" xfId="0" applyFont="1" applyFill="1" applyBorder="1" applyAlignment="1">
      <alignment horizontal="center"/>
    </xf>
    <xf numFmtId="0" fontId="0" fillId="40" borderId="5" xfId="0" applyFont="1" applyFill="1" applyBorder="1"/>
    <xf numFmtId="0" fontId="0" fillId="40" borderId="3" xfId="0" applyFill="1" applyBorder="1" applyAlignment="1">
      <alignment horizontal="center"/>
    </xf>
    <xf numFmtId="0" fontId="0" fillId="40" borderId="3" xfId="0" applyFont="1" applyFill="1" applyBorder="1" applyAlignment="1">
      <alignment horizontal="center" vertical="center"/>
    </xf>
    <xf numFmtId="0" fontId="0" fillId="40" borderId="3" xfId="0" applyFont="1" applyFill="1" applyBorder="1" applyAlignment="1">
      <alignment horizontal="left"/>
    </xf>
    <xf numFmtId="0" fontId="0" fillId="40" borderId="3" xfId="0" applyFont="1" applyFill="1" applyBorder="1" applyAlignment="1">
      <alignment horizontal="right"/>
    </xf>
    <xf numFmtId="0" fontId="0" fillId="34" borderId="57" xfId="0" applyFill="1" applyBorder="1" applyAlignment="1">
      <alignment horizontal="left"/>
    </xf>
    <xf numFmtId="0" fontId="3" fillId="31" borderId="23" xfId="0" applyFont="1" applyFill="1" applyBorder="1" applyAlignment="1">
      <alignment horizontal="center"/>
    </xf>
    <xf numFmtId="0" fontId="0" fillId="31" borderId="23" xfId="0" applyFill="1" applyBorder="1" applyAlignment="1">
      <alignment horizontal="center" vertical="center"/>
    </xf>
    <xf numFmtId="0" fontId="0" fillId="31" borderId="24" xfId="0" applyFill="1" applyBorder="1" applyAlignment="1">
      <alignment horizontal="center" vertical="center"/>
    </xf>
    <xf numFmtId="0" fontId="0" fillId="31" borderId="0" xfId="0" applyFill="1" applyBorder="1"/>
    <xf numFmtId="0" fontId="3" fillId="31" borderId="3" xfId="0" applyFont="1" applyFill="1" applyBorder="1" applyAlignment="1">
      <alignment horizontal="center"/>
    </xf>
    <xf numFmtId="0" fontId="0" fillId="31" borderId="3" xfId="0" applyFill="1" applyBorder="1" applyAlignment="1">
      <alignment horizontal="center" vertical="center"/>
    </xf>
    <xf numFmtId="0" fontId="0" fillId="31" borderId="4" xfId="0" applyFill="1" applyBorder="1" applyAlignment="1">
      <alignment horizontal="center" vertical="center"/>
    </xf>
    <xf numFmtId="0" fontId="0" fillId="0" borderId="4" xfId="0" applyFont="1" applyFill="1" applyBorder="1" applyAlignment="1">
      <alignment horizontal="left"/>
    </xf>
    <xf numFmtId="0" fontId="0" fillId="40" borderId="57" xfId="0" applyFill="1" applyBorder="1"/>
    <xf numFmtId="0" fontId="0" fillId="40" borderId="57" xfId="0" applyFont="1" applyFill="1" applyBorder="1"/>
    <xf numFmtId="0" fontId="0" fillId="37" borderId="23" xfId="0" applyFill="1" applyBorder="1" applyAlignment="1">
      <alignment horizontal="left"/>
    </xf>
    <xf numFmtId="0" fontId="0" fillId="37" borderId="23" xfId="0" applyFont="1" applyFill="1" applyBorder="1" applyAlignment="1">
      <alignment horizontal="center"/>
    </xf>
    <xf numFmtId="0" fontId="0" fillId="37" borderId="24" xfId="0" applyFont="1" applyFill="1" applyBorder="1" applyAlignment="1">
      <alignment horizontal="center"/>
    </xf>
    <xf numFmtId="0" fontId="0" fillId="31" borderId="0" xfId="0" applyFont="1" applyFill="1" applyBorder="1"/>
    <xf numFmtId="0" fontId="0" fillId="31" borderId="57" xfId="0" applyFill="1" applyBorder="1"/>
    <xf numFmtId="0" fontId="0" fillId="31" borderId="0" xfId="0" applyFont="1" applyFill="1" applyBorder="1" applyAlignment="1">
      <alignment horizontal="center"/>
    </xf>
    <xf numFmtId="0" fontId="0" fillId="31" borderId="0" xfId="0" applyFont="1" applyFill="1" applyBorder="1" applyAlignment="1">
      <alignment horizontal="center" vertical="center"/>
    </xf>
    <xf numFmtId="0" fontId="0" fillId="31" borderId="0" xfId="0" applyFont="1" applyFill="1" applyBorder="1" applyAlignment="1">
      <alignment horizontal="left"/>
    </xf>
    <xf numFmtId="0" fontId="0" fillId="31" borderId="0" xfId="0" applyFont="1" applyFill="1" applyBorder="1" applyAlignment="1">
      <alignment horizontal="right"/>
    </xf>
    <xf numFmtId="0" fontId="3" fillId="31" borderId="61" xfId="0" applyFont="1" applyFill="1" applyBorder="1" applyAlignment="1">
      <alignment vertical="center"/>
    </xf>
    <xf numFmtId="0" fontId="50" fillId="0" borderId="1" xfId="0" applyFont="1" applyFill="1" applyBorder="1" applyAlignment="1">
      <alignment horizontal="left"/>
    </xf>
    <xf numFmtId="0" fontId="0" fillId="43" borderId="1" xfId="0" applyFont="1" applyFill="1" applyBorder="1"/>
    <xf numFmtId="0" fontId="0" fillId="43" borderId="0" xfId="0" applyFont="1" applyFill="1" applyBorder="1"/>
    <xf numFmtId="0" fontId="0" fillId="43" borderId="0" xfId="0" applyFill="1" applyBorder="1" applyAlignment="1">
      <alignment horizontal="center"/>
    </xf>
    <xf numFmtId="0" fontId="0" fillId="43" borderId="0" xfId="0" applyFont="1" applyFill="1" applyBorder="1" applyAlignment="1">
      <alignment horizontal="center" vertical="center"/>
    </xf>
    <xf numFmtId="0" fontId="0" fillId="43" borderId="2" xfId="0" applyFont="1" applyFill="1" applyBorder="1"/>
    <xf numFmtId="0" fontId="0" fillId="43" borderId="61" xfId="0" applyFont="1" applyFill="1" applyBorder="1"/>
    <xf numFmtId="0" fontId="0" fillId="43" borderId="57" xfId="0" applyFont="1" applyFill="1" applyBorder="1"/>
    <xf numFmtId="0" fontId="0" fillId="43" borderId="57" xfId="0" applyFill="1" applyBorder="1" applyAlignment="1">
      <alignment horizontal="center"/>
    </xf>
    <xf numFmtId="0" fontId="0" fillId="43" borderId="57" xfId="0" applyFont="1" applyFill="1" applyBorder="1" applyAlignment="1">
      <alignment horizontal="center" vertical="center"/>
    </xf>
    <xf numFmtId="0" fontId="0" fillId="43" borderId="58" xfId="0" applyFont="1" applyFill="1" applyBorder="1"/>
    <xf numFmtId="0" fontId="0" fillId="63" borderId="1" xfId="0" applyFont="1" applyFill="1" applyBorder="1"/>
    <xf numFmtId="0" fontId="0" fillId="63" borderId="0" xfId="0" applyFont="1" applyFill="1" applyBorder="1" applyAlignment="1">
      <alignment horizontal="left"/>
    </xf>
    <xf numFmtId="0" fontId="0" fillId="63" borderId="0" xfId="0" applyFill="1" applyBorder="1" applyAlignment="1">
      <alignment horizontal="center"/>
    </xf>
    <xf numFmtId="0" fontId="0" fillId="63" borderId="2" xfId="0" applyFont="1" applyFill="1" applyBorder="1" applyAlignment="1">
      <alignment horizontal="right"/>
    </xf>
    <xf numFmtId="0" fontId="0" fillId="63" borderId="61" xfId="0" applyFont="1" applyFill="1" applyBorder="1"/>
    <xf numFmtId="0" fontId="0" fillId="63" borderId="57" xfId="0" applyFont="1" applyFill="1" applyBorder="1" applyAlignment="1">
      <alignment horizontal="left"/>
    </xf>
    <xf numFmtId="0" fontId="0" fillId="63" borderId="57" xfId="0" applyFill="1" applyBorder="1" applyAlignment="1">
      <alignment horizontal="center"/>
    </xf>
    <xf numFmtId="0" fontId="0" fillId="63" borderId="58" xfId="0" applyFont="1" applyFill="1" applyBorder="1" applyAlignment="1">
      <alignment horizontal="right"/>
    </xf>
    <xf numFmtId="0" fontId="11" fillId="38" borderId="1" xfId="0" applyFont="1" applyFill="1" applyBorder="1" applyAlignment="1">
      <alignment horizontal="left"/>
    </xf>
    <xf numFmtId="0" fontId="11" fillId="38" borderId="0" xfId="0" applyFont="1" applyFill="1" applyBorder="1" applyAlignment="1">
      <alignment horizontal="right"/>
    </xf>
    <xf numFmtId="0" fontId="11" fillId="38" borderId="0" xfId="0" applyFont="1" applyFill="1" applyBorder="1" applyAlignment="1">
      <alignment horizontal="center"/>
    </xf>
    <xf numFmtId="0" fontId="11" fillId="38" borderId="61" xfId="0" applyFont="1" applyFill="1" applyBorder="1" applyAlignment="1">
      <alignment horizontal="left"/>
    </xf>
    <xf numFmtId="0" fontId="11" fillId="38" borderId="57" xfId="0" applyFont="1" applyFill="1" applyBorder="1" applyAlignment="1">
      <alignment horizontal="right"/>
    </xf>
    <xf numFmtId="0" fontId="11" fillId="38" borderId="57" xfId="0" applyFont="1" applyFill="1" applyBorder="1" applyAlignment="1">
      <alignment horizontal="center"/>
    </xf>
    <xf numFmtId="0" fontId="0" fillId="65" borderId="1" xfId="0" applyFont="1" applyFill="1" applyBorder="1" applyAlignment="1">
      <alignment horizontal="right"/>
    </xf>
    <xf numFmtId="0" fontId="0" fillId="65" borderId="0" xfId="0" applyFont="1" applyFill="1" applyBorder="1" applyAlignment="1">
      <alignment horizontal="left"/>
    </xf>
    <xf numFmtId="0" fontId="0" fillId="65" borderId="0" xfId="0" applyFill="1" applyBorder="1" applyAlignment="1">
      <alignment horizontal="center"/>
    </xf>
    <xf numFmtId="0" fontId="0" fillId="65" borderId="2" xfId="0" applyFont="1" applyFill="1" applyBorder="1" applyAlignment="1">
      <alignment horizontal="right"/>
    </xf>
    <xf numFmtId="0" fontId="0" fillId="65" borderId="61" xfId="0" applyFont="1" applyFill="1" applyBorder="1" applyAlignment="1">
      <alignment horizontal="right"/>
    </xf>
    <xf numFmtId="0" fontId="0" fillId="65" borderId="57" xfId="0" applyFont="1" applyFill="1" applyBorder="1" applyAlignment="1">
      <alignment horizontal="left"/>
    </xf>
    <xf numFmtId="0" fontId="0" fillId="65" borderId="57" xfId="0" applyFill="1" applyBorder="1" applyAlignment="1">
      <alignment horizontal="center"/>
    </xf>
    <xf numFmtId="0" fontId="0" fillId="65" borderId="58" xfId="0" applyFont="1" applyFill="1" applyBorder="1" applyAlignment="1">
      <alignment horizontal="right"/>
    </xf>
    <xf numFmtId="0" fontId="0" fillId="66" borderId="5" xfId="0" applyFont="1" applyFill="1" applyBorder="1" applyAlignment="1">
      <alignment horizontal="left"/>
    </xf>
    <xf numFmtId="0" fontId="0" fillId="66" borderId="3" xfId="0" applyFont="1" applyFill="1" applyBorder="1" applyAlignment="1">
      <alignment horizontal="right"/>
    </xf>
    <xf numFmtId="0" fontId="0" fillId="66" borderId="0" xfId="0" applyFill="1" applyBorder="1" applyAlignment="1">
      <alignment horizontal="center"/>
    </xf>
    <xf numFmtId="0" fontId="0" fillId="66" borderId="1" xfId="0" applyFont="1" applyFill="1" applyBorder="1" applyAlignment="1">
      <alignment horizontal="left"/>
    </xf>
    <xf numFmtId="0" fontId="0" fillId="66" borderId="0" xfId="0" applyFont="1" applyFill="1" applyBorder="1" applyAlignment="1">
      <alignment horizontal="right"/>
    </xf>
    <xf numFmtId="0" fontId="0" fillId="66" borderId="61" xfId="0" applyFont="1" applyFill="1" applyBorder="1" applyAlignment="1">
      <alignment horizontal="left"/>
    </xf>
    <xf numFmtId="0" fontId="0" fillId="66" borderId="57" xfId="0" applyFont="1" applyFill="1" applyBorder="1" applyAlignment="1">
      <alignment horizontal="right"/>
    </xf>
    <xf numFmtId="0" fontId="0" fillId="66" borderId="57" xfId="0" applyFill="1" applyBorder="1" applyAlignment="1">
      <alignment horizontal="center"/>
    </xf>
    <xf numFmtId="0" fontId="2" fillId="6" borderId="0" xfId="0" applyFont="1" applyFill="1" applyAlignment="1"/>
    <xf numFmtId="4" fontId="0" fillId="6" borderId="0" xfId="0" applyNumberFormat="1" applyFill="1"/>
    <xf numFmtId="0" fontId="0" fillId="6" borderId="0" xfId="0" applyFill="1"/>
    <xf numFmtId="4" fontId="0" fillId="0" borderId="0" xfId="0" applyNumberFormat="1" applyFill="1"/>
    <xf numFmtId="0" fontId="2" fillId="0" borderId="0" xfId="0" applyFont="1" applyFill="1" applyAlignment="1"/>
    <xf numFmtId="0" fontId="1" fillId="0" borderId="0" xfId="3" applyFont="1" applyFill="1" applyBorder="1"/>
    <xf numFmtId="0" fontId="29" fillId="0" borderId="0" xfId="0" applyFont="1" applyAlignment="1">
      <alignment horizontal="center" vertical="center"/>
    </xf>
    <xf numFmtId="0" fontId="0" fillId="0" borderId="0" xfId="0" applyAlignment="1">
      <alignment vertical="center"/>
    </xf>
    <xf numFmtId="0" fontId="1" fillId="0" borderId="0" xfId="3" applyFont="1" applyFill="1" applyBorder="1" applyAlignment="1">
      <alignment vertical="center"/>
    </xf>
    <xf numFmtId="0" fontId="2" fillId="0" borderId="0" xfId="3" applyFont="1" applyFill="1" applyBorder="1" applyAlignment="1">
      <alignment vertical="center"/>
    </xf>
    <xf numFmtId="0" fontId="15" fillId="0" borderId="0" xfId="3" applyFont="1" applyFill="1" applyBorder="1" applyAlignment="1">
      <alignment vertical="center" wrapText="1"/>
    </xf>
    <xf numFmtId="1" fontId="1" fillId="0" borderId="0" xfId="3" applyNumberFormat="1" applyFont="1" applyFill="1" applyBorder="1" applyAlignment="1">
      <alignment vertical="center"/>
    </xf>
    <xf numFmtId="0" fontId="33" fillId="0" borderId="0" xfId="0" applyFont="1" applyAlignment="1">
      <alignment horizontal="left"/>
    </xf>
    <xf numFmtId="0" fontId="42" fillId="0" borderId="0" xfId="0" applyFont="1" applyFill="1" applyAlignment="1">
      <alignment vertical="center"/>
    </xf>
    <xf numFmtId="1" fontId="65" fillId="0" borderId="0" xfId="0" applyNumberFormat="1" applyFont="1" applyFill="1" applyAlignment="1">
      <alignment vertical="center"/>
    </xf>
    <xf numFmtId="4" fontId="2" fillId="6" borderId="0" xfId="0" applyNumberFormat="1" applyFont="1" applyFill="1"/>
    <xf numFmtId="0" fontId="0" fillId="0" borderId="0" xfId="0" applyFill="1" applyBorder="1" applyAlignment="1">
      <alignment horizontal="center"/>
    </xf>
    <xf numFmtId="0" fontId="0" fillId="0" borderId="0" xfId="0" applyFill="1" applyBorder="1" applyAlignment="1">
      <alignment horizontal="center" vertical="center" wrapText="1"/>
    </xf>
    <xf numFmtId="0" fontId="65" fillId="0" borderId="0" xfId="3" applyFont="1" applyFill="1" applyBorder="1" applyAlignment="1">
      <alignment vertical="center" wrapText="1"/>
    </xf>
    <xf numFmtId="0" fontId="0" fillId="0" borderId="0" xfId="0" applyFill="1" applyBorder="1" applyAlignment="1">
      <alignment horizontal="center"/>
    </xf>
    <xf numFmtId="0" fontId="0" fillId="0" borderId="0" xfId="0" applyAlignment="1">
      <alignment horizontal="left" vertical="center"/>
    </xf>
    <xf numFmtId="0" fontId="0" fillId="0" borderId="0" xfId="0" applyFill="1" applyBorder="1" applyAlignment="1">
      <alignment horizontal="center"/>
    </xf>
    <xf numFmtId="0" fontId="1" fillId="0" borderId="169" xfId="9" applyFont="1" applyBorder="1" applyAlignment="1">
      <alignment horizontal="center" vertical="center" textRotation="90"/>
    </xf>
    <xf numFmtId="0" fontId="1" fillId="0" borderId="170" xfId="9" applyFont="1" applyBorder="1" applyAlignment="1">
      <alignment horizontal="center" vertical="center" textRotation="90"/>
    </xf>
    <xf numFmtId="0" fontId="31" fillId="9" borderId="0" xfId="17" applyFont="1" applyFill="1" applyBorder="1" applyAlignment="1">
      <alignment vertical="center"/>
    </xf>
    <xf numFmtId="0" fontId="38" fillId="0" borderId="0" xfId="17" applyFill="1" applyBorder="1"/>
    <xf numFmtId="0" fontId="38" fillId="9" borderId="0" xfId="17" applyFill="1" applyBorder="1"/>
    <xf numFmtId="0" fontId="11" fillId="0" borderId="19" xfId="17" applyFont="1" applyFill="1" applyBorder="1" applyAlignment="1">
      <alignment vertical="center"/>
    </xf>
    <xf numFmtId="0" fontId="1" fillId="0" borderId="23" xfId="16" applyFont="1" applyFill="1" applyBorder="1" applyAlignment="1">
      <alignment vertical="center"/>
    </xf>
    <xf numFmtId="0" fontId="1" fillId="0" borderId="24" xfId="16" applyFont="1" applyFill="1" applyBorder="1" applyAlignment="1">
      <alignment vertical="center"/>
    </xf>
    <xf numFmtId="0" fontId="1" fillId="0" borderId="171" xfId="16" applyFont="1" applyFill="1" applyBorder="1" applyAlignment="1">
      <alignment horizontal="center" vertical="center" textRotation="90"/>
    </xf>
    <xf numFmtId="0" fontId="1" fillId="0" borderId="169" xfId="16" applyFont="1" applyFill="1" applyBorder="1" applyAlignment="1">
      <alignment horizontal="center" vertical="center" textRotation="90"/>
    </xf>
    <xf numFmtId="0" fontId="1" fillId="0" borderId="170" xfId="16" applyFont="1" applyFill="1" applyBorder="1" applyAlignment="1">
      <alignment horizontal="center" vertical="center" textRotation="90"/>
    </xf>
    <xf numFmtId="0" fontId="1" fillId="0" borderId="172" xfId="16" applyFont="1" applyBorder="1" applyAlignment="1">
      <alignment horizontal="left" vertical="center"/>
    </xf>
    <xf numFmtId="0" fontId="1" fillId="0" borderId="167" xfId="16" applyFont="1" applyBorder="1" applyAlignment="1">
      <alignment horizontal="left" vertical="center"/>
    </xf>
    <xf numFmtId="0" fontId="1" fillId="0" borderId="168" xfId="16" applyFont="1" applyBorder="1" applyAlignment="1">
      <alignment horizontal="left" vertical="center"/>
    </xf>
    <xf numFmtId="0" fontId="1" fillId="0" borderId="167" xfId="16" quotePrefix="1" applyFont="1" applyBorder="1" applyAlignment="1">
      <alignment horizontal="left" vertical="center"/>
    </xf>
    <xf numFmtId="0" fontId="1" fillId="0" borderId="173" xfId="16" applyFont="1" applyBorder="1" applyAlignment="1">
      <alignment horizontal="left" vertical="center"/>
    </xf>
    <xf numFmtId="0" fontId="1" fillId="0" borderId="165" xfId="16" applyFont="1" applyBorder="1" applyAlignment="1">
      <alignment horizontal="left" vertical="center"/>
    </xf>
    <xf numFmtId="0" fontId="1" fillId="0" borderId="166" xfId="16" applyFont="1" applyBorder="1" applyAlignment="1">
      <alignment horizontal="left" vertical="center"/>
    </xf>
    <xf numFmtId="0" fontId="38" fillId="0" borderId="0" xfId="17" applyFont="1" applyFill="1" applyBorder="1"/>
    <xf numFmtId="0" fontId="1" fillId="0" borderId="165" xfId="16" applyFont="1" applyFill="1" applyBorder="1" applyAlignment="1">
      <alignment horizontal="left" vertical="center"/>
    </xf>
    <xf numFmtId="0" fontId="1" fillId="0" borderId="166" xfId="16" applyFont="1" applyFill="1" applyBorder="1" applyAlignment="1">
      <alignment horizontal="left" vertical="center"/>
    </xf>
    <xf numFmtId="0" fontId="1" fillId="0" borderId="167" xfId="16" quotePrefix="1" applyFont="1" applyFill="1" applyBorder="1" applyAlignment="1">
      <alignment horizontal="left" vertical="center"/>
    </xf>
    <xf numFmtId="0" fontId="1" fillId="0" borderId="167" xfId="16" applyFont="1" applyFill="1" applyBorder="1" applyAlignment="1">
      <alignment horizontal="left" vertical="center"/>
    </xf>
    <xf numFmtId="0" fontId="1" fillId="0" borderId="168" xfId="16" applyFont="1" applyFill="1" applyBorder="1" applyAlignment="1">
      <alignment horizontal="left" vertical="center"/>
    </xf>
    <xf numFmtId="0" fontId="1" fillId="0" borderId="175" xfId="16" applyFont="1" applyFill="1" applyBorder="1" applyAlignment="1">
      <alignment horizontal="left" vertical="center"/>
    </xf>
    <xf numFmtId="0" fontId="1" fillId="0" borderId="176" xfId="16" applyFont="1" applyFill="1" applyBorder="1" applyAlignment="1">
      <alignment horizontal="left" vertical="center"/>
    </xf>
    <xf numFmtId="0" fontId="1" fillId="0" borderId="177" xfId="16" quotePrefix="1" applyFont="1" applyFill="1" applyBorder="1" applyAlignment="1">
      <alignment horizontal="left" vertical="center"/>
    </xf>
    <xf numFmtId="0" fontId="1" fillId="0" borderId="177" xfId="16" applyFont="1" applyFill="1" applyBorder="1" applyAlignment="1">
      <alignment horizontal="left" vertical="center"/>
    </xf>
    <xf numFmtId="0" fontId="1" fillId="0" borderId="178" xfId="16" quotePrefix="1" applyFont="1" applyFill="1" applyBorder="1" applyAlignment="1">
      <alignment horizontal="right" vertical="center"/>
    </xf>
    <xf numFmtId="0" fontId="67" fillId="0" borderId="165" xfId="16" applyFont="1" applyFill="1" applyBorder="1" applyAlignment="1">
      <alignment horizontal="left" vertical="center"/>
    </xf>
    <xf numFmtId="0" fontId="67" fillId="0" borderId="165" xfId="16" quotePrefix="1" applyFont="1" applyFill="1" applyBorder="1" applyAlignment="1">
      <alignment horizontal="right" vertical="center"/>
    </xf>
    <xf numFmtId="0" fontId="38" fillId="0" borderId="0" xfId="17" applyFill="1" applyBorder="1" applyAlignment="1">
      <alignment vertical="center"/>
    </xf>
    <xf numFmtId="0" fontId="1" fillId="0" borderId="174" xfId="16" applyFont="1" applyFill="1" applyBorder="1" applyAlignment="1">
      <alignment horizontal="left" vertical="center"/>
    </xf>
    <xf numFmtId="0" fontId="92" fillId="0" borderId="175" xfId="16" quotePrefix="1" applyFont="1" applyFill="1" applyBorder="1" applyAlignment="1">
      <alignment horizontal="left" vertical="center"/>
    </xf>
    <xf numFmtId="0" fontId="92" fillId="0" borderId="175" xfId="16" applyFont="1" applyFill="1" applyBorder="1" applyAlignment="1">
      <alignment horizontal="left" vertical="center"/>
    </xf>
    <xf numFmtId="0" fontId="92" fillId="0" borderId="176" xfId="16" applyFont="1" applyFill="1" applyBorder="1" applyAlignment="1">
      <alignment horizontal="left" vertical="center"/>
    </xf>
    <xf numFmtId="0" fontId="1" fillId="77" borderId="175" xfId="16" applyFont="1" applyFill="1" applyBorder="1" applyAlignment="1">
      <alignment horizontal="left" vertical="center"/>
    </xf>
    <xf numFmtId="0" fontId="1" fillId="77" borderId="176" xfId="16" applyFont="1" applyFill="1" applyBorder="1" applyAlignment="1">
      <alignment horizontal="left" vertical="center"/>
    </xf>
    <xf numFmtId="0" fontId="1" fillId="77" borderId="177" xfId="16" quotePrefix="1" applyFont="1" applyFill="1" applyBorder="1" applyAlignment="1">
      <alignment horizontal="left" vertical="center"/>
    </xf>
    <xf numFmtId="0" fontId="1" fillId="77" borderId="177" xfId="16" applyFont="1" applyFill="1" applyBorder="1" applyAlignment="1">
      <alignment horizontal="left" vertical="center"/>
    </xf>
    <xf numFmtId="0" fontId="1" fillId="77" borderId="178" xfId="16" quotePrefix="1" applyFont="1" applyFill="1" applyBorder="1" applyAlignment="1">
      <alignment horizontal="right" vertical="center"/>
    </xf>
    <xf numFmtId="0" fontId="1" fillId="0" borderId="178" xfId="16" applyFont="1" applyFill="1" applyBorder="1" applyAlignment="1">
      <alignment horizontal="left" vertical="center"/>
    </xf>
    <xf numFmtId="0" fontId="38" fillId="0" borderId="0" xfId="17" quotePrefix="1" applyFont="1" applyFill="1" applyBorder="1"/>
    <xf numFmtId="0" fontId="38" fillId="0" borderId="0" xfId="17" applyFont="1" applyFill="1" applyBorder="1" applyAlignment="1">
      <alignment horizontal="right" vertical="center"/>
    </xf>
    <xf numFmtId="0" fontId="1" fillId="0" borderId="179" xfId="16" applyFont="1" applyFill="1" applyBorder="1" applyAlignment="1">
      <alignment horizontal="left" vertical="center"/>
    </xf>
    <xf numFmtId="0" fontId="92" fillId="13" borderId="175" xfId="16" quotePrefix="1" applyFont="1" applyFill="1" applyBorder="1" applyAlignment="1">
      <alignment horizontal="left" vertical="center"/>
    </xf>
    <xf numFmtId="0" fontId="92" fillId="13" borderId="175" xfId="16" applyFont="1" applyFill="1" applyBorder="1" applyAlignment="1">
      <alignment horizontal="left" vertical="center"/>
    </xf>
    <xf numFmtId="0" fontId="92" fillId="13" borderId="176" xfId="16" applyFont="1" applyFill="1" applyBorder="1" applyAlignment="1">
      <alignment horizontal="left" vertical="center"/>
    </xf>
    <xf numFmtId="0" fontId="92" fillId="13" borderId="175" xfId="16" quotePrefix="1" applyFont="1" applyFill="1" applyBorder="1" applyAlignment="1">
      <alignment horizontal="right" vertical="center"/>
    </xf>
    <xf numFmtId="0" fontId="92" fillId="0" borderId="176" xfId="16" quotePrefix="1" applyFont="1" applyFill="1" applyBorder="1" applyAlignment="1">
      <alignment horizontal="left" vertical="center"/>
    </xf>
    <xf numFmtId="0" fontId="2" fillId="0" borderId="175" xfId="16" applyFont="1" applyFill="1" applyBorder="1" applyAlignment="1">
      <alignment horizontal="left" vertical="center"/>
    </xf>
    <xf numFmtId="0" fontId="2" fillId="0" borderId="176" xfId="16" applyFont="1" applyFill="1" applyBorder="1" applyAlignment="1">
      <alignment horizontal="left" vertical="center"/>
    </xf>
    <xf numFmtId="0" fontId="1" fillId="67" borderId="175" xfId="16" applyFont="1" applyFill="1" applyBorder="1" applyAlignment="1">
      <alignment horizontal="left" vertical="center"/>
    </xf>
    <xf numFmtId="0" fontId="1" fillId="67" borderId="176" xfId="16" applyFont="1" applyFill="1" applyBorder="1" applyAlignment="1">
      <alignment horizontal="left" vertical="center"/>
    </xf>
    <xf numFmtId="0" fontId="1" fillId="67" borderId="177" xfId="16" quotePrefix="1" applyFont="1" applyFill="1" applyBorder="1" applyAlignment="1">
      <alignment horizontal="left" vertical="center"/>
    </xf>
    <xf numFmtId="0" fontId="1" fillId="67" borderId="177" xfId="16" applyFont="1" applyFill="1" applyBorder="1" applyAlignment="1">
      <alignment horizontal="left" vertical="center"/>
    </xf>
    <xf numFmtId="0" fontId="1" fillId="67" borderId="178" xfId="16" quotePrefix="1" applyFont="1" applyFill="1" applyBorder="1" applyAlignment="1">
      <alignment horizontal="right" vertical="center"/>
    </xf>
    <xf numFmtId="0" fontId="1" fillId="15" borderId="177" xfId="16" quotePrefix="1" applyFont="1" applyFill="1" applyBorder="1" applyAlignment="1">
      <alignment horizontal="left" vertical="center"/>
    </xf>
    <xf numFmtId="0" fontId="1" fillId="15" borderId="177" xfId="16" applyFont="1" applyFill="1" applyBorder="1" applyAlignment="1">
      <alignment horizontal="left" vertical="center"/>
    </xf>
    <xf numFmtId="0" fontId="1" fillId="15" borderId="178" xfId="16" applyFont="1" applyFill="1" applyBorder="1" applyAlignment="1">
      <alignment horizontal="left" vertical="center"/>
    </xf>
    <xf numFmtId="0" fontId="1" fillId="15" borderId="178" xfId="16" quotePrefix="1" applyFont="1" applyFill="1" applyBorder="1" applyAlignment="1">
      <alignment horizontal="right" vertical="center"/>
    </xf>
    <xf numFmtId="0" fontId="38" fillId="15" borderId="0" xfId="17" quotePrefix="1" applyFont="1" applyFill="1" applyBorder="1"/>
    <xf numFmtId="0" fontId="38" fillId="15" borderId="0" xfId="17" applyFont="1" applyFill="1" applyBorder="1"/>
    <xf numFmtId="0" fontId="38" fillId="15" borderId="0" xfId="17" applyFont="1" applyFill="1" applyBorder="1" applyAlignment="1">
      <alignment horizontal="right" vertical="center"/>
    </xf>
    <xf numFmtId="0" fontId="92" fillId="0" borderId="177" xfId="16" quotePrefix="1" applyFont="1" applyFill="1" applyBorder="1" applyAlignment="1">
      <alignment horizontal="left" vertical="center"/>
    </xf>
    <xf numFmtId="0" fontId="92" fillId="0" borderId="177" xfId="16" applyFont="1" applyFill="1" applyBorder="1" applyAlignment="1">
      <alignment horizontal="left" vertical="center"/>
    </xf>
    <xf numFmtId="0" fontId="92" fillId="0" borderId="178" xfId="16" applyFont="1" applyFill="1" applyBorder="1" applyAlignment="1">
      <alignment horizontal="left" vertical="center"/>
    </xf>
    <xf numFmtId="0" fontId="67" fillId="13" borderId="177" xfId="16" quotePrefix="1" applyFont="1" applyFill="1" applyBorder="1" applyAlignment="1">
      <alignment horizontal="left" vertical="center"/>
    </xf>
    <xf numFmtId="0" fontId="67" fillId="13" borderId="177" xfId="16" applyFont="1" applyFill="1" applyBorder="1" applyAlignment="1">
      <alignment horizontal="left" vertical="center"/>
    </xf>
    <xf numFmtId="0" fontId="67" fillId="13" borderId="178" xfId="16" applyFont="1" applyFill="1" applyBorder="1" applyAlignment="1">
      <alignment horizontal="left" vertical="center"/>
    </xf>
    <xf numFmtId="0" fontId="67" fillId="13" borderId="177" xfId="16" quotePrefix="1" applyFont="1" applyFill="1" applyBorder="1" applyAlignment="1">
      <alignment horizontal="right" vertical="center"/>
    </xf>
    <xf numFmtId="0" fontId="2" fillId="0" borderId="177" xfId="16" applyFont="1" applyFill="1" applyBorder="1" applyAlignment="1">
      <alignment horizontal="left" vertical="center"/>
    </xf>
    <xf numFmtId="0" fontId="2" fillId="0" borderId="178" xfId="16" applyFont="1" applyFill="1" applyBorder="1" applyAlignment="1">
      <alignment horizontal="left" vertical="center"/>
    </xf>
    <xf numFmtId="0" fontId="2" fillId="0" borderId="178" xfId="16" quotePrefix="1" applyFont="1" applyFill="1" applyBorder="1" applyAlignment="1">
      <alignment horizontal="right" vertical="center"/>
    </xf>
    <xf numFmtId="0" fontId="67" fillId="0" borderId="177" xfId="16" quotePrefix="1" applyFont="1" applyFill="1" applyBorder="1" applyAlignment="1">
      <alignment horizontal="left" vertical="center"/>
    </xf>
    <xf numFmtId="0" fontId="67" fillId="0" borderId="177" xfId="16" applyFont="1" applyFill="1" applyBorder="1" applyAlignment="1">
      <alignment horizontal="left" vertical="center"/>
    </xf>
    <xf numFmtId="0" fontId="67" fillId="0" borderId="178" xfId="16" applyFont="1" applyFill="1" applyBorder="1" applyAlignment="1">
      <alignment horizontal="left" vertical="center"/>
    </xf>
    <xf numFmtId="0" fontId="92" fillId="0" borderId="178" xfId="16" quotePrefix="1" applyFont="1" applyFill="1" applyBorder="1" applyAlignment="1">
      <alignment horizontal="right" vertical="center"/>
    </xf>
    <xf numFmtId="0" fontId="1" fillId="0" borderId="172" xfId="16" applyFont="1" applyFill="1" applyBorder="1" applyAlignment="1">
      <alignment horizontal="left" vertical="center"/>
    </xf>
    <xf numFmtId="0" fontId="92" fillId="0" borderId="167" xfId="16" quotePrefix="1" applyFont="1" applyFill="1" applyBorder="1" applyAlignment="1">
      <alignment horizontal="left" vertical="center"/>
    </xf>
    <xf numFmtId="0" fontId="92" fillId="0" borderId="167" xfId="16" applyFont="1" applyFill="1" applyBorder="1" applyAlignment="1">
      <alignment horizontal="left" vertical="center"/>
    </xf>
    <xf numFmtId="0" fontId="92" fillId="0" borderId="168" xfId="16" applyFont="1" applyFill="1" applyBorder="1" applyAlignment="1">
      <alignment horizontal="left" vertical="center"/>
    </xf>
    <xf numFmtId="0" fontId="67" fillId="0" borderId="167" xfId="16" quotePrefix="1" applyFont="1" applyFill="1" applyBorder="1" applyAlignment="1">
      <alignment horizontal="left" vertical="center"/>
    </xf>
    <xf numFmtId="0" fontId="92" fillId="13" borderId="168" xfId="16" quotePrefix="1" applyFont="1" applyFill="1" applyBorder="1" applyAlignment="1">
      <alignment horizontal="left" vertical="center"/>
    </xf>
    <xf numFmtId="0" fontId="2" fillId="13" borderId="167" xfId="16" applyFont="1" applyFill="1" applyBorder="1" applyAlignment="1">
      <alignment horizontal="left" vertical="center"/>
    </xf>
    <xf numFmtId="0" fontId="2" fillId="13" borderId="168" xfId="16" applyFont="1" applyFill="1" applyBorder="1" applyAlignment="1">
      <alignment horizontal="left" vertical="center"/>
    </xf>
    <xf numFmtId="0" fontId="92" fillId="13" borderId="168" xfId="16" quotePrefix="1" applyFont="1" applyFill="1" applyBorder="1" applyAlignment="1">
      <alignment horizontal="right" vertical="center"/>
    </xf>
    <xf numFmtId="0" fontId="1" fillId="14" borderId="167" xfId="16" applyFont="1" applyFill="1" applyBorder="1" applyAlignment="1">
      <alignment horizontal="left" vertical="center"/>
    </xf>
    <xf numFmtId="0" fontId="1" fillId="14" borderId="168" xfId="16" applyFont="1" applyFill="1" applyBorder="1" applyAlignment="1">
      <alignment horizontal="left" vertical="center"/>
    </xf>
    <xf numFmtId="0" fontId="1" fillId="14" borderId="167" xfId="16" quotePrefix="1" applyFont="1" applyFill="1" applyBorder="1" applyAlignment="1">
      <alignment horizontal="left" vertical="center"/>
    </xf>
    <xf numFmtId="0" fontId="1" fillId="14" borderId="168" xfId="16" quotePrefix="1" applyFont="1" applyFill="1" applyBorder="1" applyAlignment="1">
      <alignment horizontal="right" vertical="center"/>
    </xf>
    <xf numFmtId="0" fontId="38" fillId="0" borderId="0" xfId="17" applyFont="1" applyFill="1" applyBorder="1" applyAlignment="1">
      <alignment horizontal="right"/>
    </xf>
    <xf numFmtId="0" fontId="38" fillId="0" borderId="57" xfId="17" applyFill="1" applyBorder="1" applyAlignment="1">
      <alignment horizontal="right" vertical="center"/>
    </xf>
    <xf numFmtId="0" fontId="1" fillId="0" borderId="180" xfId="16" applyFont="1" applyFill="1" applyBorder="1" applyAlignment="1">
      <alignment horizontal="left" vertical="center"/>
    </xf>
    <xf numFmtId="0" fontId="1" fillId="0" borderId="181" xfId="16" applyFont="1" applyFill="1" applyBorder="1" applyAlignment="1">
      <alignment horizontal="left" vertical="center"/>
    </xf>
    <xf numFmtId="0" fontId="1" fillId="0" borderId="182" xfId="16" applyFont="1" applyFill="1" applyBorder="1" applyAlignment="1">
      <alignment horizontal="left" vertical="center"/>
    </xf>
    <xf numFmtId="0" fontId="67" fillId="0" borderId="181" xfId="16" quotePrefix="1" applyFont="1" applyFill="1" applyBorder="1" applyAlignment="1">
      <alignment horizontal="left" vertical="center"/>
    </xf>
    <xf numFmtId="0" fontId="92" fillId="0" borderId="182" xfId="16" quotePrefix="1" applyFont="1" applyFill="1" applyBorder="1" applyAlignment="1">
      <alignment horizontal="left" vertical="center"/>
    </xf>
    <xf numFmtId="0" fontId="2" fillId="0" borderId="181" xfId="16" applyFont="1" applyFill="1" applyBorder="1" applyAlignment="1">
      <alignment horizontal="left" vertical="center"/>
    </xf>
    <xf numFmtId="0" fontId="2" fillId="0" borderId="182" xfId="16" applyFont="1" applyFill="1" applyBorder="1" applyAlignment="1">
      <alignment horizontal="left" vertical="center"/>
    </xf>
    <xf numFmtId="0" fontId="92" fillId="0" borderId="182" xfId="16" quotePrefix="1" applyFont="1" applyFill="1" applyBorder="1" applyAlignment="1">
      <alignment horizontal="right" vertical="center"/>
    </xf>
    <xf numFmtId="0" fontId="1" fillId="0" borderId="183" xfId="16" quotePrefix="1" applyFont="1" applyFill="1" applyBorder="1" applyAlignment="1">
      <alignment horizontal="left" vertical="center"/>
    </xf>
    <xf numFmtId="0" fontId="1" fillId="0" borderId="183" xfId="16" applyFont="1" applyFill="1" applyBorder="1" applyAlignment="1">
      <alignment horizontal="left" vertical="center"/>
    </xf>
    <xf numFmtId="0" fontId="1" fillId="0" borderId="184" xfId="16" applyFont="1" applyFill="1" applyBorder="1" applyAlignment="1">
      <alignment horizontal="left" vertical="center"/>
    </xf>
    <xf numFmtId="0" fontId="1" fillId="0" borderId="184" xfId="16" quotePrefix="1" applyFont="1" applyFill="1" applyBorder="1" applyAlignment="1">
      <alignment horizontal="right" vertical="center"/>
    </xf>
    <xf numFmtId="0" fontId="92" fillId="0" borderId="168" xfId="16" quotePrefix="1" applyFont="1" applyFill="1" applyBorder="1" applyAlignment="1">
      <alignment horizontal="left" vertical="center"/>
    </xf>
    <xf numFmtId="0" fontId="2" fillId="0" borderId="167" xfId="16" applyFont="1" applyFill="1" applyBorder="1" applyAlignment="1">
      <alignment horizontal="left" vertical="center"/>
    </xf>
    <xf numFmtId="0" fontId="2" fillId="0" borderId="168" xfId="16" applyFont="1" applyFill="1" applyBorder="1" applyAlignment="1">
      <alignment horizontal="left" vertical="center"/>
    </xf>
    <xf numFmtId="0" fontId="92" fillId="0" borderId="168" xfId="16" quotePrefix="1" applyFont="1" applyFill="1" applyBorder="1" applyAlignment="1">
      <alignment horizontal="right" vertical="center"/>
    </xf>
    <xf numFmtId="0" fontId="1" fillId="0" borderId="173" xfId="16" applyFont="1" applyFill="1" applyBorder="1" applyAlignment="1">
      <alignment horizontal="left" vertical="center"/>
    </xf>
    <xf numFmtId="0" fontId="1" fillId="68" borderId="165" xfId="16" applyFont="1" applyFill="1" applyBorder="1" applyAlignment="1">
      <alignment horizontal="left" vertical="center"/>
    </xf>
    <xf numFmtId="0" fontId="1" fillId="68" borderId="166" xfId="16" applyFont="1" applyFill="1" applyBorder="1" applyAlignment="1">
      <alignment horizontal="left" vertical="center"/>
    </xf>
    <xf numFmtId="0" fontId="1" fillId="68" borderId="167" xfId="16" quotePrefix="1" applyFont="1" applyFill="1" applyBorder="1" applyAlignment="1">
      <alignment horizontal="left" vertical="center"/>
    </xf>
    <xf numFmtId="0" fontId="1" fillId="68" borderId="167" xfId="16" applyFont="1" applyFill="1" applyBorder="1" applyAlignment="1">
      <alignment horizontal="left" vertical="center"/>
    </xf>
    <xf numFmtId="0" fontId="1" fillId="68" borderId="168" xfId="16" applyFont="1" applyFill="1" applyBorder="1" applyAlignment="1">
      <alignment horizontal="left" vertical="center"/>
    </xf>
    <xf numFmtId="0" fontId="1" fillId="68" borderId="168" xfId="16" quotePrefix="1" applyFont="1" applyFill="1" applyBorder="1" applyAlignment="1">
      <alignment horizontal="right" vertical="center"/>
    </xf>
    <xf numFmtId="0" fontId="92" fillId="0" borderId="166" xfId="16" quotePrefix="1" applyFont="1" applyFill="1" applyBorder="1" applyAlignment="1">
      <alignment horizontal="left" vertical="center"/>
    </xf>
    <xf numFmtId="0" fontId="2" fillId="0" borderId="165" xfId="16" applyFont="1" applyFill="1" applyBorder="1" applyAlignment="1">
      <alignment horizontal="left" vertical="center"/>
    </xf>
    <xf numFmtId="0" fontId="2" fillId="0" borderId="166" xfId="16" applyFont="1" applyFill="1" applyBorder="1" applyAlignment="1">
      <alignment horizontal="left" vertical="center"/>
    </xf>
    <xf numFmtId="0" fontId="92" fillId="0" borderId="166" xfId="16" quotePrefix="1" applyFont="1" applyFill="1" applyBorder="1" applyAlignment="1">
      <alignment horizontal="right" vertical="center"/>
    </xf>
    <xf numFmtId="0" fontId="93" fillId="0" borderId="167" xfId="16" applyFont="1" applyFill="1" applyBorder="1" applyAlignment="1">
      <alignment horizontal="left" vertical="center"/>
    </xf>
    <xf numFmtId="0" fontId="38" fillId="0" borderId="57" xfId="17" applyFill="1" applyBorder="1"/>
    <xf numFmtId="0" fontId="93" fillId="0" borderId="0" xfId="16" applyFont="1" applyFill="1" applyBorder="1" applyAlignment="1">
      <alignment horizontal="left" vertical="center"/>
    </xf>
    <xf numFmtId="0" fontId="1" fillId="69" borderId="173" xfId="16" applyFont="1" applyFill="1" applyBorder="1" applyAlignment="1">
      <alignment horizontal="left" vertical="center"/>
    </xf>
    <xf numFmtId="0" fontId="1" fillId="69" borderId="165" xfId="16" applyFont="1" applyFill="1" applyBorder="1" applyAlignment="1">
      <alignment horizontal="left" vertical="center"/>
    </xf>
    <xf numFmtId="0" fontId="1" fillId="69" borderId="166" xfId="16" applyFont="1" applyFill="1" applyBorder="1" applyAlignment="1">
      <alignment horizontal="left" vertical="center"/>
    </xf>
    <xf numFmtId="0" fontId="1" fillId="69" borderId="166" xfId="16" quotePrefix="1" applyFont="1" applyFill="1" applyBorder="1" applyAlignment="1">
      <alignment horizontal="right" vertical="center"/>
    </xf>
    <xf numFmtId="0" fontId="1" fillId="0" borderId="175" xfId="16" applyFont="1" applyBorder="1" applyAlignment="1">
      <alignment horizontal="left" vertical="center"/>
    </xf>
    <xf numFmtId="0" fontId="1" fillId="0" borderId="176" xfId="16" applyFont="1" applyBorder="1" applyAlignment="1">
      <alignment horizontal="left" vertical="center"/>
    </xf>
    <xf numFmtId="0" fontId="1" fillId="71" borderId="175" xfId="16" applyFont="1" applyFill="1" applyBorder="1" applyAlignment="1">
      <alignment horizontal="left" vertical="center"/>
    </xf>
    <xf numFmtId="0" fontId="1" fillId="71" borderId="176" xfId="16" applyFont="1" applyFill="1" applyBorder="1" applyAlignment="1">
      <alignment horizontal="left" vertical="center"/>
    </xf>
    <xf numFmtId="0" fontId="1" fillId="9" borderId="175" xfId="16" applyFont="1" applyFill="1" applyBorder="1" applyAlignment="1">
      <alignment horizontal="left" vertical="center"/>
    </xf>
    <xf numFmtId="0" fontId="1" fillId="9" borderId="176" xfId="16" applyFont="1" applyFill="1" applyBorder="1" applyAlignment="1">
      <alignment horizontal="left" vertical="center"/>
    </xf>
    <xf numFmtId="0" fontId="1" fillId="9" borderId="176" xfId="16" quotePrefix="1" applyFont="1" applyFill="1" applyBorder="1" applyAlignment="1">
      <alignment horizontal="right" vertical="center"/>
    </xf>
    <xf numFmtId="0" fontId="1" fillId="0" borderId="175" xfId="16" quotePrefix="1" applyFont="1" applyFill="1" applyBorder="1" applyAlignment="1">
      <alignment horizontal="left" vertical="center"/>
    </xf>
    <xf numFmtId="0" fontId="1" fillId="0" borderId="176" xfId="16" quotePrefix="1" applyFont="1" applyFill="1" applyBorder="1" applyAlignment="1">
      <alignment horizontal="right" vertical="center"/>
    </xf>
    <xf numFmtId="0" fontId="1" fillId="0" borderId="177" xfId="16" quotePrefix="1" applyFont="1" applyFill="1" applyBorder="1" applyAlignment="1">
      <alignment horizontal="right" vertical="center"/>
    </xf>
    <xf numFmtId="0" fontId="1" fillId="19" borderId="167" xfId="16" quotePrefix="1" applyFont="1" applyFill="1" applyBorder="1" applyAlignment="1">
      <alignment horizontal="left" vertical="center"/>
    </xf>
    <xf numFmtId="0" fontId="1" fillId="19" borderId="168" xfId="16" applyFont="1" applyFill="1" applyBorder="1" applyAlignment="1">
      <alignment horizontal="left" vertical="center"/>
    </xf>
    <xf numFmtId="0" fontId="1" fillId="19" borderId="167" xfId="16" applyFont="1" applyFill="1" applyBorder="1" applyAlignment="1">
      <alignment horizontal="left" vertical="center"/>
    </xf>
    <xf numFmtId="0" fontId="1" fillId="19" borderId="168" xfId="16" quotePrefix="1" applyFont="1" applyFill="1" applyBorder="1" applyAlignment="1">
      <alignment horizontal="right" vertical="center"/>
    </xf>
    <xf numFmtId="0" fontId="1" fillId="72" borderId="167" xfId="16" applyFont="1" applyFill="1" applyBorder="1" applyAlignment="1">
      <alignment horizontal="left" vertical="center"/>
    </xf>
    <xf numFmtId="0" fontId="1" fillId="72" borderId="168" xfId="16" applyFont="1" applyFill="1" applyBorder="1" applyAlignment="1">
      <alignment horizontal="left" vertical="center"/>
    </xf>
    <xf numFmtId="0" fontId="1" fillId="72" borderId="167" xfId="16" quotePrefix="1" applyFont="1" applyFill="1" applyBorder="1" applyAlignment="1">
      <alignment horizontal="right" vertical="center"/>
    </xf>
    <xf numFmtId="0" fontId="1" fillId="0" borderId="165" xfId="16" quotePrefix="1" applyFont="1" applyFill="1" applyBorder="1" applyAlignment="1">
      <alignment horizontal="left" vertical="center"/>
    </xf>
    <xf numFmtId="0" fontId="1" fillId="0" borderId="166" xfId="16" quotePrefix="1" applyFont="1" applyFill="1" applyBorder="1" applyAlignment="1">
      <alignment horizontal="right" vertical="center"/>
    </xf>
    <xf numFmtId="0" fontId="1" fillId="0" borderId="174" xfId="16" applyFont="1" applyBorder="1" applyAlignment="1">
      <alignment horizontal="left" vertical="center"/>
    </xf>
    <xf numFmtId="0" fontId="1" fillId="20" borderId="175" xfId="16" applyFont="1" applyFill="1" applyBorder="1" applyAlignment="1">
      <alignment horizontal="left" vertical="center"/>
    </xf>
    <xf numFmtId="0" fontId="1" fillId="20" borderId="176" xfId="16" applyFont="1" applyFill="1" applyBorder="1" applyAlignment="1">
      <alignment horizontal="left" vertical="center"/>
    </xf>
    <xf numFmtId="0" fontId="1" fillId="20" borderId="176" xfId="16" quotePrefix="1" applyFont="1" applyFill="1" applyBorder="1" applyAlignment="1">
      <alignment horizontal="right" vertical="center"/>
    </xf>
    <xf numFmtId="0" fontId="1" fillId="0" borderId="179" xfId="16" applyFont="1" applyBorder="1" applyAlignment="1">
      <alignment horizontal="left" vertical="center"/>
    </xf>
    <xf numFmtId="0" fontId="1" fillId="0" borderId="177" xfId="16" applyFont="1" applyBorder="1" applyAlignment="1">
      <alignment horizontal="left" vertical="center"/>
    </xf>
    <xf numFmtId="0" fontId="1" fillId="0" borderId="178" xfId="16" applyFont="1" applyBorder="1" applyAlignment="1">
      <alignment horizontal="left" vertical="center"/>
    </xf>
    <xf numFmtId="0" fontId="1" fillId="19" borderId="177" xfId="16" applyFont="1" applyFill="1" applyBorder="1" applyAlignment="1">
      <alignment horizontal="left" vertical="center"/>
    </xf>
    <xf numFmtId="0" fontId="1" fillId="19" borderId="178" xfId="16" quotePrefix="1" applyFont="1" applyFill="1" applyBorder="1" applyAlignment="1">
      <alignment horizontal="right" vertical="center"/>
    </xf>
    <xf numFmtId="0" fontId="1" fillId="19" borderId="178" xfId="16" applyFont="1" applyFill="1" applyBorder="1" applyAlignment="1">
      <alignment horizontal="left" vertical="center"/>
    </xf>
    <xf numFmtId="0" fontId="1" fillId="19" borderId="177" xfId="16" quotePrefix="1" applyFont="1" applyFill="1" applyBorder="1" applyAlignment="1">
      <alignment horizontal="left" vertical="center"/>
    </xf>
    <xf numFmtId="0" fontId="1" fillId="0" borderId="189" xfId="16" applyFont="1" applyFill="1" applyBorder="1" applyAlignment="1">
      <alignment horizontal="left" vertical="center"/>
    </xf>
    <xf numFmtId="0" fontId="1" fillId="79" borderId="177" xfId="16" applyFont="1" applyFill="1" applyBorder="1" applyAlignment="1">
      <alignment horizontal="left" vertical="center"/>
    </xf>
    <xf numFmtId="0" fontId="1" fillId="79" borderId="178" xfId="16" applyFont="1" applyFill="1" applyBorder="1" applyAlignment="1">
      <alignment horizontal="left" vertical="center"/>
    </xf>
    <xf numFmtId="0" fontId="1" fillId="79" borderId="177" xfId="16" quotePrefix="1" applyFont="1" applyFill="1" applyBorder="1" applyAlignment="1">
      <alignment horizontal="left" vertical="center"/>
    </xf>
    <xf numFmtId="0" fontId="1" fillId="79" borderId="189" xfId="16" applyFont="1" applyFill="1" applyBorder="1" applyAlignment="1">
      <alignment horizontal="left" vertical="center"/>
    </xf>
    <xf numFmtId="0" fontId="1" fillId="79" borderId="178" xfId="16" quotePrefix="1" applyFont="1" applyFill="1" applyBorder="1" applyAlignment="1">
      <alignment horizontal="right" vertical="center"/>
    </xf>
    <xf numFmtId="0" fontId="1" fillId="0" borderId="188" xfId="16" applyFont="1" applyBorder="1" applyAlignment="1">
      <alignment horizontal="left" vertical="center"/>
    </xf>
    <xf numFmtId="0" fontId="1" fillId="0" borderId="183" xfId="16" applyFont="1" applyBorder="1" applyAlignment="1">
      <alignment horizontal="left" vertical="center"/>
    </xf>
    <xf numFmtId="0" fontId="1" fillId="0" borderId="184" xfId="16" applyFont="1" applyBorder="1" applyAlignment="1">
      <alignment horizontal="left" vertical="center"/>
    </xf>
    <xf numFmtId="0" fontId="1" fillId="0" borderId="190" xfId="16" applyFont="1" applyFill="1" applyBorder="1" applyAlignment="1">
      <alignment horizontal="left" vertical="center"/>
    </xf>
    <xf numFmtId="0" fontId="1" fillId="21" borderId="183" xfId="16" applyFont="1" applyFill="1" applyBorder="1" applyAlignment="1">
      <alignment horizontal="left" vertical="center"/>
    </xf>
    <xf numFmtId="0" fontId="1" fillId="21" borderId="184" xfId="16" applyFont="1" applyFill="1" applyBorder="1" applyAlignment="1">
      <alignment horizontal="left" vertical="center"/>
    </xf>
    <xf numFmtId="0" fontId="1" fillId="21" borderId="184" xfId="16" applyFont="1" applyFill="1" applyBorder="1" applyAlignment="1">
      <alignment horizontal="right" vertical="center"/>
    </xf>
    <xf numFmtId="0" fontId="94" fillId="0" borderId="167" xfId="16" applyFont="1" applyFill="1" applyBorder="1" applyAlignment="1">
      <alignment horizontal="left" vertical="center"/>
    </xf>
    <xf numFmtId="0" fontId="1" fillId="78" borderId="175" xfId="16" applyFont="1" applyFill="1" applyBorder="1" applyAlignment="1">
      <alignment horizontal="left" vertical="center"/>
    </xf>
    <xf numFmtId="0" fontId="1" fillId="78" borderId="176" xfId="16" applyFont="1" applyFill="1" applyBorder="1" applyAlignment="1">
      <alignment horizontal="left" vertical="center"/>
    </xf>
    <xf numFmtId="0" fontId="1" fillId="78" borderId="177" xfId="16" quotePrefix="1" applyFont="1" applyFill="1" applyBorder="1" applyAlignment="1">
      <alignment horizontal="left" vertical="center"/>
    </xf>
    <xf numFmtId="0" fontId="1" fillId="78" borderId="177" xfId="16" applyFont="1" applyFill="1" applyBorder="1" applyAlignment="1">
      <alignment horizontal="left" vertical="center"/>
    </xf>
    <xf numFmtId="0" fontId="1" fillId="78" borderId="178" xfId="16" quotePrefix="1" applyFont="1" applyFill="1" applyBorder="1" applyAlignment="1">
      <alignment horizontal="right" vertical="center"/>
    </xf>
    <xf numFmtId="0" fontId="1" fillId="0" borderId="175" xfId="16" quotePrefix="1" applyFont="1" applyBorder="1" applyAlignment="1">
      <alignment horizontal="left" vertical="center"/>
    </xf>
    <xf numFmtId="0" fontId="1" fillId="73" borderId="183" xfId="16" applyFont="1" applyFill="1" applyBorder="1" applyAlignment="1">
      <alignment horizontal="left" vertical="center"/>
    </xf>
    <xf numFmtId="0" fontId="1" fillId="73" borderId="184" xfId="16" applyFont="1" applyFill="1" applyBorder="1" applyAlignment="1">
      <alignment horizontal="left" vertical="center"/>
    </xf>
    <xf numFmtId="0" fontId="1" fillId="73" borderId="183" xfId="16" quotePrefix="1" applyFont="1" applyFill="1" applyBorder="1" applyAlignment="1">
      <alignment horizontal="left" vertical="center"/>
    </xf>
    <xf numFmtId="0" fontId="1" fillId="73" borderId="184" xfId="16" quotePrefix="1" applyFont="1" applyFill="1" applyBorder="1" applyAlignment="1">
      <alignment horizontal="right" vertical="center"/>
    </xf>
    <xf numFmtId="0" fontId="1" fillId="74" borderId="167" xfId="16" applyFont="1" applyFill="1" applyBorder="1" applyAlignment="1">
      <alignment horizontal="left" vertical="center"/>
    </xf>
    <xf numFmtId="0" fontId="1" fillId="74" borderId="168" xfId="16" applyFont="1" applyFill="1" applyBorder="1" applyAlignment="1">
      <alignment horizontal="left" vertical="center"/>
    </xf>
    <xf numFmtId="0" fontId="1" fillId="74" borderId="167" xfId="16" quotePrefix="1" applyFont="1" applyFill="1" applyBorder="1" applyAlignment="1">
      <alignment horizontal="left" vertical="center"/>
    </xf>
    <xf numFmtId="0" fontId="1" fillId="74" borderId="168" xfId="16" quotePrefix="1" applyFont="1" applyFill="1" applyBorder="1" applyAlignment="1">
      <alignment horizontal="right" vertical="center"/>
    </xf>
    <xf numFmtId="0" fontId="1" fillId="0" borderId="168" xfId="16" quotePrefix="1" applyFont="1" applyFill="1" applyBorder="1" applyAlignment="1">
      <alignment horizontal="right" vertical="center"/>
    </xf>
    <xf numFmtId="0" fontId="1" fillId="75" borderId="167" xfId="16" applyFont="1" applyFill="1" applyBorder="1" applyAlignment="1">
      <alignment horizontal="left" vertical="center"/>
    </xf>
    <xf numFmtId="0" fontId="1" fillId="75" borderId="168" xfId="16" applyFont="1" applyFill="1" applyBorder="1" applyAlignment="1">
      <alignment horizontal="left" vertical="center"/>
    </xf>
    <xf numFmtId="0" fontId="94" fillId="75" borderId="167" xfId="16" applyFont="1" applyFill="1" applyBorder="1" applyAlignment="1">
      <alignment horizontal="left" vertical="center"/>
    </xf>
    <xf numFmtId="0" fontId="1" fillId="75" borderId="168" xfId="16" quotePrefix="1" applyFont="1" applyFill="1" applyBorder="1" applyAlignment="1">
      <alignment horizontal="right" vertical="center"/>
    </xf>
    <xf numFmtId="0" fontId="1" fillId="0" borderId="180" xfId="16" applyFont="1" applyBorder="1" applyAlignment="1">
      <alignment horizontal="left" vertical="center"/>
    </xf>
    <xf numFmtId="0" fontId="1" fillId="0" borderId="181" xfId="16" applyFont="1" applyBorder="1" applyAlignment="1">
      <alignment horizontal="left" vertical="center"/>
    </xf>
    <xf numFmtId="0" fontId="1" fillId="0" borderId="182" xfId="16" applyFont="1" applyBorder="1" applyAlignment="1">
      <alignment horizontal="left" vertical="center"/>
    </xf>
    <xf numFmtId="0" fontId="1" fillId="0" borderId="183" xfId="16" quotePrefix="1" applyFont="1" applyBorder="1" applyAlignment="1">
      <alignment horizontal="left" vertical="center"/>
    </xf>
    <xf numFmtId="0" fontId="1" fillId="0" borderId="0" xfId="16" applyFont="1" applyFill="1" applyBorder="1" applyAlignment="1">
      <alignment horizontal="left" vertical="center"/>
    </xf>
    <xf numFmtId="0" fontId="1" fillId="0" borderId="0" xfId="16" quotePrefix="1" applyFont="1" applyBorder="1" applyAlignment="1">
      <alignment horizontal="left" vertical="center"/>
    </xf>
    <xf numFmtId="0" fontId="38" fillId="9" borderId="0" xfId="17" applyFill="1" applyBorder="1" applyAlignment="1">
      <alignment horizontal="left" textRotation="149"/>
    </xf>
    <xf numFmtId="0" fontId="1" fillId="9" borderId="0" xfId="16" applyFont="1" applyFill="1" applyBorder="1" applyAlignment="1">
      <alignment horizontal="left" vertical="center" textRotation="149"/>
    </xf>
    <xf numFmtId="0" fontId="95" fillId="9" borderId="0" xfId="16" applyFont="1" applyFill="1" applyBorder="1" applyAlignment="1">
      <alignment horizontal="left" vertical="top" textRotation="149"/>
    </xf>
    <xf numFmtId="0" fontId="1" fillId="9" borderId="0" xfId="16" applyFont="1" applyFill="1" applyBorder="1" applyAlignment="1">
      <alignment horizontal="left" vertical="top" textRotation="149"/>
    </xf>
    <xf numFmtId="0" fontId="38" fillId="9" borderId="0" xfId="17" applyFill="1" applyBorder="1" applyAlignment="1">
      <alignment horizontal="left"/>
    </xf>
    <xf numFmtId="0" fontId="96" fillId="9" borderId="0" xfId="16" applyFont="1" applyFill="1" applyBorder="1" applyAlignment="1">
      <alignment horizontal="left" vertical="center" textRotation="149"/>
    </xf>
    <xf numFmtId="0" fontId="95" fillId="9" borderId="0" xfId="16" applyFont="1" applyFill="1" applyBorder="1" applyAlignment="1">
      <alignment horizontal="left" vertical="center" textRotation="149"/>
    </xf>
    <xf numFmtId="0" fontId="1" fillId="9" borderId="0" xfId="16" quotePrefix="1" applyFont="1" applyFill="1" applyBorder="1" applyAlignment="1">
      <alignment horizontal="left" vertical="center" textRotation="149"/>
    </xf>
    <xf numFmtId="0" fontId="97" fillId="9" borderId="0" xfId="16" applyFont="1" applyFill="1" applyBorder="1" applyAlignment="1">
      <alignment horizontal="left" vertical="center" textRotation="149"/>
    </xf>
    <xf numFmtId="0" fontId="1" fillId="0" borderId="171" xfId="16" applyFont="1" applyBorder="1" applyAlignment="1">
      <alignment horizontal="center" vertical="center" textRotation="90"/>
    </xf>
    <xf numFmtId="0" fontId="1" fillId="0" borderId="169" xfId="16" applyFont="1" applyBorder="1" applyAlignment="1">
      <alignment horizontal="center" vertical="center" textRotation="90"/>
    </xf>
    <xf numFmtId="0" fontId="1" fillId="0" borderId="170" xfId="16" applyFont="1" applyBorder="1" applyAlignment="1">
      <alignment horizontal="center" vertical="center" textRotation="90"/>
    </xf>
    <xf numFmtId="0" fontId="1" fillId="0" borderId="166" xfId="16" quotePrefix="1" applyFont="1" applyFill="1" applyBorder="1" applyAlignment="1">
      <alignment horizontal="left" vertical="center"/>
    </xf>
    <xf numFmtId="0" fontId="1" fillId="0" borderId="165" xfId="16" quotePrefix="1" applyFont="1" applyFill="1" applyBorder="1" applyAlignment="1">
      <alignment horizontal="right" vertical="center"/>
    </xf>
    <xf numFmtId="0" fontId="92" fillId="0" borderId="165" xfId="16" applyFont="1" applyFill="1" applyBorder="1" applyAlignment="1">
      <alignment horizontal="left" vertical="center"/>
    </xf>
    <xf numFmtId="0" fontId="92" fillId="0" borderId="166" xfId="16" applyFont="1" applyFill="1" applyBorder="1" applyAlignment="1">
      <alignment horizontal="left" vertical="center"/>
    </xf>
    <xf numFmtId="0" fontId="92" fillId="0" borderId="165" xfId="16" quotePrefix="1" applyFont="1" applyFill="1" applyBorder="1" applyAlignment="1">
      <alignment horizontal="right" vertical="center"/>
    </xf>
    <xf numFmtId="0" fontId="1" fillId="13" borderId="176" xfId="16" quotePrefix="1" applyFont="1" applyFill="1" applyBorder="1" applyAlignment="1">
      <alignment horizontal="left" vertical="center"/>
    </xf>
    <xf numFmtId="0" fontId="1" fillId="13" borderId="175" xfId="16" applyFont="1" applyFill="1" applyBorder="1" applyAlignment="1">
      <alignment horizontal="left" vertical="center"/>
    </xf>
    <xf numFmtId="0" fontId="1" fillId="13" borderId="176" xfId="16" applyFont="1" applyFill="1" applyBorder="1" applyAlignment="1">
      <alignment horizontal="left" vertical="center"/>
    </xf>
    <xf numFmtId="0" fontId="1" fillId="13" borderId="175" xfId="16" quotePrefix="1" applyFont="1" applyFill="1" applyBorder="1" applyAlignment="1">
      <alignment horizontal="right" vertical="center"/>
    </xf>
    <xf numFmtId="0" fontId="92" fillId="0" borderId="175" xfId="16" quotePrefix="1" applyFont="1" applyFill="1" applyBorder="1" applyAlignment="1">
      <alignment horizontal="right" vertical="center"/>
    </xf>
    <xf numFmtId="0" fontId="1" fillId="0" borderId="177" xfId="16" quotePrefix="1" applyFont="1" applyBorder="1" applyAlignment="1">
      <alignment horizontal="left" vertical="center"/>
    </xf>
    <xf numFmtId="0" fontId="1" fillId="13" borderId="177" xfId="16" quotePrefix="1" applyFont="1" applyFill="1" applyBorder="1" applyAlignment="1">
      <alignment horizontal="left" vertical="center"/>
    </xf>
    <xf numFmtId="0" fontId="1" fillId="13" borderId="177" xfId="16" applyFont="1" applyFill="1" applyBorder="1" applyAlignment="1">
      <alignment horizontal="left" vertical="center"/>
    </xf>
    <xf numFmtId="0" fontId="1" fillId="13" borderId="178" xfId="16" applyFont="1" applyFill="1" applyBorder="1" applyAlignment="1">
      <alignment horizontal="left" vertical="center"/>
    </xf>
    <xf numFmtId="0" fontId="1" fillId="13" borderId="178" xfId="16" quotePrefix="1" applyFont="1" applyFill="1" applyBorder="1" applyAlignment="1">
      <alignment horizontal="right" vertical="center"/>
    </xf>
    <xf numFmtId="0" fontId="67" fillId="0" borderId="177" xfId="16" quotePrefix="1" applyFont="1" applyFill="1" applyBorder="1" applyAlignment="1">
      <alignment horizontal="right" vertical="center"/>
    </xf>
    <xf numFmtId="0" fontId="1" fillId="14" borderId="177" xfId="16" quotePrefix="1" applyFont="1" applyFill="1" applyBorder="1" applyAlignment="1">
      <alignment horizontal="left" vertical="center"/>
    </xf>
    <xf numFmtId="0" fontId="1" fillId="14" borderId="178" xfId="16" applyFont="1" applyFill="1" applyBorder="1" applyAlignment="1">
      <alignment horizontal="left" vertical="center"/>
    </xf>
    <xf numFmtId="0" fontId="1" fillId="14" borderId="177" xfId="16" applyFont="1" applyFill="1" applyBorder="1" applyAlignment="1">
      <alignment horizontal="left" vertical="center"/>
    </xf>
    <xf numFmtId="0" fontId="1" fillId="14" borderId="178" xfId="16" quotePrefix="1" applyFont="1" applyFill="1" applyBorder="1" applyAlignment="1">
      <alignment horizontal="right" vertical="center"/>
    </xf>
    <xf numFmtId="0" fontId="1" fillId="13" borderId="167" xfId="16" quotePrefix="1" applyFont="1" applyFill="1" applyBorder="1" applyAlignment="1">
      <alignment horizontal="left" vertical="center"/>
    </xf>
    <xf numFmtId="0" fontId="1" fillId="13" borderId="168" xfId="16" applyFont="1" applyFill="1" applyBorder="1" applyAlignment="1">
      <alignment horizontal="left" vertical="center"/>
    </xf>
    <xf numFmtId="0" fontId="1" fillId="13" borderId="167" xfId="16" applyFont="1" applyFill="1" applyBorder="1" applyAlignment="1">
      <alignment horizontal="left" vertical="center"/>
    </xf>
    <xf numFmtId="0" fontId="1" fillId="13" borderId="167" xfId="16" quotePrefix="1" applyFont="1" applyFill="1" applyBorder="1" applyAlignment="1">
      <alignment horizontal="right" vertical="center"/>
    </xf>
    <xf numFmtId="0" fontId="1" fillId="15" borderId="168" xfId="16" quotePrefix="1" applyFont="1" applyFill="1" applyBorder="1" applyAlignment="1">
      <alignment horizontal="left" vertical="center"/>
    </xf>
    <xf numFmtId="0" fontId="1" fillId="15" borderId="167" xfId="16" applyFont="1" applyFill="1" applyBorder="1" applyAlignment="1">
      <alignment horizontal="left" vertical="center"/>
    </xf>
    <xf numFmtId="0" fontId="1" fillId="15" borderId="168" xfId="16" applyFont="1" applyFill="1" applyBorder="1" applyAlignment="1">
      <alignment horizontal="left" vertical="center"/>
    </xf>
    <xf numFmtId="0" fontId="1" fillId="15" borderId="167" xfId="16" quotePrefix="1" applyFont="1" applyFill="1" applyBorder="1" applyAlignment="1">
      <alignment horizontal="right" vertical="center"/>
    </xf>
    <xf numFmtId="0" fontId="1" fillId="0" borderId="168" xfId="16" quotePrefix="1" applyFont="1" applyFill="1" applyBorder="1" applyAlignment="1">
      <alignment horizontal="left" vertical="center"/>
    </xf>
    <xf numFmtId="0" fontId="1" fillId="0" borderId="167" xfId="16" quotePrefix="1" applyFont="1" applyFill="1" applyBorder="1" applyAlignment="1">
      <alignment horizontal="right" vertical="center"/>
    </xf>
    <xf numFmtId="0" fontId="2" fillId="0" borderId="168" xfId="16" quotePrefix="1" applyFont="1" applyFill="1" applyBorder="1" applyAlignment="1">
      <alignment horizontal="right" vertical="center"/>
    </xf>
    <xf numFmtId="0" fontId="38" fillId="0" borderId="57" xfId="17" applyFill="1" applyBorder="1" applyAlignment="1">
      <alignment vertical="center"/>
    </xf>
    <xf numFmtId="0" fontId="92" fillId="0" borderId="181" xfId="16" quotePrefix="1" applyFont="1" applyFill="1" applyBorder="1" applyAlignment="1">
      <alignment horizontal="left" vertical="center"/>
    </xf>
    <xf numFmtId="0" fontId="92" fillId="0" borderId="181" xfId="16" applyFont="1" applyFill="1" applyBorder="1" applyAlignment="1">
      <alignment horizontal="left" vertical="center"/>
    </xf>
    <xf numFmtId="0" fontId="92" fillId="0" borderId="182" xfId="16" applyFont="1" applyFill="1" applyBorder="1" applyAlignment="1">
      <alignment horizontal="left" vertical="center"/>
    </xf>
    <xf numFmtId="0" fontId="67" fillId="0" borderId="181" xfId="16" applyFont="1" applyFill="1" applyBorder="1" applyAlignment="1">
      <alignment horizontal="left" vertical="center"/>
    </xf>
    <xf numFmtId="0" fontId="67" fillId="0" borderId="182" xfId="16" applyFont="1" applyFill="1" applyBorder="1" applyAlignment="1">
      <alignment horizontal="left" vertical="center"/>
    </xf>
    <xf numFmtId="0" fontId="67" fillId="0" borderId="181" xfId="16" quotePrefix="1" applyFont="1" applyFill="1" applyBorder="1" applyAlignment="1">
      <alignment horizontal="right" vertical="center"/>
    </xf>
    <xf numFmtId="0" fontId="1" fillId="67" borderId="178" xfId="16" applyFont="1" applyFill="1" applyBorder="1" applyAlignment="1">
      <alignment horizontal="left" vertical="center"/>
    </xf>
    <xf numFmtId="0" fontId="2" fillId="0" borderId="184" xfId="16" quotePrefix="1" applyFont="1" applyFill="1" applyBorder="1" applyAlignment="1">
      <alignment horizontal="right" vertical="center"/>
    </xf>
    <xf numFmtId="0" fontId="17" fillId="76" borderId="175" xfId="16" quotePrefix="1" applyFont="1" applyFill="1" applyBorder="1" applyAlignment="1">
      <alignment horizontal="left" vertical="center"/>
    </xf>
    <xf numFmtId="0" fontId="17" fillId="76" borderId="175" xfId="16" quotePrefix="1" applyFont="1" applyFill="1" applyBorder="1" applyAlignment="1">
      <alignment horizontal="right" vertical="center"/>
    </xf>
    <xf numFmtId="0" fontId="2" fillId="0" borderId="176" xfId="16" quotePrefix="1" applyFont="1" applyFill="1" applyBorder="1" applyAlignment="1">
      <alignment horizontal="right" vertical="center"/>
    </xf>
    <xf numFmtId="0" fontId="1" fillId="0" borderId="175" xfId="16" quotePrefix="1" applyFont="1" applyFill="1" applyBorder="1" applyAlignment="1">
      <alignment horizontal="right" vertical="center"/>
    </xf>
    <xf numFmtId="0" fontId="2" fillId="0" borderId="167" xfId="16" quotePrefix="1" applyFont="1" applyFill="1" applyBorder="1" applyAlignment="1">
      <alignment horizontal="left" vertical="center"/>
    </xf>
    <xf numFmtId="0" fontId="2" fillId="0" borderId="165" xfId="16" quotePrefix="1" applyFont="1" applyFill="1" applyBorder="1" applyAlignment="1">
      <alignment horizontal="left" vertical="center"/>
    </xf>
    <xf numFmtId="0" fontId="1" fillId="69" borderId="172" xfId="16" applyFont="1" applyFill="1" applyBorder="1" applyAlignment="1">
      <alignment horizontal="left" vertical="center"/>
    </xf>
    <xf numFmtId="0" fontId="1" fillId="69" borderId="167" xfId="16" applyFont="1" applyFill="1" applyBorder="1" applyAlignment="1">
      <alignment horizontal="left" vertical="center"/>
    </xf>
    <xf numFmtId="0" fontId="1" fillId="69" borderId="168" xfId="16" applyFont="1" applyFill="1" applyBorder="1" applyAlignment="1">
      <alignment horizontal="left" vertical="center"/>
    </xf>
    <xf numFmtId="0" fontId="1" fillId="69" borderId="168" xfId="16" quotePrefix="1" applyFont="1" applyFill="1" applyBorder="1" applyAlignment="1">
      <alignment horizontal="right" vertical="center"/>
    </xf>
    <xf numFmtId="0" fontId="1" fillId="73" borderId="173" xfId="16" applyFont="1" applyFill="1" applyBorder="1" applyAlignment="1">
      <alignment horizontal="left" vertical="center"/>
    </xf>
    <xf numFmtId="0" fontId="1" fillId="73" borderId="165" xfId="16" applyFont="1" applyFill="1" applyBorder="1" applyAlignment="1">
      <alignment horizontal="left" vertical="center"/>
    </xf>
    <xf numFmtId="0" fontId="1" fillId="73" borderId="166" xfId="16" applyFont="1" applyFill="1" applyBorder="1" applyAlignment="1">
      <alignment horizontal="left" vertical="center"/>
    </xf>
    <xf numFmtId="0" fontId="1" fillId="73" borderId="165" xfId="16" quotePrefix="1" applyFont="1" applyFill="1" applyBorder="1" applyAlignment="1">
      <alignment horizontal="left" vertical="center"/>
    </xf>
    <xf numFmtId="0" fontId="1" fillId="73" borderId="166" xfId="16" quotePrefix="1" applyFont="1" applyFill="1" applyBorder="1" applyAlignment="1">
      <alignment horizontal="right" vertical="center"/>
    </xf>
    <xf numFmtId="0" fontId="1" fillId="75" borderId="180" xfId="16" applyFont="1" applyFill="1" applyBorder="1" applyAlignment="1">
      <alignment horizontal="left" vertical="center"/>
    </xf>
    <xf numFmtId="0" fontId="1" fillId="75" borderId="181" xfId="16" applyFont="1" applyFill="1" applyBorder="1" applyAlignment="1">
      <alignment horizontal="left" vertical="center"/>
    </xf>
    <xf numFmtId="0" fontId="1" fillId="75" borderId="182" xfId="16" applyFont="1" applyFill="1" applyBorder="1" applyAlignment="1">
      <alignment horizontal="left" vertical="center"/>
    </xf>
    <xf numFmtId="0" fontId="94" fillId="75" borderId="181" xfId="16" applyFont="1" applyFill="1" applyBorder="1" applyAlignment="1">
      <alignment horizontal="left" vertical="center"/>
    </xf>
    <xf numFmtId="0" fontId="1" fillId="75" borderId="182" xfId="16" quotePrefix="1" applyFont="1" applyFill="1" applyBorder="1" applyAlignment="1">
      <alignment horizontal="right" vertical="center"/>
    </xf>
    <xf numFmtId="0" fontId="67" fillId="0" borderId="165" xfId="16" quotePrefix="1" applyFont="1" applyFill="1" applyBorder="1" applyAlignment="1">
      <alignment horizontal="left" vertical="center"/>
    </xf>
    <xf numFmtId="0" fontId="67" fillId="0" borderId="166" xfId="16" applyFont="1" applyFill="1" applyBorder="1" applyAlignment="1">
      <alignment horizontal="left" vertical="center"/>
    </xf>
    <xf numFmtId="0" fontId="38" fillId="0" borderId="2" xfId="17" applyFill="1" applyBorder="1" applyAlignment="1">
      <alignment vertical="center"/>
    </xf>
    <xf numFmtId="0" fontId="92" fillId="0" borderId="177" xfId="16" quotePrefix="1" applyFont="1" applyFill="1" applyBorder="1" applyAlignment="1">
      <alignment horizontal="right" vertical="center"/>
    </xf>
    <xf numFmtId="0" fontId="92" fillId="0" borderId="178" xfId="16" quotePrefix="1" applyFont="1" applyFill="1" applyBorder="1" applyAlignment="1">
      <alignment horizontal="left" vertical="center"/>
    </xf>
    <xf numFmtId="0" fontId="1" fillId="68" borderId="177" xfId="16" applyFont="1" applyFill="1" applyBorder="1" applyAlignment="1">
      <alignment horizontal="left" vertical="center"/>
    </xf>
    <xf numFmtId="0" fontId="1" fillId="68" borderId="178" xfId="16" applyFont="1" applyFill="1" applyBorder="1" applyAlignment="1">
      <alignment horizontal="left" vertical="center"/>
    </xf>
    <xf numFmtId="0" fontId="1" fillId="68" borderId="177" xfId="16" quotePrefix="1" applyFont="1" applyFill="1" applyBorder="1" applyAlignment="1">
      <alignment horizontal="left" vertical="center"/>
    </xf>
    <xf numFmtId="0" fontId="1" fillId="15" borderId="0" xfId="16" quotePrefix="1" applyFont="1" applyFill="1" applyAlignment="1">
      <alignment horizontal="left"/>
    </xf>
    <xf numFmtId="0" fontId="1" fillId="15" borderId="0" xfId="16" quotePrefix="1" applyFont="1" applyFill="1" applyAlignment="1">
      <alignment horizontal="right"/>
    </xf>
    <xf numFmtId="0" fontId="17" fillId="0" borderId="175" xfId="16" quotePrefix="1" applyFont="1" applyFill="1" applyBorder="1" applyAlignment="1">
      <alignment horizontal="left" vertical="center"/>
    </xf>
    <xf numFmtId="0" fontId="1" fillId="78" borderId="175" xfId="16" quotePrefix="1" applyFont="1" applyFill="1" applyBorder="1" applyAlignment="1">
      <alignment horizontal="left" vertical="center"/>
    </xf>
    <xf numFmtId="0" fontId="1" fillId="78" borderId="176" xfId="16" quotePrefix="1" applyFont="1" applyFill="1" applyBorder="1" applyAlignment="1">
      <alignment horizontal="right" vertical="center"/>
    </xf>
    <xf numFmtId="0" fontId="1" fillId="73" borderId="172" xfId="16" applyFont="1" applyFill="1" applyBorder="1" applyAlignment="1">
      <alignment horizontal="left" vertical="center"/>
    </xf>
    <xf numFmtId="0" fontId="1" fillId="73" borderId="167" xfId="16" applyFont="1" applyFill="1" applyBorder="1" applyAlignment="1">
      <alignment horizontal="left" vertical="center"/>
    </xf>
    <xf numFmtId="0" fontId="1" fillId="73" borderId="168" xfId="16" applyFont="1" applyFill="1" applyBorder="1" applyAlignment="1">
      <alignment horizontal="left" vertical="center"/>
    </xf>
    <xf numFmtId="0" fontId="1" fillId="73" borderId="167" xfId="16" quotePrefix="1" applyFont="1" applyFill="1" applyBorder="1" applyAlignment="1">
      <alignment horizontal="left" vertical="center"/>
    </xf>
    <xf numFmtId="0" fontId="1" fillId="73" borderId="168" xfId="16" quotePrefix="1" applyFont="1" applyFill="1" applyBorder="1" applyAlignment="1">
      <alignment horizontal="right" vertical="center"/>
    </xf>
    <xf numFmtId="0" fontId="1" fillId="0" borderId="188" xfId="16" applyFont="1" applyFill="1" applyBorder="1" applyAlignment="1">
      <alignment horizontal="left" vertical="center"/>
    </xf>
    <xf numFmtId="0" fontId="1" fillId="74" borderId="188" xfId="16" applyFont="1" applyFill="1" applyBorder="1" applyAlignment="1">
      <alignment horizontal="left" vertical="center"/>
    </xf>
    <xf numFmtId="0" fontId="1" fillId="74" borderId="183" xfId="16" applyFont="1" applyFill="1" applyBorder="1" applyAlignment="1">
      <alignment horizontal="left" vertical="center"/>
    </xf>
    <xf numFmtId="0" fontId="1" fillId="74" borderId="184" xfId="16" applyFont="1" applyFill="1" applyBorder="1" applyAlignment="1">
      <alignment horizontal="left" vertical="center"/>
    </xf>
    <xf numFmtId="0" fontId="1" fillId="74" borderId="183" xfId="16" quotePrefix="1" applyFont="1" applyFill="1" applyBorder="1" applyAlignment="1">
      <alignment horizontal="left" vertical="center"/>
    </xf>
    <xf numFmtId="0" fontId="1" fillId="74" borderId="184" xfId="16" quotePrefix="1" applyFont="1" applyFill="1" applyBorder="1" applyAlignment="1">
      <alignment horizontal="right" vertical="center"/>
    </xf>
    <xf numFmtId="0" fontId="1" fillId="6" borderId="0" xfId="16" applyFont="1" applyFill="1"/>
    <xf numFmtId="0" fontId="1" fillId="0" borderId="0" xfId="16" applyFont="1" applyFill="1"/>
    <xf numFmtId="0" fontId="1" fillId="0" borderId="0" xfId="16" quotePrefix="1" applyFont="1" applyFill="1" applyBorder="1" applyAlignment="1">
      <alignment horizontal="left" vertical="center"/>
    </xf>
    <xf numFmtId="0" fontId="0" fillId="80" borderId="0" xfId="0" applyFill="1" applyBorder="1" applyAlignment="1">
      <alignment horizontal="left" vertical="center"/>
    </xf>
    <xf numFmtId="0" fontId="0" fillId="80" borderId="129" xfId="0" applyFill="1" applyBorder="1" applyAlignment="1">
      <alignment horizontal="left" vertical="center"/>
    </xf>
    <xf numFmtId="0" fontId="0" fillId="80" borderId="2" xfId="0" applyFill="1" applyBorder="1" applyAlignment="1">
      <alignment horizontal="left" vertical="center"/>
    </xf>
    <xf numFmtId="0" fontId="0" fillId="81" borderId="0" xfId="0" applyFill="1" applyBorder="1" applyAlignment="1">
      <alignment horizontal="left" vertical="center"/>
    </xf>
    <xf numFmtId="0" fontId="0" fillId="81" borderId="129" xfId="0" applyFill="1" applyBorder="1" applyAlignment="1">
      <alignment horizontal="left" vertical="center"/>
    </xf>
    <xf numFmtId="0" fontId="0" fillId="6" borderId="0" xfId="0"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xf>
    <xf numFmtId="3" fontId="36" fillId="63" borderId="0" xfId="0" applyNumberFormat="1" applyFont="1" applyFill="1" applyBorder="1" applyAlignment="1">
      <alignment horizontal="center"/>
    </xf>
    <xf numFmtId="3" fontId="36" fillId="63" borderId="0" xfId="0" applyNumberFormat="1" applyFont="1" applyFill="1" applyBorder="1"/>
    <xf numFmtId="9" fontId="36" fillId="63" borderId="0" xfId="1" applyFont="1" applyFill="1" applyBorder="1" applyAlignment="1">
      <alignment horizontal="center"/>
    </xf>
    <xf numFmtId="1" fontId="36" fillId="63" borderId="0" xfId="0" applyNumberFormat="1" applyFont="1" applyFill="1" applyBorder="1"/>
    <xf numFmtId="0" fontId="0" fillId="0" borderId="23" xfId="0" applyFont="1" applyFill="1" applyBorder="1" applyAlignment="1">
      <alignment vertical="center" wrapText="1"/>
    </xf>
    <xf numFmtId="3" fontId="0" fillId="0" borderId="6" xfId="0" applyNumberFormat="1" applyFont="1" applyFill="1" applyBorder="1" applyAlignment="1">
      <alignment vertical="center"/>
    </xf>
    <xf numFmtId="1" fontId="0" fillId="0" borderId="11" xfId="0" applyNumberFormat="1" applyFont="1" applyFill="1" applyBorder="1"/>
    <xf numFmtId="1" fontId="0" fillId="0" borderId="10" xfId="0" applyNumberFormat="1" applyFont="1" applyFill="1" applyBorder="1"/>
    <xf numFmtId="1" fontId="0" fillId="0" borderId="75" xfId="0" applyNumberFormat="1" applyFont="1" applyFill="1" applyBorder="1"/>
    <xf numFmtId="1" fontId="0" fillId="0" borderId="87" xfId="0" applyNumberFormat="1" applyFont="1" applyFill="1" applyBorder="1"/>
    <xf numFmtId="1" fontId="0" fillId="0" borderId="76" xfId="0" applyNumberFormat="1" applyFont="1" applyFill="1" applyBorder="1"/>
    <xf numFmtId="0" fontId="2" fillId="0" borderId="24" xfId="0" applyFont="1" applyFill="1" applyBorder="1" applyAlignment="1">
      <alignment horizontal="center"/>
    </xf>
    <xf numFmtId="0" fontId="0" fillId="0" borderId="0" xfId="0" applyFill="1" applyBorder="1" applyAlignment="1">
      <alignment horizontal="center"/>
    </xf>
    <xf numFmtId="0" fontId="0" fillId="0" borderId="23" xfId="0" applyBorder="1"/>
    <xf numFmtId="0" fontId="0" fillId="0" borderId="24" xfId="0" applyBorder="1"/>
    <xf numFmtId="0" fontId="33" fillId="0" borderId="0" xfId="0" applyFont="1" applyBorder="1"/>
    <xf numFmtId="1" fontId="4" fillId="0" borderId="19" xfId="0" applyNumberFormat="1" applyFont="1" applyBorder="1"/>
    <xf numFmtId="1" fontId="0" fillId="0" borderId="80" xfId="0" applyNumberFormat="1" applyFont="1" applyFill="1" applyBorder="1"/>
    <xf numFmtId="0" fontId="29" fillId="82" borderId="16" xfId="0" applyFont="1" applyFill="1" applyBorder="1"/>
    <xf numFmtId="0" fontId="11" fillId="82" borderId="17" xfId="0" applyFont="1" applyFill="1" applyBorder="1"/>
    <xf numFmtId="0" fontId="11" fillId="82" borderId="17" xfId="0" applyFont="1" applyFill="1" applyBorder="1" applyAlignment="1">
      <alignment horizontal="center"/>
    </xf>
    <xf numFmtId="0" fontId="11" fillId="82" borderId="17" xfId="0" applyFont="1" applyFill="1" applyBorder="1" applyAlignment="1">
      <alignment horizontal="center" vertical="center"/>
    </xf>
    <xf numFmtId="0" fontId="27" fillId="82" borderId="17" xfId="0" applyFont="1" applyFill="1" applyBorder="1"/>
    <xf numFmtId="0" fontId="11" fillId="82" borderId="17" xfId="0" applyFont="1" applyFill="1" applyBorder="1" applyAlignment="1">
      <alignment horizontal="right"/>
    </xf>
    <xf numFmtId="0" fontId="11" fillId="82" borderId="17" xfId="0" applyFont="1" applyFill="1" applyBorder="1" applyAlignment="1">
      <alignment horizontal="left"/>
    </xf>
    <xf numFmtId="0" fontId="2" fillId="82" borderId="0" xfId="0" applyFont="1" applyFill="1" applyBorder="1"/>
    <xf numFmtId="0" fontId="0" fillId="82" borderId="0" xfId="0" applyFont="1" applyFill="1" applyBorder="1"/>
    <xf numFmtId="0" fontId="0" fillId="82" borderId="0" xfId="0" applyFont="1" applyFill="1" applyBorder="1" applyAlignment="1">
      <alignment horizontal="center"/>
    </xf>
    <xf numFmtId="0" fontId="0" fillId="82" borderId="0" xfId="0" applyFont="1" applyFill="1" applyBorder="1" applyAlignment="1">
      <alignment horizontal="center" vertical="center"/>
    </xf>
    <xf numFmtId="0" fontId="0" fillId="82" borderId="0" xfId="0" applyFont="1" applyFill="1" applyBorder="1" applyAlignment="1">
      <alignment horizontal="left"/>
    </xf>
    <xf numFmtId="0" fontId="0" fillId="82" borderId="0" xfId="0" applyFont="1" applyFill="1" applyBorder="1" applyAlignment="1">
      <alignment horizontal="right"/>
    </xf>
    <xf numFmtId="0" fontId="0" fillId="31" borderId="5" xfId="0" applyFont="1" applyFill="1" applyBorder="1" applyAlignment="1">
      <alignment vertical="center"/>
    </xf>
    <xf numFmtId="0" fontId="0" fillId="31" borderId="19" xfId="0" applyFont="1" applyFill="1" applyBorder="1"/>
    <xf numFmtId="0" fontId="0" fillId="0" borderId="164" xfId="0" applyFont="1" applyFill="1" applyBorder="1" applyAlignment="1">
      <alignment horizontal="center"/>
    </xf>
    <xf numFmtId="0" fontId="0" fillId="0" borderId="164" xfId="0" applyFont="1" applyFill="1" applyBorder="1" applyAlignment="1">
      <alignment horizontal="left"/>
    </xf>
    <xf numFmtId="0" fontId="0" fillId="43" borderId="5" xfId="0" applyFont="1" applyFill="1" applyBorder="1"/>
    <xf numFmtId="0" fontId="0" fillId="43" borderId="3" xfId="0" applyFont="1" applyFill="1" applyBorder="1"/>
    <xf numFmtId="0" fontId="0" fillId="43" borderId="3" xfId="0" applyFont="1" applyFill="1" applyBorder="1" applyAlignment="1">
      <alignment horizontal="left"/>
    </xf>
    <xf numFmtId="0" fontId="0" fillId="43" borderId="3" xfId="0" applyFill="1" applyBorder="1" applyAlignment="1">
      <alignment horizontal="center"/>
    </xf>
    <xf numFmtId="0" fontId="0" fillId="43" borderId="3" xfId="0" applyFont="1" applyFill="1" applyBorder="1" applyAlignment="1">
      <alignment horizontal="center" vertical="center"/>
    </xf>
    <xf numFmtId="0" fontId="0" fillId="43" borderId="3" xfId="0" applyFont="1" applyFill="1" applyBorder="1" applyAlignment="1">
      <alignment horizontal="right"/>
    </xf>
    <xf numFmtId="0" fontId="0" fillId="43" borderId="4" xfId="0" applyFont="1" applyFill="1" applyBorder="1"/>
    <xf numFmtId="0" fontId="0" fillId="63" borderId="5" xfId="0" applyFont="1" applyFill="1" applyBorder="1"/>
    <xf numFmtId="0" fontId="0" fillId="63" borderId="3" xfId="0" applyFont="1" applyFill="1" applyBorder="1" applyAlignment="1">
      <alignment horizontal="left"/>
    </xf>
    <xf numFmtId="0" fontId="0" fillId="63" borderId="3" xfId="0" applyFont="1" applyFill="1" applyBorder="1" applyAlignment="1">
      <alignment horizontal="right"/>
    </xf>
    <xf numFmtId="0" fontId="0" fillId="63" borderId="3" xfId="0" applyFill="1" applyBorder="1" applyAlignment="1">
      <alignment horizontal="center"/>
    </xf>
    <xf numFmtId="0" fontId="0" fillId="63" borderId="4" xfId="0" applyFont="1" applyFill="1" applyBorder="1" applyAlignment="1">
      <alignment horizontal="right"/>
    </xf>
    <xf numFmtId="0" fontId="0" fillId="38" borderId="0" xfId="0" applyFont="1" applyFill="1" applyBorder="1" applyAlignment="1">
      <alignment horizontal="left"/>
    </xf>
    <xf numFmtId="0" fontId="11" fillId="38" borderId="0" xfId="0" applyFont="1" applyFill="1" applyBorder="1" applyAlignment="1">
      <alignment horizontal="left"/>
    </xf>
    <xf numFmtId="0" fontId="0" fillId="65" borderId="0" xfId="0" applyFont="1" applyFill="1" applyBorder="1" applyAlignment="1">
      <alignment horizontal="right"/>
    </xf>
    <xf numFmtId="0" fontId="0" fillId="66" borderId="3" xfId="0" applyFill="1" applyBorder="1" applyAlignment="1">
      <alignment horizontal="center"/>
    </xf>
    <xf numFmtId="0" fontId="0" fillId="66" borderId="3" xfId="0" applyFont="1" applyFill="1" applyBorder="1" applyAlignment="1">
      <alignment horizontal="left"/>
    </xf>
    <xf numFmtId="0" fontId="0" fillId="66" borderId="4" xfId="0" applyFont="1" applyFill="1" applyBorder="1" applyAlignment="1">
      <alignment horizontal="right"/>
    </xf>
    <xf numFmtId="0" fontId="0" fillId="43" borderId="0" xfId="0" applyFont="1" applyFill="1" applyBorder="1" applyAlignment="1">
      <alignment horizontal="left"/>
    </xf>
    <xf numFmtId="0" fontId="0" fillId="43" borderId="0" xfId="0" applyFont="1" applyFill="1" applyBorder="1" applyAlignment="1">
      <alignment horizontal="right"/>
    </xf>
    <xf numFmtId="0" fontId="0" fillId="63" borderId="0" xfId="0" applyFont="1" applyFill="1" applyBorder="1" applyAlignment="1">
      <alignment horizontal="right"/>
    </xf>
    <xf numFmtId="0" fontId="0" fillId="66" borderId="0" xfId="0" applyFont="1" applyFill="1" applyBorder="1" applyAlignment="1">
      <alignment horizontal="left"/>
    </xf>
    <xf numFmtId="0" fontId="0" fillId="66" borderId="2" xfId="0" applyFont="1" applyFill="1" applyBorder="1" applyAlignment="1">
      <alignment horizontal="right"/>
    </xf>
    <xf numFmtId="0" fontId="0" fillId="43" borderId="0" xfId="0" applyFill="1" applyBorder="1" applyAlignment="1"/>
    <xf numFmtId="0" fontId="0" fillId="43" borderId="1" xfId="0" applyFill="1" applyBorder="1" applyAlignment="1">
      <alignment horizontal="center"/>
    </xf>
    <xf numFmtId="0" fontId="0" fillId="43" borderId="2" xfId="0" applyFill="1" applyBorder="1" applyAlignment="1"/>
    <xf numFmtId="0" fontId="0" fillId="43" borderId="57" xfId="0" applyFont="1" applyFill="1" applyBorder="1" applyAlignment="1">
      <alignment horizontal="left"/>
    </xf>
    <xf numFmtId="0" fontId="0" fillId="43" borderId="57" xfId="0" applyFont="1" applyFill="1" applyBorder="1" applyAlignment="1">
      <alignment horizontal="right"/>
    </xf>
    <xf numFmtId="0" fontId="0" fillId="63" borderId="57" xfId="0" applyFont="1" applyFill="1" applyBorder="1" applyAlignment="1">
      <alignment horizontal="right"/>
    </xf>
    <xf numFmtId="0" fontId="0" fillId="38" borderId="57" xfId="0" applyFont="1" applyFill="1" applyBorder="1" applyAlignment="1">
      <alignment horizontal="left"/>
    </xf>
    <xf numFmtId="0" fontId="11" fillId="38" borderId="57" xfId="0" applyFont="1" applyFill="1" applyBorder="1" applyAlignment="1">
      <alignment horizontal="left"/>
    </xf>
    <xf numFmtId="0" fontId="0" fillId="65" borderId="57" xfId="0" applyFont="1" applyFill="1" applyBorder="1" applyAlignment="1">
      <alignment horizontal="right"/>
    </xf>
    <xf numFmtId="0" fontId="0" fillId="66" borderId="57" xfId="0" applyFont="1" applyFill="1" applyBorder="1" applyAlignment="1">
      <alignment horizontal="left"/>
    </xf>
    <xf numFmtId="0" fontId="0" fillId="66" borderId="58" xfId="0" applyFont="1" applyFill="1" applyBorder="1" applyAlignment="1">
      <alignment horizontal="right"/>
    </xf>
    <xf numFmtId="0" fontId="0" fillId="0" borderId="0" xfId="0" applyFont="1" applyFill="1" applyBorder="1" applyAlignment="1">
      <alignment horizontal="left" vertical="center"/>
    </xf>
    <xf numFmtId="0" fontId="0" fillId="0" borderId="0" xfId="0" applyFont="1" applyFill="1" applyBorder="1" applyAlignment="1">
      <alignment horizontal="right" vertical="center"/>
    </xf>
    <xf numFmtId="0" fontId="0" fillId="31" borderId="103" xfId="0" applyFont="1" applyFill="1" applyBorder="1"/>
    <xf numFmtId="0" fontId="0" fillId="31" borderId="138" xfId="0" applyFont="1" applyFill="1" applyBorder="1"/>
    <xf numFmtId="0" fontId="0" fillId="31" borderId="138" xfId="0" applyFont="1" applyFill="1" applyBorder="1" applyAlignment="1">
      <alignment horizontal="center"/>
    </xf>
    <xf numFmtId="0" fontId="0" fillId="31" borderId="138" xfId="0" applyFont="1" applyFill="1" applyBorder="1" applyAlignment="1">
      <alignment horizontal="center" vertical="center"/>
    </xf>
    <xf numFmtId="0" fontId="0" fillId="31" borderId="138" xfId="0" applyFont="1" applyFill="1" applyBorder="1" applyAlignment="1">
      <alignment horizontal="left"/>
    </xf>
    <xf numFmtId="0" fontId="0" fillId="31" borderId="138" xfId="0" applyFont="1" applyFill="1" applyBorder="1" applyAlignment="1">
      <alignment horizontal="right"/>
    </xf>
    <xf numFmtId="0" fontId="0" fillId="31" borderId="139" xfId="0" applyFont="1" applyFill="1" applyBorder="1" applyAlignment="1">
      <alignment horizontal="left"/>
    </xf>
    <xf numFmtId="0" fontId="0" fillId="31" borderId="117" xfId="0" applyFont="1" applyFill="1" applyBorder="1"/>
    <xf numFmtId="0" fontId="0" fillId="31" borderId="73" xfId="0" applyFont="1" applyFill="1" applyBorder="1" applyAlignment="1">
      <alignment horizontal="left"/>
    </xf>
    <xf numFmtId="0" fontId="0" fillId="31" borderId="118" xfId="0" applyFont="1" applyFill="1" applyBorder="1"/>
    <xf numFmtId="0" fontId="0" fillId="31" borderId="122" xfId="0" applyFont="1" applyFill="1" applyBorder="1"/>
    <xf numFmtId="0" fontId="0" fillId="31" borderId="122" xfId="0" applyFont="1" applyFill="1" applyBorder="1" applyAlignment="1">
      <alignment horizontal="center"/>
    </xf>
    <xf numFmtId="0" fontId="0" fillId="31" borderId="122" xfId="0" applyFont="1" applyFill="1" applyBorder="1" applyAlignment="1">
      <alignment horizontal="center" vertical="center"/>
    </xf>
    <xf numFmtId="0" fontId="0" fillId="31" borderId="122" xfId="0" applyFont="1" applyFill="1" applyBorder="1" applyAlignment="1">
      <alignment horizontal="left"/>
    </xf>
    <xf numFmtId="0" fontId="0" fillId="31" borderId="122" xfId="0" applyFont="1" applyFill="1" applyBorder="1" applyAlignment="1">
      <alignment horizontal="right"/>
    </xf>
    <xf numFmtId="0" fontId="0" fillId="31" borderId="74" xfId="0" applyFont="1" applyFill="1" applyBorder="1" applyAlignment="1">
      <alignment horizontal="left"/>
    </xf>
    <xf numFmtId="0" fontId="0" fillId="0" borderId="61" xfId="0" applyFont="1" applyFill="1" applyBorder="1"/>
    <xf numFmtId="0" fontId="0" fillId="0" borderId="23" xfId="0" applyFill="1" applyBorder="1" applyAlignment="1">
      <alignment horizontal="center"/>
    </xf>
    <xf numFmtId="0" fontId="0" fillId="0" borderId="0" xfId="0" applyFill="1" applyBorder="1" applyAlignment="1">
      <alignment horizontal="center"/>
    </xf>
    <xf numFmtId="0" fontId="0" fillId="0" borderId="2" xfId="0" applyFill="1" applyBorder="1" applyAlignment="1">
      <alignment horizontal="center"/>
    </xf>
    <xf numFmtId="0" fontId="0" fillId="0" borderId="4" xfId="0" applyFill="1" applyBorder="1" applyAlignment="1">
      <alignment horizontal="center"/>
    </xf>
    <xf numFmtId="0" fontId="0" fillId="0" borderId="0" xfId="0" applyFill="1" applyBorder="1" applyAlignment="1">
      <alignment horizontal="center" vertical="center"/>
    </xf>
    <xf numFmtId="0" fontId="0" fillId="6" borderId="0" xfId="0" applyFill="1" applyBorder="1" applyAlignment="1">
      <alignment horizontal="center"/>
    </xf>
    <xf numFmtId="0" fontId="0" fillId="0" borderId="58" xfId="0" applyFill="1" applyBorder="1" applyAlignment="1">
      <alignment horizontal="center"/>
    </xf>
    <xf numFmtId="0" fontId="0" fillId="9" borderId="21" xfId="0" applyFill="1" applyBorder="1"/>
    <xf numFmtId="0" fontId="0" fillId="6" borderId="0" xfId="0" applyFill="1" applyBorder="1" applyAlignment="1">
      <alignment horizontal="center" vertical="center"/>
    </xf>
    <xf numFmtId="0" fontId="0" fillId="0" borderId="0" xfId="0" applyFill="1" applyBorder="1" applyAlignment="1">
      <alignment horizontal="center"/>
    </xf>
    <xf numFmtId="0" fontId="1" fillId="9" borderId="0" xfId="16" applyFont="1" applyFill="1"/>
    <xf numFmtId="0" fontId="1" fillId="9" borderId="0" xfId="16" applyFont="1" applyFill="1" applyBorder="1" applyAlignment="1">
      <alignment horizontal="left" vertical="center"/>
    </xf>
    <xf numFmtId="0" fontId="1" fillId="9" borderId="0" xfId="16" quotePrefix="1" applyFont="1" applyFill="1" applyBorder="1" applyAlignment="1">
      <alignment horizontal="left" vertical="center"/>
    </xf>
    <xf numFmtId="0" fontId="1" fillId="9" borderId="0" xfId="9" applyFont="1" applyFill="1"/>
    <xf numFmtId="0" fontId="1" fillId="0" borderId="0" xfId="18" applyFont="1" applyFill="1" applyBorder="1" applyAlignment="1">
      <alignment horizontal="left" textRotation="149"/>
    </xf>
    <xf numFmtId="0" fontId="1" fillId="0" borderId="0" xfId="16" applyFont="1" applyFill="1" applyAlignment="1">
      <alignment horizontal="center" vertical="center" wrapText="1"/>
    </xf>
    <xf numFmtId="0" fontId="1" fillId="0" borderId="0" xfId="18" applyFont="1"/>
    <xf numFmtId="0" fontId="1" fillId="28" borderId="175" xfId="16" quotePrefix="1" applyFont="1" applyFill="1" applyBorder="1" applyAlignment="1">
      <alignment horizontal="left" vertical="center"/>
    </xf>
    <xf numFmtId="0" fontId="1" fillId="28" borderId="175" xfId="16" applyFont="1" applyFill="1" applyBorder="1" applyAlignment="1">
      <alignment horizontal="left" vertical="center"/>
    </xf>
    <xf numFmtId="0" fontId="1" fillId="28" borderId="176" xfId="16" applyFont="1" applyFill="1" applyBorder="1" applyAlignment="1">
      <alignment horizontal="left" vertical="center"/>
    </xf>
    <xf numFmtId="0" fontId="1" fillId="28" borderId="177" xfId="16" quotePrefix="1" applyFont="1" applyFill="1" applyBorder="1" applyAlignment="1">
      <alignment horizontal="left" vertical="center"/>
    </xf>
    <xf numFmtId="0" fontId="1" fillId="28" borderId="177" xfId="16" applyFont="1" applyFill="1" applyBorder="1" applyAlignment="1">
      <alignment horizontal="left" vertical="center"/>
    </xf>
    <xf numFmtId="0" fontId="1" fillId="28" borderId="178" xfId="16" quotePrefix="1" applyFont="1" applyFill="1" applyBorder="1" applyAlignment="1">
      <alignment horizontal="right" vertical="center"/>
    </xf>
    <xf numFmtId="0" fontId="67" fillId="28" borderId="175" xfId="16" applyFont="1" applyFill="1" applyBorder="1" applyAlignment="1">
      <alignment horizontal="left" vertical="center"/>
    </xf>
    <xf numFmtId="0" fontId="67" fillId="28" borderId="175" xfId="16" quotePrefix="1" applyFont="1" applyFill="1" applyBorder="1" applyAlignment="1">
      <alignment horizontal="right" vertical="center"/>
    </xf>
    <xf numFmtId="0" fontId="1" fillId="28" borderId="167" xfId="16" applyFont="1" applyFill="1" applyBorder="1" applyAlignment="1">
      <alignment horizontal="left" vertical="center"/>
    </xf>
    <xf numFmtId="0" fontId="1" fillId="28" borderId="168" xfId="16" applyFont="1" applyFill="1" applyBorder="1" applyAlignment="1">
      <alignment horizontal="left" vertical="center"/>
    </xf>
    <xf numFmtId="0" fontId="1" fillId="28" borderId="167" xfId="16" quotePrefix="1" applyFont="1" applyFill="1" applyBorder="1" applyAlignment="1">
      <alignment horizontal="right" vertical="center"/>
    </xf>
    <xf numFmtId="0" fontId="1" fillId="12" borderId="175" xfId="16" applyFont="1" applyFill="1" applyBorder="1" applyAlignment="1">
      <alignment horizontal="left" vertical="center"/>
    </xf>
    <xf numFmtId="0" fontId="1" fillId="12" borderId="175" xfId="16" quotePrefix="1" applyFont="1" applyFill="1" applyBorder="1" applyAlignment="1">
      <alignment horizontal="left" vertical="center"/>
    </xf>
    <xf numFmtId="0" fontId="1" fillId="12" borderId="176" xfId="16" applyFont="1" applyFill="1" applyBorder="1" applyAlignment="1">
      <alignment horizontal="left" vertical="center"/>
    </xf>
    <xf numFmtId="0" fontId="1" fillId="12" borderId="167" xfId="16" applyFont="1" applyFill="1" applyBorder="1" applyAlignment="1">
      <alignment horizontal="left" vertical="center"/>
    </xf>
    <xf numFmtId="0" fontId="1" fillId="12" borderId="168" xfId="16" applyFont="1" applyFill="1" applyBorder="1" applyAlignment="1">
      <alignment horizontal="left" vertical="center"/>
    </xf>
    <xf numFmtId="0" fontId="1" fillId="12" borderId="167" xfId="16" quotePrefix="1" applyFont="1" applyFill="1" applyBorder="1" applyAlignment="1">
      <alignment horizontal="left" vertical="center"/>
    </xf>
    <xf numFmtId="0" fontId="1" fillId="12" borderId="167" xfId="16" quotePrefix="1" applyFont="1" applyFill="1" applyBorder="1" applyAlignment="1">
      <alignment horizontal="right" vertical="center"/>
    </xf>
    <xf numFmtId="0" fontId="1" fillId="0" borderId="0" xfId="18" applyFont="1" applyFill="1"/>
    <xf numFmtId="0" fontId="1" fillId="0" borderId="0" xfId="18" applyFont="1" applyFill="1" applyBorder="1" applyAlignment="1">
      <alignment horizontal="left"/>
    </xf>
    <xf numFmtId="0" fontId="1" fillId="0" borderId="0" xfId="16" applyFont="1" applyAlignment="1">
      <alignment horizontal="center" vertical="center" wrapText="1"/>
    </xf>
    <xf numFmtId="0" fontId="92" fillId="28" borderId="176" xfId="16" quotePrefix="1" applyFont="1" applyFill="1" applyBorder="1" applyAlignment="1">
      <alignment horizontal="left" vertical="center"/>
    </xf>
    <xf numFmtId="0" fontId="67" fillId="28" borderId="176" xfId="16" applyFont="1" applyFill="1" applyBorder="1" applyAlignment="1">
      <alignment horizontal="left" vertical="center"/>
    </xf>
    <xf numFmtId="0" fontId="2" fillId="28" borderId="175" xfId="16" applyFont="1" applyFill="1" applyBorder="1" applyAlignment="1">
      <alignment horizontal="left" vertical="center"/>
    </xf>
    <xf numFmtId="0" fontId="1" fillId="28" borderId="175" xfId="16" quotePrefix="1" applyFont="1" applyFill="1" applyBorder="1" applyAlignment="1">
      <alignment horizontal="right" vertical="center"/>
    </xf>
    <xf numFmtId="0" fontId="1" fillId="12" borderId="178" xfId="16" quotePrefix="1" applyFont="1" applyFill="1" applyBorder="1" applyAlignment="1">
      <alignment horizontal="left" vertical="center"/>
    </xf>
    <xf numFmtId="0" fontId="1" fillId="12" borderId="177" xfId="16" applyFont="1" applyFill="1" applyBorder="1" applyAlignment="1">
      <alignment horizontal="left" vertical="center"/>
    </xf>
    <xf numFmtId="0" fontId="1" fillId="12" borderId="178" xfId="16" applyFont="1" applyFill="1" applyBorder="1" applyAlignment="1">
      <alignment horizontal="left" vertical="center"/>
    </xf>
    <xf numFmtId="0" fontId="1" fillId="12" borderId="177" xfId="16" quotePrefix="1" applyFont="1" applyFill="1" applyBorder="1" applyAlignment="1">
      <alignment horizontal="left" vertical="center"/>
    </xf>
    <xf numFmtId="0" fontId="1" fillId="12" borderId="178" xfId="16" quotePrefix="1" applyFont="1" applyFill="1" applyBorder="1" applyAlignment="1">
      <alignment horizontal="right" vertical="center"/>
    </xf>
    <xf numFmtId="0" fontId="1" fillId="0" borderId="181" xfId="16" quotePrefix="1" applyFont="1" applyFill="1" applyBorder="1" applyAlignment="1">
      <alignment horizontal="left" vertical="center"/>
    </xf>
    <xf numFmtId="0" fontId="1" fillId="0" borderId="182" xfId="16" quotePrefix="1" applyFont="1" applyFill="1" applyBorder="1" applyAlignment="1">
      <alignment horizontal="right" vertical="center"/>
    </xf>
    <xf numFmtId="0" fontId="1" fillId="76" borderId="175" xfId="16" applyFont="1" applyFill="1" applyBorder="1" applyAlignment="1">
      <alignment horizontal="left" vertical="center"/>
    </xf>
    <xf numFmtId="0" fontId="1" fillId="76" borderId="176" xfId="16" applyFont="1" applyFill="1" applyBorder="1" applyAlignment="1">
      <alignment horizontal="left" vertical="center"/>
    </xf>
    <xf numFmtId="0" fontId="1" fillId="19" borderId="168" xfId="16" quotePrefix="1" applyFont="1" applyFill="1" applyBorder="1" applyAlignment="1">
      <alignment horizontal="left" vertical="center"/>
    </xf>
    <xf numFmtId="0" fontId="1" fillId="72" borderId="167" xfId="16" quotePrefix="1" applyFont="1" applyFill="1" applyBorder="1" applyAlignment="1">
      <alignment horizontal="left" vertical="center"/>
    </xf>
    <xf numFmtId="0" fontId="1" fillId="0" borderId="178" xfId="16" quotePrefix="1" applyFont="1" applyFill="1" applyBorder="1" applyAlignment="1">
      <alignment horizontal="left" vertical="center"/>
    </xf>
    <xf numFmtId="0" fontId="1" fillId="13" borderId="175" xfId="16" quotePrefix="1" applyFont="1" applyFill="1" applyBorder="1" applyAlignment="1">
      <alignment horizontal="left" vertical="center"/>
    </xf>
    <xf numFmtId="0" fontId="1" fillId="13" borderId="176" xfId="16" quotePrefix="1" applyFont="1" applyFill="1" applyBorder="1" applyAlignment="1">
      <alignment horizontal="right" vertical="center"/>
    </xf>
    <xf numFmtId="0" fontId="2" fillId="28" borderId="178" xfId="16" applyFont="1" applyFill="1" applyBorder="1" applyAlignment="1">
      <alignment horizontal="left" vertical="center"/>
    </xf>
    <xf numFmtId="0" fontId="2" fillId="28" borderId="177" xfId="16" applyFont="1" applyFill="1" applyBorder="1" applyAlignment="1">
      <alignment horizontal="left" vertical="center"/>
    </xf>
    <xf numFmtId="0" fontId="92" fillId="28" borderId="178" xfId="16" quotePrefix="1" applyFont="1" applyFill="1" applyBorder="1" applyAlignment="1">
      <alignment horizontal="right" vertical="center"/>
    </xf>
    <xf numFmtId="0" fontId="1" fillId="28" borderId="178" xfId="16" applyFont="1" applyFill="1" applyBorder="1" applyAlignment="1">
      <alignment horizontal="left" vertical="center"/>
    </xf>
    <xf numFmtId="0" fontId="1" fillId="13" borderId="178" xfId="16" quotePrefix="1" applyFont="1" applyFill="1" applyBorder="1" applyAlignment="1">
      <alignment horizontal="left" vertical="center"/>
    </xf>
    <xf numFmtId="0" fontId="1" fillId="13" borderId="177" xfId="16" quotePrefix="1" applyFont="1" applyFill="1" applyBorder="1" applyAlignment="1">
      <alignment horizontal="right" vertical="center"/>
    </xf>
    <xf numFmtId="0" fontId="1" fillId="12" borderId="177" xfId="16" quotePrefix="1" applyFont="1" applyFill="1" applyBorder="1" applyAlignment="1">
      <alignment horizontal="right" vertical="center"/>
    </xf>
    <xf numFmtId="0" fontId="1" fillId="14" borderId="177" xfId="16" quotePrefix="1" applyFont="1" applyFill="1" applyBorder="1" applyAlignment="1">
      <alignment horizontal="right" vertical="center"/>
    </xf>
    <xf numFmtId="0" fontId="1" fillId="15" borderId="167" xfId="16" quotePrefix="1" applyFont="1" applyFill="1" applyBorder="1" applyAlignment="1">
      <alignment horizontal="left" vertical="center"/>
    </xf>
    <xf numFmtId="0" fontId="1" fillId="15" borderId="0" xfId="16" applyFont="1" applyFill="1"/>
    <xf numFmtId="0" fontId="1" fillId="20" borderId="176" xfId="16" quotePrefix="1" applyFont="1" applyFill="1" applyBorder="1" applyAlignment="1">
      <alignment horizontal="left" vertical="center"/>
    </xf>
    <xf numFmtId="0" fontId="1" fillId="20" borderId="175" xfId="16" quotePrefix="1" applyFont="1" applyFill="1" applyBorder="1" applyAlignment="1">
      <alignment horizontal="right" vertical="center"/>
    </xf>
    <xf numFmtId="0" fontId="1" fillId="19" borderId="167" xfId="16" quotePrefix="1" applyFont="1" applyFill="1" applyBorder="1" applyAlignment="1">
      <alignment horizontal="right" vertical="center"/>
    </xf>
    <xf numFmtId="0" fontId="1" fillId="0" borderId="0" xfId="9" applyFont="1"/>
    <xf numFmtId="0" fontId="1" fillId="6" borderId="0" xfId="16" applyFont="1" applyFill="1" applyAlignment="1">
      <alignment horizontal="center" vertical="center"/>
    </xf>
    <xf numFmtId="0" fontId="1" fillId="6" borderId="0" xfId="9" applyFont="1" applyFill="1"/>
    <xf numFmtId="0" fontId="1" fillId="0" borderId="0" xfId="16" applyFont="1" applyFill="1" applyAlignment="1">
      <alignment horizontal="center" vertical="center"/>
    </xf>
    <xf numFmtId="0" fontId="0" fillId="0" borderId="24" xfId="8" applyFont="1" applyFill="1" applyBorder="1" applyAlignment="1">
      <alignment horizontal="center" vertical="center" wrapText="1"/>
    </xf>
    <xf numFmtId="0" fontId="0" fillId="0" borderId="24" xfId="8" applyFont="1" applyFill="1" applyBorder="1" applyAlignment="1">
      <alignment horizontal="center" vertical="center"/>
    </xf>
    <xf numFmtId="0" fontId="11" fillId="0" borderId="99" xfId="8" applyFont="1" applyBorder="1" applyAlignment="1">
      <alignment horizontal="center" vertical="center"/>
    </xf>
    <xf numFmtId="0" fontId="11" fillId="6" borderId="145" xfId="8" applyFont="1" applyFill="1" applyBorder="1" applyAlignment="1">
      <alignment horizontal="center" vertical="center"/>
    </xf>
    <xf numFmtId="0" fontId="0" fillId="6" borderId="135" xfId="8" applyFont="1" applyFill="1" applyBorder="1" applyAlignment="1">
      <alignment horizontal="center" vertical="center"/>
    </xf>
    <xf numFmtId="0" fontId="0" fillId="83" borderId="24" xfId="8" applyFont="1" applyFill="1" applyBorder="1" applyAlignment="1">
      <alignment horizontal="center" vertical="center"/>
    </xf>
    <xf numFmtId="0" fontId="1" fillId="83" borderId="24" xfId="8" applyFont="1" applyFill="1" applyBorder="1" applyAlignment="1">
      <alignment horizontal="center" vertical="center"/>
    </xf>
    <xf numFmtId="0" fontId="0" fillId="83" borderId="24" xfId="8" applyFont="1" applyFill="1" applyBorder="1" applyAlignment="1">
      <alignment horizontal="center" vertical="center" wrapText="1"/>
    </xf>
    <xf numFmtId="0" fontId="1" fillId="83" borderId="23" xfId="8" applyFont="1" applyFill="1" applyBorder="1" applyAlignment="1">
      <alignment horizontal="center" vertical="center"/>
    </xf>
    <xf numFmtId="0" fontId="1" fillId="59" borderId="24" xfId="8" applyFont="1" applyFill="1" applyBorder="1" applyAlignment="1">
      <alignment horizontal="center" vertical="center"/>
    </xf>
    <xf numFmtId="0" fontId="1" fillId="6" borderId="24" xfId="8" applyFont="1" applyFill="1" applyBorder="1" applyAlignment="1">
      <alignment horizontal="center" vertical="center"/>
    </xf>
    <xf numFmtId="0" fontId="1" fillId="83" borderId="20" xfId="8" applyFont="1" applyFill="1" applyBorder="1" applyAlignment="1">
      <alignment horizontal="center" vertical="center"/>
    </xf>
    <xf numFmtId="0" fontId="1" fillId="83" borderId="6" xfId="8" applyFont="1" applyFill="1" applyBorder="1" applyAlignment="1">
      <alignment horizontal="center" vertical="center"/>
    </xf>
    <xf numFmtId="0" fontId="1" fillId="0" borderId="0" xfId="8" applyFont="1" applyAlignment="1">
      <alignment horizontal="left" vertical="center"/>
    </xf>
    <xf numFmtId="0" fontId="1" fillId="0" borderId="6" xfId="8" applyFont="1" applyFill="1" applyBorder="1" applyAlignment="1">
      <alignment horizontal="center" vertical="center"/>
    </xf>
    <xf numFmtId="0" fontId="1" fillId="6" borderId="6" xfId="8" applyFont="1" applyFill="1" applyBorder="1" applyAlignment="1">
      <alignment horizontal="center" vertical="center"/>
    </xf>
    <xf numFmtId="0" fontId="0" fillId="6" borderId="6" xfId="8" applyFont="1" applyFill="1" applyBorder="1" applyAlignment="1">
      <alignment horizontal="center" vertical="center"/>
    </xf>
    <xf numFmtId="0" fontId="0" fillId="59" borderId="24" xfId="8" applyFont="1" applyFill="1" applyBorder="1" applyAlignment="1">
      <alignment horizontal="center" vertical="center" wrapText="1"/>
    </xf>
    <xf numFmtId="0" fontId="0" fillId="59" borderId="24" xfId="8" applyFont="1" applyFill="1" applyBorder="1" applyAlignment="1">
      <alignment horizontal="center" vertical="center"/>
    </xf>
    <xf numFmtId="0" fontId="1" fillId="84" borderId="24" xfId="8" applyFont="1" applyFill="1" applyBorder="1" applyAlignment="1">
      <alignment horizontal="center" vertical="center"/>
    </xf>
    <xf numFmtId="14" fontId="1" fillId="0" borderId="6" xfId="8" applyNumberFormat="1" applyFont="1" applyBorder="1" applyAlignment="1">
      <alignment horizontal="center" vertical="center" wrapText="1"/>
    </xf>
    <xf numFmtId="0" fontId="1" fillId="0" borderId="6" xfId="8" applyFont="1" applyBorder="1" applyAlignment="1">
      <alignment horizontal="center" vertical="center" wrapText="1"/>
    </xf>
    <xf numFmtId="0" fontId="1" fillId="9" borderId="20" xfId="8" applyFont="1" applyFill="1" applyBorder="1" applyAlignment="1">
      <alignment horizontal="center" vertical="center" wrapText="1"/>
    </xf>
    <xf numFmtId="0" fontId="1" fillId="0" borderId="20" xfId="8" applyFont="1" applyBorder="1" applyAlignment="1">
      <alignment horizontal="center" vertical="center" wrapText="1"/>
    </xf>
    <xf numFmtId="0" fontId="0" fillId="8" borderId="16" xfId="8" applyFont="1" applyFill="1" applyBorder="1" applyAlignment="1">
      <alignment horizontal="left" vertical="center"/>
    </xf>
    <xf numFmtId="0" fontId="0" fillId="8" borderId="17" xfId="8" applyFont="1" applyFill="1" applyBorder="1" applyAlignment="1">
      <alignment horizontal="left" vertical="center"/>
    </xf>
    <xf numFmtId="0" fontId="0" fillId="8" borderId="17" xfId="8" applyFont="1" applyFill="1" applyBorder="1" applyAlignment="1">
      <alignment horizontal="center" vertical="center"/>
    </xf>
    <xf numFmtId="0" fontId="1" fillId="8" borderId="17" xfId="8" applyFont="1" applyFill="1" applyBorder="1" applyAlignment="1">
      <alignment horizontal="center" vertical="center" wrapText="1"/>
    </xf>
    <xf numFmtId="0" fontId="1" fillId="9" borderId="16" xfId="8" applyFont="1" applyFill="1" applyBorder="1" applyAlignment="1">
      <alignment horizontal="center" vertical="center" wrapText="1"/>
    </xf>
    <xf numFmtId="0" fontId="0" fillId="9" borderId="17" xfId="8" applyFont="1" applyFill="1" applyBorder="1" applyAlignment="1">
      <alignment horizontal="center" vertical="center" wrapText="1"/>
    </xf>
    <xf numFmtId="0" fontId="1" fillId="9" borderId="102" xfId="8" applyFont="1" applyFill="1" applyBorder="1" applyAlignment="1">
      <alignment horizontal="center" vertical="center" wrapText="1"/>
    </xf>
    <xf numFmtId="0" fontId="1" fillId="6" borderId="100" xfId="8" applyFont="1" applyFill="1" applyBorder="1" applyAlignment="1">
      <alignment horizontal="center" vertical="center" wrapText="1"/>
    </xf>
    <xf numFmtId="0" fontId="0" fillId="6" borderId="17" xfId="8" applyFont="1" applyFill="1" applyBorder="1" applyAlignment="1">
      <alignment horizontal="center" vertical="center"/>
    </xf>
    <xf numFmtId="0" fontId="1" fillId="6" borderId="102" xfId="8" applyFont="1" applyFill="1" applyBorder="1" applyAlignment="1">
      <alignment horizontal="center" vertical="center" wrapText="1"/>
    </xf>
    <xf numFmtId="0" fontId="69" fillId="8" borderId="91" xfId="8" applyFont="1" applyFill="1" applyBorder="1" applyAlignment="1">
      <alignment horizontal="center" vertical="center"/>
    </xf>
    <xf numFmtId="0" fontId="69" fillId="8" borderId="95" xfId="8" applyFont="1" applyFill="1" applyBorder="1" applyAlignment="1">
      <alignment horizontal="center" vertical="center" wrapText="1"/>
    </xf>
    <xf numFmtId="0" fontId="69" fillId="9" borderId="94" xfId="8" applyFont="1" applyFill="1" applyBorder="1" applyAlignment="1">
      <alignment horizontal="center" vertical="center" wrapText="1"/>
    </xf>
    <xf numFmtId="0" fontId="69" fillId="9" borderId="73" xfId="8" applyFont="1" applyFill="1" applyBorder="1" applyAlignment="1">
      <alignment horizontal="center" vertical="center" wrapText="1"/>
    </xf>
    <xf numFmtId="0" fontId="69" fillId="9" borderId="117" xfId="8" applyFont="1" applyFill="1" applyBorder="1" applyAlignment="1">
      <alignment horizontal="center" vertical="center" wrapText="1"/>
    </xf>
    <xf numFmtId="0" fontId="69" fillId="9" borderId="95" xfId="8" applyFont="1" applyFill="1" applyBorder="1" applyAlignment="1">
      <alignment horizontal="center" vertical="center" wrapText="1"/>
    </xf>
    <xf numFmtId="0" fontId="69" fillId="6" borderId="94" xfId="8" applyFont="1" applyFill="1" applyBorder="1" applyAlignment="1">
      <alignment horizontal="center" vertical="center" wrapText="1"/>
    </xf>
    <xf numFmtId="0" fontId="69" fillId="6" borderId="73" xfId="8" applyFont="1" applyFill="1" applyBorder="1" applyAlignment="1">
      <alignment horizontal="center" vertical="center" wrapText="1"/>
    </xf>
    <xf numFmtId="0" fontId="69" fillId="6" borderId="117" xfId="8" applyFont="1" applyFill="1" applyBorder="1" applyAlignment="1">
      <alignment horizontal="center" vertical="center"/>
    </xf>
    <xf numFmtId="0" fontId="69" fillId="6" borderId="95" xfId="8" applyFont="1" applyFill="1" applyBorder="1" applyAlignment="1">
      <alignment horizontal="center" vertical="center" wrapText="1"/>
    </xf>
    <xf numFmtId="0" fontId="69" fillId="8" borderId="94" xfId="8" applyFont="1" applyFill="1" applyBorder="1" applyAlignment="1">
      <alignment horizontal="center" vertical="center"/>
    </xf>
    <xf numFmtId="0" fontId="69" fillId="8" borderId="109" xfId="8" applyFont="1" applyFill="1" applyBorder="1" applyAlignment="1">
      <alignment horizontal="center" vertical="center" textRotation="90" wrapText="1"/>
    </xf>
    <xf numFmtId="0" fontId="69" fillId="8" borderId="108" xfId="8" applyFont="1" applyFill="1" applyBorder="1" applyAlignment="1">
      <alignment horizontal="center" vertical="center" textRotation="90" wrapText="1"/>
    </xf>
    <xf numFmtId="0" fontId="69" fillId="8" borderId="110" xfId="8" applyFont="1" applyFill="1" applyBorder="1" applyAlignment="1">
      <alignment horizontal="center" vertical="center" textRotation="90" wrapText="1"/>
    </xf>
    <xf numFmtId="0" fontId="69" fillId="8" borderId="95" xfId="8" applyFont="1" applyFill="1" applyBorder="1" applyAlignment="1">
      <alignment horizontal="center" vertical="center" textRotation="90" wrapText="1"/>
    </xf>
    <xf numFmtId="0" fontId="29" fillId="56" borderId="110" xfId="8" applyFont="1" applyFill="1" applyBorder="1" applyAlignment="1">
      <alignment horizontal="center" vertical="center" textRotation="90" wrapText="1"/>
    </xf>
    <xf numFmtId="0" fontId="69" fillId="9" borderId="94" xfId="8" applyFont="1" applyFill="1" applyBorder="1" applyAlignment="1">
      <alignment horizontal="center" vertical="center" textRotation="90" wrapText="1"/>
    </xf>
    <xf numFmtId="0" fontId="69" fillId="9" borderId="95" xfId="8" applyFont="1" applyFill="1" applyBorder="1" applyAlignment="1">
      <alignment horizontal="center" vertical="center" textRotation="90" wrapText="1"/>
    </xf>
    <xf numFmtId="0" fontId="69" fillId="6" borderId="94" xfId="8" applyFont="1" applyFill="1" applyBorder="1" applyAlignment="1">
      <alignment horizontal="center" vertical="center" textRotation="90" wrapText="1"/>
    </xf>
    <xf numFmtId="0" fontId="69" fillId="6" borderId="74" xfId="8" applyFont="1" applyFill="1" applyBorder="1" applyAlignment="1">
      <alignment horizontal="center" vertical="center" wrapText="1"/>
    </xf>
    <xf numFmtId="0" fontId="69" fillId="6" borderId="118" xfId="8" applyFont="1" applyFill="1" applyBorder="1" applyAlignment="1">
      <alignment horizontal="center" vertical="center"/>
    </xf>
    <xf numFmtId="0" fontId="69" fillId="6" borderId="95" xfId="8" applyFont="1" applyFill="1" applyBorder="1" applyAlignment="1">
      <alignment horizontal="center" vertical="center" textRotation="90" wrapText="1"/>
    </xf>
    <xf numFmtId="0" fontId="69" fillId="8" borderId="2" xfId="8" applyFont="1" applyFill="1" applyBorder="1" applyAlignment="1">
      <alignment horizontal="center" vertical="center" wrapText="1"/>
    </xf>
    <xf numFmtId="0" fontId="69" fillId="8" borderId="0" xfId="8" applyFont="1" applyFill="1" applyBorder="1" applyAlignment="1">
      <alignment horizontal="center" vertical="center" wrapText="1"/>
    </xf>
    <xf numFmtId="0" fontId="69" fillId="8" borderId="21" xfId="8" applyFont="1" applyFill="1" applyBorder="1" applyAlignment="1">
      <alignment horizontal="center" vertical="center" wrapText="1"/>
    </xf>
    <xf numFmtId="0" fontId="69" fillId="56" borderId="21" xfId="8" applyFont="1" applyFill="1" applyBorder="1" applyAlignment="1">
      <alignment horizontal="center" vertical="center" wrapText="1"/>
    </xf>
    <xf numFmtId="0" fontId="69" fillId="56" borderId="0" xfId="8" applyFont="1" applyFill="1" applyBorder="1" applyAlignment="1">
      <alignment horizontal="center" vertical="center" wrapText="1"/>
    </xf>
    <xf numFmtId="0" fontId="1" fillId="8" borderId="94" xfId="8" applyFont="1" applyFill="1" applyBorder="1" applyAlignment="1">
      <alignment horizontal="center" vertical="center"/>
    </xf>
    <xf numFmtId="0" fontId="1" fillId="0" borderId="142" xfId="8" applyFont="1" applyFill="1" applyBorder="1" applyAlignment="1">
      <alignment horizontal="center" vertical="center"/>
    </xf>
    <xf numFmtId="0" fontId="0" fillId="83" borderId="142" xfId="8" applyFont="1" applyFill="1" applyBorder="1" applyAlignment="1">
      <alignment horizontal="center" vertical="center"/>
    </xf>
    <xf numFmtId="0" fontId="0" fillId="0" borderId="142" xfId="8" applyFont="1" applyFill="1" applyBorder="1" applyAlignment="1">
      <alignment horizontal="center" vertical="center"/>
    </xf>
    <xf numFmtId="0" fontId="1" fillId="83" borderId="142" xfId="8" applyFont="1" applyFill="1" applyBorder="1" applyAlignment="1">
      <alignment horizontal="center" vertical="center"/>
    </xf>
    <xf numFmtId="0" fontId="1" fillId="83" borderId="121" xfId="8" applyFont="1" applyFill="1" applyBorder="1" applyAlignment="1">
      <alignment horizontal="center" vertical="center"/>
    </xf>
    <xf numFmtId="0" fontId="1" fillId="83" borderId="144" xfId="8" applyFont="1" applyFill="1" applyBorder="1" applyAlignment="1">
      <alignment horizontal="center" vertical="center"/>
    </xf>
    <xf numFmtId="0" fontId="0" fillId="8" borderId="95" xfId="8" applyFont="1" applyFill="1" applyBorder="1" applyAlignment="1">
      <alignment horizontal="center" vertical="center" wrapText="1"/>
    </xf>
    <xf numFmtId="0" fontId="100" fillId="6" borderId="142" xfId="2" quotePrefix="1" applyFont="1" applyFill="1" applyBorder="1" applyAlignment="1" applyProtection="1">
      <alignment horizontal="center" vertical="center"/>
    </xf>
    <xf numFmtId="0" fontId="0" fillId="0" borderId="144" xfId="8" applyFont="1" applyBorder="1" applyAlignment="1">
      <alignment horizontal="center" vertical="center" wrapText="1"/>
    </xf>
    <xf numFmtId="0" fontId="0" fillId="59" borderId="144" xfId="8" quotePrefix="1" applyFont="1" applyFill="1" applyBorder="1" applyAlignment="1">
      <alignment horizontal="center" vertical="center"/>
    </xf>
    <xf numFmtId="0" fontId="0" fillId="9" borderId="94" xfId="8" applyFont="1" applyFill="1" applyBorder="1" applyAlignment="1">
      <alignment horizontal="center" vertical="center" wrapText="1"/>
    </xf>
    <xf numFmtId="0" fontId="0" fillId="0" borderId="140" xfId="8" applyFont="1" applyFill="1" applyBorder="1" applyAlignment="1">
      <alignment horizontal="center" vertical="center" wrapText="1"/>
    </xf>
    <xf numFmtId="0" fontId="1" fillId="0" borderId="136" xfId="8" applyFont="1" applyFill="1" applyBorder="1" applyAlignment="1">
      <alignment horizontal="center" vertical="center" wrapText="1"/>
    </xf>
    <xf numFmtId="0" fontId="0" fillId="9" borderId="95" xfId="8" applyFont="1" applyFill="1" applyBorder="1" applyAlignment="1">
      <alignment horizontal="center" vertical="center" wrapText="1"/>
    </xf>
    <xf numFmtId="0" fontId="0" fillId="6" borderId="94" xfId="8" applyFont="1" applyFill="1" applyBorder="1" applyAlignment="1">
      <alignment horizontal="center" vertical="center" wrapText="1"/>
    </xf>
    <xf numFmtId="0" fontId="1" fillId="0" borderId="140" xfId="8" applyFont="1" applyBorder="1" applyAlignment="1">
      <alignment horizontal="center" vertical="center" wrapText="1"/>
    </xf>
    <xf numFmtId="0" fontId="1" fillId="0" borderId="136" xfId="8" applyFont="1" applyBorder="1" applyAlignment="1">
      <alignment horizontal="center" vertical="center"/>
    </xf>
    <xf numFmtId="0" fontId="0" fillId="6" borderId="95" xfId="8" applyFont="1" applyFill="1" applyBorder="1" applyAlignment="1">
      <alignment horizontal="center" vertical="center" wrapText="1"/>
    </xf>
    <xf numFmtId="0" fontId="11" fillId="6" borderId="99" xfId="8" applyFont="1" applyFill="1" applyBorder="1" applyAlignment="1">
      <alignment horizontal="center" vertical="center"/>
    </xf>
    <xf numFmtId="0" fontId="0" fillId="83" borderId="2" xfId="8" applyFont="1" applyFill="1" applyBorder="1" applyAlignment="1">
      <alignment horizontal="center" vertical="center"/>
    </xf>
    <xf numFmtId="0" fontId="1" fillId="83" borderId="2" xfId="8" applyFont="1" applyFill="1" applyBorder="1" applyAlignment="1">
      <alignment horizontal="center" vertical="center"/>
    </xf>
    <xf numFmtId="0" fontId="0" fillId="83" borderId="2" xfId="8" applyFont="1" applyFill="1" applyBorder="1" applyAlignment="1">
      <alignment horizontal="center" vertical="center" wrapText="1"/>
    </xf>
    <xf numFmtId="0" fontId="1" fillId="83" borderId="0" xfId="8" applyFont="1" applyFill="1" applyBorder="1" applyAlignment="1">
      <alignment horizontal="center" vertical="center"/>
    </xf>
    <xf numFmtId="0" fontId="1" fillId="83" borderId="21" xfId="8" applyFont="1" applyFill="1" applyBorder="1" applyAlignment="1">
      <alignment horizontal="center" vertical="center"/>
    </xf>
    <xf numFmtId="0" fontId="1" fillId="84" borderId="21" xfId="8" applyFont="1" applyFill="1" applyBorder="1" applyAlignment="1">
      <alignment horizontal="center" vertical="center"/>
    </xf>
    <xf numFmtId="0" fontId="100" fillId="6" borderId="2" xfId="2" applyFont="1" applyFill="1" applyBorder="1" applyAlignment="1" applyProtection="1">
      <alignment horizontal="center" vertical="center"/>
    </xf>
    <xf numFmtId="0" fontId="0" fillId="0" borderId="21" xfId="8" applyFont="1" applyBorder="1" applyAlignment="1">
      <alignment horizontal="center" vertical="center" wrapText="1"/>
    </xf>
    <xf numFmtId="0" fontId="0" fillId="6" borderId="21" xfId="8" applyFont="1" applyFill="1" applyBorder="1" applyAlignment="1">
      <alignment horizontal="center" vertical="center"/>
    </xf>
    <xf numFmtId="0" fontId="0" fillId="0" borderId="73" xfId="8" applyFont="1" applyFill="1" applyBorder="1" applyAlignment="1">
      <alignment horizontal="center" vertical="center" wrapText="1"/>
    </xf>
    <xf numFmtId="0" fontId="1" fillId="0" borderId="117" xfId="8" applyFont="1" applyFill="1" applyBorder="1" applyAlignment="1">
      <alignment horizontal="center" vertical="center" wrapText="1"/>
    </xf>
    <xf numFmtId="0" fontId="1" fillId="0" borderId="73" xfId="8" applyFont="1" applyBorder="1" applyAlignment="1">
      <alignment horizontal="center" vertical="center" wrapText="1"/>
    </xf>
    <xf numFmtId="0" fontId="1" fillId="0" borderId="117" xfId="8" applyFont="1" applyBorder="1" applyAlignment="1">
      <alignment horizontal="center" vertical="center"/>
    </xf>
    <xf numFmtId="0" fontId="100" fillId="6" borderId="24" xfId="2" applyFont="1" applyFill="1" applyBorder="1" applyAlignment="1" applyProtection="1">
      <alignment horizontal="center" vertical="center"/>
    </xf>
    <xf numFmtId="0" fontId="0" fillId="0" borderId="141" xfId="8" applyFont="1" applyFill="1" applyBorder="1" applyAlignment="1">
      <alignment horizontal="center" vertical="center" wrapText="1"/>
    </xf>
    <xf numFmtId="0" fontId="1" fillId="0" borderId="137" xfId="8" applyFont="1" applyFill="1" applyBorder="1" applyAlignment="1">
      <alignment horizontal="center" vertical="center" wrapText="1"/>
    </xf>
    <xf numFmtId="0" fontId="1" fillId="0" borderId="137" xfId="8" applyFont="1" applyBorder="1" applyAlignment="1">
      <alignment horizontal="center" vertical="center"/>
    </xf>
    <xf numFmtId="0" fontId="1" fillId="0" borderId="141" xfId="8" applyFont="1" applyBorder="1" applyAlignment="1">
      <alignment horizontal="center" vertical="center" wrapText="1"/>
    </xf>
    <xf numFmtId="0" fontId="1" fillId="84" borderId="6" xfId="8" applyFont="1" applyFill="1" applyBorder="1" applyAlignment="1">
      <alignment horizontal="center" vertical="center"/>
    </xf>
    <xf numFmtId="0" fontId="0" fillId="59" borderId="141" xfId="8" applyFont="1" applyFill="1" applyBorder="1" applyAlignment="1">
      <alignment horizontal="center" vertical="center" wrapText="1"/>
    </xf>
    <xf numFmtId="0" fontId="1" fillId="59" borderId="137" xfId="8" applyFont="1" applyFill="1" applyBorder="1" applyAlignment="1">
      <alignment horizontal="center" vertical="center" wrapText="1"/>
    </xf>
    <xf numFmtId="0" fontId="100" fillId="6" borderId="24" xfId="2" quotePrefix="1" applyFont="1" applyFill="1" applyBorder="1" applyAlignment="1" applyProtection="1">
      <alignment horizontal="center" vertical="center"/>
    </xf>
    <xf numFmtId="0" fontId="1" fillId="59" borderId="6" xfId="8" applyFont="1" applyFill="1" applyBorder="1" applyAlignment="1">
      <alignment horizontal="center" vertical="center"/>
    </xf>
    <xf numFmtId="0" fontId="0" fillId="6" borderId="141" xfId="8" applyFont="1" applyFill="1" applyBorder="1" applyAlignment="1">
      <alignment horizontal="center" vertical="center" wrapText="1"/>
    </xf>
    <xf numFmtId="0" fontId="0" fillId="0" borderId="137" xfId="8" applyFont="1" applyFill="1" applyBorder="1" applyAlignment="1">
      <alignment horizontal="center" vertical="center" wrapText="1"/>
    </xf>
    <xf numFmtId="0" fontId="1" fillId="0" borderId="6" xfId="8" applyFont="1" applyFill="1" applyBorder="1" applyAlignment="1">
      <alignment horizontal="center" vertical="center" wrapText="1"/>
    </xf>
    <xf numFmtId="0" fontId="1" fillId="59" borderId="4" xfId="8" applyFont="1" applyFill="1" applyBorder="1" applyAlignment="1">
      <alignment horizontal="center" vertical="center"/>
    </xf>
    <xf numFmtId="0" fontId="1" fillId="8" borderId="143" xfId="8" applyFont="1" applyFill="1" applyBorder="1" applyAlignment="1">
      <alignment horizontal="center" vertical="center"/>
    </xf>
    <xf numFmtId="0" fontId="0" fillId="8" borderId="99" xfId="8" applyFont="1" applyFill="1" applyBorder="1" applyAlignment="1">
      <alignment horizontal="center" vertical="center" wrapText="1"/>
    </xf>
    <xf numFmtId="0" fontId="0" fillId="9" borderId="143" xfId="8" applyFont="1" applyFill="1" applyBorder="1" applyAlignment="1">
      <alignment horizontal="center" vertical="center" wrapText="1"/>
    </xf>
    <xf numFmtId="0" fontId="0" fillId="9" borderId="99" xfId="8" applyFont="1" applyFill="1" applyBorder="1" applyAlignment="1">
      <alignment horizontal="center" vertical="center" wrapText="1"/>
    </xf>
    <xf numFmtId="0" fontId="0" fillId="6" borderId="143" xfId="8" applyFont="1" applyFill="1" applyBorder="1" applyAlignment="1">
      <alignment horizontal="center" vertical="center" wrapText="1"/>
    </xf>
    <xf numFmtId="0" fontId="0" fillId="6" borderId="99" xfId="8" applyFont="1" applyFill="1" applyBorder="1" applyAlignment="1">
      <alignment horizontal="center" vertical="center" wrapText="1"/>
    </xf>
    <xf numFmtId="0" fontId="1" fillId="8" borderId="192" xfId="8" applyFont="1" applyFill="1" applyBorder="1" applyAlignment="1">
      <alignment horizontal="center" vertical="center"/>
    </xf>
    <xf numFmtId="0" fontId="1" fillId="8" borderId="108" xfId="8" applyFont="1" applyFill="1" applyBorder="1" applyAlignment="1">
      <alignment horizontal="center" vertical="center"/>
    </xf>
    <xf numFmtId="0" fontId="1" fillId="8" borderId="108" xfId="8" applyFont="1" applyFill="1" applyBorder="1" applyAlignment="1">
      <alignment horizontal="center" vertical="center" wrapText="1"/>
    </xf>
    <xf numFmtId="0" fontId="1" fillId="9" borderId="192" xfId="8" applyFont="1" applyFill="1" applyBorder="1" applyAlignment="1">
      <alignment horizontal="center" vertical="center" wrapText="1"/>
    </xf>
    <xf numFmtId="0" fontId="1" fillId="9" borderId="108" xfId="8" applyFont="1" applyFill="1" applyBorder="1" applyAlignment="1">
      <alignment horizontal="center" vertical="center" wrapText="1"/>
    </xf>
    <xf numFmtId="0" fontId="1" fillId="9" borderId="193" xfId="8" applyFont="1" applyFill="1" applyBorder="1" applyAlignment="1">
      <alignment horizontal="center" vertical="center" wrapText="1"/>
    </xf>
    <xf numFmtId="0" fontId="1" fillId="6" borderId="192" xfId="8" applyFont="1" applyFill="1" applyBorder="1" applyAlignment="1">
      <alignment horizontal="center" vertical="center" wrapText="1"/>
    </xf>
    <xf numFmtId="0" fontId="1" fillId="6" borderId="108" xfId="8" applyFont="1" applyFill="1" applyBorder="1" applyAlignment="1">
      <alignment horizontal="center" vertical="center" wrapText="1"/>
    </xf>
    <xf numFmtId="0" fontId="1" fillId="6" borderId="108" xfId="8" applyFont="1" applyFill="1" applyBorder="1" applyAlignment="1">
      <alignment horizontal="center" vertical="center"/>
    </xf>
    <xf numFmtId="0" fontId="1" fillId="6" borderId="193" xfId="8" applyFont="1" applyFill="1" applyBorder="1" applyAlignment="1">
      <alignment horizontal="center" vertical="center" wrapText="1"/>
    </xf>
    <xf numFmtId="0" fontId="0" fillId="0" borderId="144" xfId="8" applyFont="1" applyFill="1" applyBorder="1" applyAlignment="1">
      <alignment horizontal="center" vertical="center" wrapText="1"/>
    </xf>
    <xf numFmtId="0" fontId="0" fillId="0" borderId="21" xfId="8" applyFont="1" applyFill="1" applyBorder="1" applyAlignment="1">
      <alignment horizontal="center" vertical="center" wrapText="1"/>
    </xf>
    <xf numFmtId="0" fontId="0" fillId="0" borderId="6" xfId="8" applyFont="1" applyFill="1" applyBorder="1" applyAlignment="1">
      <alignment horizontal="center" vertical="center" wrapText="1"/>
    </xf>
    <xf numFmtId="0" fontId="1" fillId="0" borderId="141" xfId="8" applyFont="1" applyFill="1" applyBorder="1" applyAlignment="1">
      <alignment horizontal="center" vertical="center" wrapText="1"/>
    </xf>
    <xf numFmtId="0" fontId="0" fillId="0" borderId="6" xfId="8" applyFont="1" applyFill="1" applyBorder="1" applyAlignment="1">
      <alignment horizontal="center" vertical="center"/>
    </xf>
    <xf numFmtId="0" fontId="0" fillId="0" borderId="138" xfId="0" applyFill="1" applyBorder="1" applyAlignment="1">
      <alignment horizontal="right"/>
    </xf>
    <xf numFmtId="0" fontId="72" fillId="0" borderId="191" xfId="0" applyFont="1" applyBorder="1" applyAlignment="1">
      <alignment horizontal="center"/>
    </xf>
    <xf numFmtId="0" fontId="0" fillId="0" borderId="145" xfId="0" applyBorder="1"/>
    <xf numFmtId="0" fontId="0" fillId="0" borderId="142" xfId="0" applyBorder="1"/>
    <xf numFmtId="0" fontId="0" fillId="6" borderId="24" xfId="8" applyFont="1" applyFill="1" applyBorder="1" applyAlignment="1">
      <alignment horizontal="center" vertical="center"/>
    </xf>
    <xf numFmtId="9" fontId="1" fillId="0" borderId="24" xfId="8" applyNumberFormat="1" applyFont="1" applyFill="1" applyBorder="1" applyAlignment="1">
      <alignment horizontal="center" vertical="center"/>
    </xf>
    <xf numFmtId="0" fontId="69" fillId="6" borderId="93" xfId="8" applyFont="1" applyFill="1" applyBorder="1" applyAlignment="1">
      <alignment horizontal="center" vertical="center"/>
    </xf>
    <xf numFmtId="0" fontId="69" fillId="6" borderId="0" xfId="8" applyFont="1" applyFill="1" applyBorder="1" applyAlignment="1">
      <alignment horizontal="center" vertical="center"/>
    </xf>
    <xf numFmtId="0" fontId="69" fillId="6" borderId="73" xfId="8" applyFont="1" applyFill="1" applyBorder="1" applyAlignment="1">
      <alignment horizontal="center" vertical="center"/>
    </xf>
    <xf numFmtId="0" fontId="69" fillId="6" borderId="2" xfId="8" applyFont="1" applyFill="1" applyBorder="1" applyAlignment="1">
      <alignment horizontal="center" vertical="center" wrapText="1"/>
    </xf>
    <xf numFmtId="0" fontId="69" fillId="6" borderId="92" xfId="8" applyFont="1" applyFill="1" applyBorder="1" applyAlignment="1">
      <alignment horizontal="center" vertical="center"/>
    </xf>
    <xf numFmtId="0" fontId="11" fillId="6" borderId="144" xfId="8" applyFont="1" applyFill="1" applyBorder="1" applyAlignment="1">
      <alignment horizontal="center" vertical="center"/>
    </xf>
    <xf numFmtId="0" fontId="11" fillId="6" borderId="22" xfId="8" quotePrefix="1" applyFont="1" applyFill="1" applyBorder="1" applyAlignment="1">
      <alignment horizontal="center" vertical="center"/>
    </xf>
    <xf numFmtId="0" fontId="11" fillId="6" borderId="22" xfId="8" applyFont="1" applyFill="1" applyBorder="1" applyAlignment="1">
      <alignment horizontal="center" vertical="center"/>
    </xf>
    <xf numFmtId="0" fontId="0" fillId="6" borderId="22" xfId="8" applyFont="1" applyFill="1" applyBorder="1" applyAlignment="1">
      <alignment horizontal="center" vertical="center"/>
    </xf>
    <xf numFmtId="0" fontId="11" fillId="6" borderId="6" xfId="8" applyFont="1" applyFill="1" applyBorder="1" applyAlignment="1">
      <alignment horizontal="center" vertical="center"/>
    </xf>
    <xf numFmtId="0" fontId="1" fillId="6" borderId="16" xfId="8" applyFont="1" applyFill="1" applyBorder="1" applyAlignment="1">
      <alignment horizontal="center" vertical="center"/>
    </xf>
    <xf numFmtId="0" fontId="1" fillId="6" borderId="17" xfId="8" applyFont="1" applyFill="1" applyBorder="1" applyAlignment="1">
      <alignment horizontal="center" vertical="center"/>
    </xf>
    <xf numFmtId="0" fontId="1" fillId="6" borderId="18" xfId="8" applyFont="1" applyFill="1" applyBorder="1" applyAlignment="1">
      <alignment horizontal="center" vertical="center"/>
    </xf>
    <xf numFmtId="0" fontId="69" fillId="56" borderId="144" xfId="8" applyFont="1" applyFill="1" applyBorder="1" applyAlignment="1">
      <alignment horizontal="center" vertical="center" wrapText="1"/>
    </xf>
    <xf numFmtId="0" fontId="69" fillId="27" borderId="191" xfId="8" applyFont="1" applyFill="1" applyBorder="1" applyAlignment="1">
      <alignment vertical="center"/>
    </xf>
    <xf numFmtId="0" fontId="69" fillId="27" borderId="121" xfId="8" applyFont="1" applyFill="1" applyBorder="1" applyAlignment="1">
      <alignment vertical="center"/>
    </xf>
    <xf numFmtId="0" fontId="69" fillId="27" borderId="144" xfId="8" applyFont="1" applyFill="1" applyBorder="1" applyAlignment="1">
      <alignment horizontal="center" vertical="center" wrapText="1"/>
    </xf>
    <xf numFmtId="0" fontId="29" fillId="27" borderId="110" xfId="8" applyFont="1" applyFill="1" applyBorder="1" applyAlignment="1">
      <alignment horizontal="center" vertical="center" textRotation="90" wrapText="1"/>
    </xf>
    <xf numFmtId="0" fontId="69" fillId="27" borderId="21" xfId="8" applyFont="1" applyFill="1" applyBorder="1" applyAlignment="1">
      <alignment horizontal="center" vertical="center" wrapText="1"/>
    </xf>
    <xf numFmtId="0" fontId="69" fillId="27" borderId="0" xfId="8" applyFont="1" applyFill="1" applyBorder="1" applyAlignment="1">
      <alignment horizontal="center" vertical="center" wrapText="1"/>
    </xf>
    <xf numFmtId="0" fontId="1" fillId="27" borderId="100" xfId="8" applyFont="1" applyFill="1" applyBorder="1" applyAlignment="1">
      <alignment horizontal="center" vertical="center" wrapText="1"/>
    </xf>
    <xf numFmtId="0" fontId="0" fillId="27" borderId="17" xfId="8" applyFont="1" applyFill="1" applyBorder="1" applyAlignment="1">
      <alignment horizontal="left" vertical="center"/>
    </xf>
    <xf numFmtId="0" fontId="0" fillId="27" borderId="17" xfId="8" applyFont="1" applyFill="1" applyBorder="1" applyAlignment="1">
      <alignment horizontal="center" vertical="center"/>
    </xf>
    <xf numFmtId="0" fontId="1" fillId="27" borderId="102" xfId="8" applyFont="1" applyFill="1" applyBorder="1" applyAlignment="1">
      <alignment horizontal="center" vertical="center" wrapText="1"/>
    </xf>
    <xf numFmtId="0" fontId="69" fillId="27" borderId="94" xfId="8" applyFont="1" applyFill="1" applyBorder="1" applyAlignment="1">
      <alignment horizontal="center" vertical="center" wrapText="1"/>
    </xf>
    <xf numFmtId="0" fontId="69" fillId="27" borderId="95" xfId="8" applyFont="1" applyFill="1" applyBorder="1" applyAlignment="1">
      <alignment horizontal="center" vertical="center" wrapText="1"/>
    </xf>
    <xf numFmtId="0" fontId="69" fillId="27" borderId="94" xfId="8" applyFont="1" applyFill="1" applyBorder="1" applyAlignment="1">
      <alignment horizontal="center" vertical="center" textRotation="90" wrapText="1"/>
    </xf>
    <xf numFmtId="0" fontId="69" fillId="27" borderId="95" xfId="8" applyFont="1" applyFill="1" applyBorder="1" applyAlignment="1">
      <alignment horizontal="center" vertical="center" textRotation="90" wrapText="1"/>
    </xf>
    <xf numFmtId="0" fontId="0" fillId="27" borderId="94" xfId="8" applyFont="1" applyFill="1" applyBorder="1" applyAlignment="1">
      <alignment horizontal="center" vertical="center" wrapText="1"/>
    </xf>
    <xf numFmtId="0" fontId="0" fillId="27" borderId="143" xfId="8" applyFont="1" applyFill="1" applyBorder="1" applyAlignment="1">
      <alignment horizontal="center" vertical="center" wrapText="1"/>
    </xf>
    <xf numFmtId="0" fontId="1" fillId="27" borderId="192" xfId="8" applyFont="1" applyFill="1" applyBorder="1" applyAlignment="1">
      <alignment horizontal="center" vertical="center" wrapText="1"/>
    </xf>
    <xf numFmtId="0" fontId="1" fillId="27" borderId="108" xfId="8" applyFont="1" applyFill="1" applyBorder="1" applyAlignment="1">
      <alignment horizontal="center" vertical="center" wrapText="1"/>
    </xf>
    <xf numFmtId="0" fontId="1" fillId="27" borderId="108" xfId="8" applyFont="1" applyFill="1" applyBorder="1" applyAlignment="1">
      <alignment horizontal="center" vertical="center"/>
    </xf>
    <xf numFmtId="0" fontId="1" fillId="27" borderId="193" xfId="8" applyFont="1" applyFill="1" applyBorder="1" applyAlignment="1">
      <alignment horizontal="center" vertical="center" wrapText="1"/>
    </xf>
    <xf numFmtId="0" fontId="0" fillId="27" borderId="95" xfId="8" applyFont="1" applyFill="1" applyBorder="1" applyAlignment="1">
      <alignment horizontal="center" vertical="center" wrapText="1"/>
    </xf>
    <xf numFmtId="0" fontId="0" fillId="27" borderId="99" xfId="8" applyFont="1" applyFill="1" applyBorder="1" applyAlignment="1">
      <alignment horizontal="center" vertical="center" wrapText="1"/>
    </xf>
    <xf numFmtId="0" fontId="0" fillId="59" borderId="21" xfId="8" applyFont="1" applyFill="1" applyBorder="1" applyAlignment="1">
      <alignment horizontal="center" vertical="center" wrapText="1"/>
    </xf>
    <xf numFmtId="0" fontId="0" fillId="59" borderId="21" xfId="8" applyFont="1" applyFill="1" applyBorder="1" applyAlignment="1">
      <alignment horizontal="center" vertical="center"/>
    </xf>
    <xf numFmtId="0" fontId="0" fillId="59" borderId="144" xfId="8" applyFont="1" applyFill="1" applyBorder="1" applyAlignment="1">
      <alignment horizontal="center" vertical="center" wrapText="1"/>
    </xf>
    <xf numFmtId="0" fontId="0" fillId="59" borderId="6" xfId="8" applyFont="1" applyFill="1" applyBorder="1" applyAlignment="1">
      <alignment horizontal="center" vertical="center" wrapText="1"/>
    </xf>
    <xf numFmtId="0" fontId="0" fillId="59" borderId="6" xfId="8" applyFont="1" applyFill="1" applyBorder="1" applyAlignment="1">
      <alignment horizontal="center" vertical="center"/>
    </xf>
    <xf numFmtId="0" fontId="0" fillId="0" borderId="0" xfId="0" applyFill="1" applyBorder="1" applyAlignment="1">
      <alignment horizontal="center"/>
    </xf>
    <xf numFmtId="0" fontId="1" fillId="0" borderId="0" xfId="16" applyFont="1" applyBorder="1" applyAlignment="1">
      <alignment horizontal="left" vertical="center"/>
    </xf>
    <xf numFmtId="0" fontId="94" fillId="0" borderId="0" xfId="16" applyFont="1" applyFill="1" applyBorder="1" applyAlignment="1">
      <alignment horizontal="left" vertical="center"/>
    </xf>
    <xf numFmtId="0" fontId="1" fillId="0" borderId="0" xfId="16" quotePrefix="1" applyFont="1" applyFill="1" applyBorder="1" applyAlignment="1">
      <alignment horizontal="right" vertical="center"/>
    </xf>
    <xf numFmtId="0" fontId="38" fillId="0" borderId="57" xfId="17" applyBorder="1"/>
    <xf numFmtId="0" fontId="1" fillId="0" borderId="19" xfId="16" applyFont="1" applyBorder="1"/>
    <xf numFmtId="0" fontId="38" fillId="0" borderId="23" xfId="17" applyBorder="1"/>
    <xf numFmtId="0" fontId="38" fillId="0" borderId="24" xfId="17" applyBorder="1"/>
    <xf numFmtId="0" fontId="1" fillId="0" borderId="19" xfId="16" applyFont="1" applyFill="1" applyBorder="1"/>
    <xf numFmtId="0" fontId="1" fillId="0" borderId="23" xfId="16" applyFont="1" applyFill="1" applyBorder="1"/>
    <xf numFmtId="0" fontId="1" fillId="0" borderId="24" xfId="16" applyFont="1" applyFill="1" applyBorder="1"/>
    <xf numFmtId="0" fontId="1" fillId="0" borderId="0" xfId="9"/>
    <xf numFmtId="0" fontId="1" fillId="0" borderId="0" xfId="9" applyAlignment="1">
      <alignment horizontal="center" vertical="center"/>
    </xf>
    <xf numFmtId="0" fontId="1" fillId="0" borderId="0" xfId="16" applyFont="1" applyBorder="1"/>
    <xf numFmtId="0" fontId="38" fillId="0" borderId="0" xfId="17" applyBorder="1"/>
    <xf numFmtId="0" fontId="38" fillId="0" borderId="2" xfId="17" applyBorder="1"/>
    <xf numFmtId="0" fontId="1" fillId="0" borderId="5" xfId="16" applyFont="1" applyBorder="1" applyAlignment="1">
      <alignment vertical="center"/>
    </xf>
    <xf numFmtId="0" fontId="38" fillId="0" borderId="3" xfId="17" applyBorder="1"/>
    <xf numFmtId="0" fontId="1" fillId="0" borderId="1" xfId="16" applyFont="1" applyBorder="1"/>
    <xf numFmtId="0" fontId="1" fillId="0" borderId="61" xfId="16" applyFont="1" applyBorder="1"/>
    <xf numFmtId="0" fontId="43" fillId="9" borderId="0" xfId="0" applyFont="1" applyFill="1" applyBorder="1" applyAlignment="1">
      <alignment vertical="center"/>
    </xf>
    <xf numFmtId="0" fontId="3" fillId="0" borderId="0" xfId="0" applyFont="1" applyFill="1" applyBorder="1" applyAlignment="1">
      <alignment vertical="center"/>
    </xf>
    <xf numFmtId="0" fontId="2" fillId="9" borderId="0" xfId="0" applyFont="1" applyFill="1" applyBorder="1" applyAlignment="1">
      <alignment horizontal="center" vertical="center"/>
    </xf>
    <xf numFmtId="0" fontId="0" fillId="0" borderId="0" xfId="0" applyFill="1" applyBorder="1" applyAlignment="1">
      <alignment horizontal="center"/>
    </xf>
    <xf numFmtId="0" fontId="1" fillId="86" borderId="165" xfId="16" applyFont="1" applyFill="1" applyBorder="1" applyAlignment="1">
      <alignment horizontal="left" vertical="center"/>
    </xf>
    <xf numFmtId="0" fontId="1" fillId="86" borderId="166" xfId="16" applyFont="1" applyFill="1" applyBorder="1" applyAlignment="1">
      <alignment horizontal="left" vertical="center"/>
    </xf>
    <xf numFmtId="0" fontId="1" fillId="18" borderId="173" xfId="16" applyFont="1" applyFill="1" applyBorder="1" applyAlignment="1">
      <alignment horizontal="left" vertical="center"/>
    </xf>
    <xf numFmtId="0" fontId="1" fillId="18" borderId="165" xfId="16" applyFont="1" applyFill="1" applyBorder="1" applyAlignment="1">
      <alignment horizontal="left" vertical="center"/>
    </xf>
    <xf numFmtId="0" fontId="1" fillId="18" borderId="166" xfId="16" applyFont="1" applyFill="1" applyBorder="1" applyAlignment="1">
      <alignment horizontal="left" vertical="center"/>
    </xf>
    <xf numFmtId="0" fontId="1" fillId="86" borderId="167" xfId="16" quotePrefix="1" applyFont="1" applyFill="1" applyBorder="1" applyAlignment="1">
      <alignment horizontal="left" vertical="center"/>
    </xf>
    <xf numFmtId="0" fontId="1" fillId="86" borderId="167" xfId="16" applyFont="1" applyFill="1" applyBorder="1" applyAlignment="1">
      <alignment horizontal="left" vertical="center"/>
    </xf>
    <xf numFmtId="0" fontId="1" fillId="86" borderId="168" xfId="16" applyFont="1" applyFill="1" applyBorder="1" applyAlignment="1">
      <alignment horizontal="left" vertical="center"/>
    </xf>
    <xf numFmtId="0" fontId="1" fillId="18" borderId="167" xfId="16" applyFont="1" applyFill="1" applyBorder="1" applyAlignment="1">
      <alignment horizontal="left" vertical="center"/>
    </xf>
    <xf numFmtId="0" fontId="1" fillId="18" borderId="168" xfId="16" applyFont="1" applyFill="1" applyBorder="1" applyAlignment="1">
      <alignment horizontal="left" vertical="center"/>
    </xf>
    <xf numFmtId="0" fontId="1" fillId="86" borderId="165" xfId="16" quotePrefix="1" applyFont="1" applyFill="1" applyBorder="1" applyAlignment="1">
      <alignment horizontal="left" vertical="center"/>
    </xf>
    <xf numFmtId="0" fontId="1" fillId="18" borderId="167" xfId="16" quotePrefix="1" applyFont="1" applyFill="1" applyBorder="1" applyAlignment="1">
      <alignment horizontal="left" vertical="center"/>
    </xf>
    <xf numFmtId="0" fontId="38" fillId="86" borderId="0" xfId="17" applyFont="1" applyFill="1" applyBorder="1"/>
    <xf numFmtId="0" fontId="38" fillId="86" borderId="0" xfId="17" quotePrefix="1" applyFont="1" applyFill="1" applyBorder="1" applyAlignment="1">
      <alignment horizontal="right"/>
    </xf>
    <xf numFmtId="0" fontId="11" fillId="86" borderId="167" xfId="16" quotePrefix="1" applyFont="1" applyFill="1" applyBorder="1" applyAlignment="1">
      <alignment horizontal="left" vertical="center"/>
    </xf>
    <xf numFmtId="0" fontId="11" fillId="86" borderId="167" xfId="16" applyFont="1" applyFill="1" applyBorder="1" applyAlignment="1">
      <alignment horizontal="left" vertical="center"/>
    </xf>
    <xf numFmtId="0" fontId="11" fillId="86" borderId="168" xfId="16" applyFont="1" applyFill="1" applyBorder="1" applyAlignment="1">
      <alignment horizontal="left" vertical="center"/>
    </xf>
    <xf numFmtId="0" fontId="38" fillId="86" borderId="0" xfId="17" quotePrefix="1" applyFont="1" applyFill="1" applyBorder="1"/>
    <xf numFmtId="0" fontId="38" fillId="86" borderId="0" xfId="17" applyFont="1" applyFill="1" applyBorder="1" applyAlignment="1">
      <alignment horizontal="right" vertical="center"/>
    </xf>
    <xf numFmtId="0" fontId="1" fillId="18" borderId="167" xfId="16" quotePrefix="1" applyFont="1" applyFill="1" applyBorder="1" applyAlignment="1">
      <alignment horizontal="right" vertical="center"/>
    </xf>
    <xf numFmtId="0" fontId="38" fillId="86" borderId="0" xfId="17" applyFill="1" applyBorder="1"/>
    <xf numFmtId="0" fontId="38" fillId="86" borderId="0" xfId="17" quotePrefix="1" applyFill="1" applyBorder="1" applyAlignment="1">
      <alignment horizontal="right"/>
    </xf>
    <xf numFmtId="0" fontId="38" fillId="0" borderId="0" xfId="17" applyFill="1" applyBorder="1" applyAlignment="1">
      <alignment vertical="center" textRotation="90"/>
    </xf>
    <xf numFmtId="0" fontId="1" fillId="0" borderId="196" xfId="16" applyFont="1" applyBorder="1" applyAlignment="1">
      <alignment horizontal="left" vertical="center"/>
    </xf>
    <xf numFmtId="0" fontId="1" fillId="0" borderId="197" xfId="16" applyFont="1" applyBorder="1" applyAlignment="1">
      <alignment horizontal="left" vertical="center"/>
    </xf>
    <xf numFmtId="0" fontId="1" fillId="0" borderId="198" xfId="16" applyFont="1" applyBorder="1" applyAlignment="1">
      <alignment horizontal="left" vertical="center"/>
    </xf>
    <xf numFmtId="0" fontId="1" fillId="0" borderId="197" xfId="16" applyFont="1" applyFill="1" applyBorder="1" applyAlignment="1">
      <alignment horizontal="left" vertical="center"/>
    </xf>
    <xf numFmtId="0" fontId="1" fillId="0" borderId="198" xfId="16" applyFont="1" applyFill="1" applyBorder="1" applyAlignment="1">
      <alignment horizontal="left" vertical="center"/>
    </xf>
    <xf numFmtId="0" fontId="1" fillId="0" borderId="197" xfId="16" quotePrefix="1" applyFont="1" applyFill="1" applyBorder="1" applyAlignment="1">
      <alignment horizontal="left" vertical="center"/>
    </xf>
    <xf numFmtId="0" fontId="38" fillId="0" borderId="3" xfId="17" quotePrefix="1" applyFont="1" applyFill="1" applyBorder="1"/>
    <xf numFmtId="0" fontId="38" fillId="0" borderId="3" xfId="17" applyFont="1" applyFill="1" applyBorder="1"/>
    <xf numFmtId="0" fontId="38" fillId="0" borderId="3" xfId="17" applyFont="1" applyFill="1" applyBorder="1" applyAlignment="1">
      <alignment horizontal="right" vertical="center"/>
    </xf>
    <xf numFmtId="0" fontId="1" fillId="0" borderId="3" xfId="18" applyFont="1" applyFill="1" applyBorder="1"/>
    <xf numFmtId="0" fontId="38" fillId="0" borderId="3" xfId="17" applyFill="1" applyBorder="1"/>
    <xf numFmtId="0" fontId="1" fillId="0" borderId="0" xfId="18" applyFont="1" applyFill="1" applyBorder="1"/>
    <xf numFmtId="0" fontId="38" fillId="0" borderId="2" xfId="17" applyFill="1" applyBorder="1"/>
    <xf numFmtId="0" fontId="1" fillId="0" borderId="0" xfId="18" applyFont="1" applyBorder="1"/>
    <xf numFmtId="0" fontId="38" fillId="0" borderId="58" xfId="17" applyFill="1" applyBorder="1"/>
    <xf numFmtId="0" fontId="1" fillId="0" borderId="3" xfId="18" applyFont="1" applyBorder="1"/>
    <xf numFmtId="0" fontId="1" fillId="0" borderId="4" xfId="18" applyFont="1" applyBorder="1"/>
    <xf numFmtId="0" fontId="1" fillId="0" borderId="2" xfId="18" applyFont="1" applyBorder="1"/>
    <xf numFmtId="0" fontId="11" fillId="0" borderId="0" xfId="18" applyFont="1" applyFill="1" applyBorder="1"/>
    <xf numFmtId="0" fontId="38" fillId="0" borderId="2" xfId="17" applyFont="1" applyFill="1" applyBorder="1"/>
    <xf numFmtId="0" fontId="38" fillId="0" borderId="57" xfId="17" quotePrefix="1" applyFont="1" applyFill="1" applyBorder="1"/>
    <xf numFmtId="0" fontId="38" fillId="0" borderId="57" xfId="17" applyFont="1" applyFill="1" applyBorder="1"/>
    <xf numFmtId="0" fontId="38" fillId="0" borderId="57" xfId="17" applyFont="1" applyFill="1" applyBorder="1" applyAlignment="1">
      <alignment horizontal="right" vertical="center"/>
    </xf>
    <xf numFmtId="0" fontId="1" fillId="0" borderId="57" xfId="18" applyFont="1" applyFill="1" applyBorder="1"/>
    <xf numFmtId="0" fontId="1" fillId="0" borderId="197" xfId="16" quotePrefix="1" applyFont="1" applyBorder="1" applyAlignment="1">
      <alignment horizontal="left" vertical="center"/>
    </xf>
    <xf numFmtId="0" fontId="1" fillId="0" borderId="57" xfId="18" applyFont="1" applyBorder="1"/>
    <xf numFmtId="0" fontId="1" fillId="0" borderId="58" xfId="18" applyFont="1" applyBorder="1"/>
    <xf numFmtId="0" fontId="38" fillId="0" borderId="5" xfId="17" quotePrefix="1" applyFont="1" applyFill="1" applyBorder="1"/>
    <xf numFmtId="0" fontId="38" fillId="0" borderId="1" xfId="17" quotePrefix="1" applyFont="1" applyFill="1" applyBorder="1"/>
    <xf numFmtId="0" fontId="38" fillId="0" borderId="1" xfId="17" applyFont="1" applyFill="1" applyBorder="1"/>
    <xf numFmtId="0" fontId="38" fillId="86" borderId="1" xfId="17" quotePrefix="1" applyFont="1" applyFill="1" applyBorder="1"/>
    <xf numFmtId="0" fontId="38" fillId="0" borderId="1" xfId="17" applyFill="1" applyBorder="1"/>
    <xf numFmtId="0" fontId="38" fillId="0" borderId="61" xfId="17" applyFill="1" applyBorder="1"/>
    <xf numFmtId="0" fontId="2" fillId="27" borderId="92" xfId="0" quotePrefix="1" applyFont="1" applyFill="1" applyBorder="1" applyAlignment="1">
      <alignment horizontal="left"/>
    </xf>
    <xf numFmtId="11" fontId="2" fillId="27" borderId="92" xfId="0" quotePrefix="1" applyNumberFormat="1" applyFont="1" applyFill="1" applyBorder="1" applyAlignment="1">
      <alignment horizontal="left"/>
    </xf>
    <xf numFmtId="0" fontId="3" fillId="0" borderId="3" xfId="0" applyFont="1" applyFill="1" applyBorder="1" applyAlignment="1">
      <alignment vertical="center" wrapText="1"/>
    </xf>
    <xf numFmtId="0" fontId="0" fillId="0" borderId="0" xfId="0" applyFill="1" applyBorder="1"/>
    <xf numFmtId="0" fontId="0" fillId="0" borderId="0" xfId="0" applyFill="1" applyBorder="1" applyAlignment="1">
      <alignment horizontal="center"/>
    </xf>
    <xf numFmtId="0" fontId="0" fillId="0" borderId="0" xfId="0" applyFill="1" applyBorder="1" applyAlignment="1">
      <alignment horizontal="right"/>
    </xf>
    <xf numFmtId="0" fontId="0" fillId="0" borderId="0" xfId="0" applyFill="1" applyBorder="1" applyAlignment="1">
      <alignment horizontal="left"/>
    </xf>
    <xf numFmtId="164" fontId="0" fillId="0" borderId="0" xfId="0" applyNumberFormat="1" applyFill="1" applyBorder="1"/>
    <xf numFmtId="0" fontId="0" fillId="0" borderId="0" xfId="0" applyFill="1" applyBorder="1" applyAlignment="1">
      <alignment horizontal="left" vertical="center"/>
    </xf>
    <xf numFmtId="0" fontId="0" fillId="9" borderId="0" xfId="0" applyFill="1" applyBorder="1" applyAlignment="1">
      <alignment horizontal="left"/>
    </xf>
    <xf numFmtId="0" fontId="0" fillId="9" borderId="0" xfId="0" applyFill="1" applyBorder="1" applyAlignment="1">
      <alignment horizontal="right"/>
    </xf>
    <xf numFmtId="0" fontId="11" fillId="0" borderId="0" xfId="0" applyFont="1" applyFill="1" applyBorder="1" applyAlignment="1">
      <alignment vertical="center"/>
    </xf>
    <xf numFmtId="0" fontId="0" fillId="9" borderId="0" xfId="0" applyFill="1" applyBorder="1" applyAlignment="1">
      <alignment horizontal="center"/>
    </xf>
    <xf numFmtId="0" fontId="31" fillId="9" borderId="0" xfId="0" applyFont="1" applyFill="1" applyBorder="1" applyAlignment="1">
      <alignment vertical="center"/>
    </xf>
    <xf numFmtId="0" fontId="0" fillId="9" borderId="0" xfId="0" applyFill="1" applyBorder="1"/>
    <xf numFmtId="3" fontId="0" fillId="0" borderId="0" xfId="0" applyNumberFormat="1" applyFill="1" applyBorder="1" applyAlignment="1">
      <alignment vertical="center" textRotation="90"/>
    </xf>
    <xf numFmtId="3" fontId="0" fillId="9" borderId="0" xfId="0" applyNumberFormat="1" applyFill="1" applyBorder="1" applyAlignment="1">
      <alignment vertical="center" textRotation="90"/>
    </xf>
    <xf numFmtId="3" fontId="33" fillId="0" borderId="0" xfId="0" applyNumberFormat="1" applyFont="1" applyFill="1" applyBorder="1" applyAlignment="1">
      <alignment vertical="center"/>
    </xf>
    <xf numFmtId="0" fontId="0" fillId="0" borderId="0" xfId="0" applyFill="1" applyAlignment="1">
      <alignment horizontal="center"/>
    </xf>
    <xf numFmtId="0" fontId="0" fillId="9" borderId="0" xfId="0" applyFill="1" applyAlignment="1">
      <alignment horizontal="center"/>
    </xf>
    <xf numFmtId="0" fontId="0" fillId="0" borderId="0" xfId="0" applyFill="1" applyBorder="1"/>
    <xf numFmtId="0" fontId="0" fillId="0" borderId="0" xfId="0" applyFill="1" applyBorder="1" applyAlignment="1">
      <alignment horizontal="center"/>
    </xf>
    <xf numFmtId="0" fontId="0" fillId="0" borderId="0" xfId="0" applyFont="1" applyFill="1" applyBorder="1" applyAlignment="1">
      <alignment horizontal="center"/>
    </xf>
    <xf numFmtId="0" fontId="0" fillId="0" borderId="3" xfId="0" applyFill="1" applyBorder="1"/>
    <xf numFmtId="0" fontId="0" fillId="0" borderId="0" xfId="0" applyFill="1" applyBorder="1" applyAlignment="1">
      <alignment horizontal="right"/>
    </xf>
    <xf numFmtId="0" fontId="0" fillId="0" borderId="0" xfId="0" applyFill="1" applyBorder="1" applyAlignment="1">
      <alignment horizontal="left"/>
    </xf>
    <xf numFmtId="0" fontId="0" fillId="0" borderId="1" xfId="0" applyFill="1" applyBorder="1"/>
    <xf numFmtId="164" fontId="0" fillId="0" borderId="0" xfId="0" applyNumberFormat="1" applyFill="1" applyBorder="1"/>
    <xf numFmtId="0" fontId="0" fillId="0" borderId="0" xfId="0" applyFill="1" applyBorder="1" applyAlignment="1">
      <alignment horizontal="left" vertical="center"/>
    </xf>
    <xf numFmtId="0" fontId="0" fillId="0" borderId="0" xfId="0" applyFill="1" applyBorder="1" applyAlignment="1">
      <alignment vertical="center"/>
    </xf>
    <xf numFmtId="0" fontId="0" fillId="9" borderId="0" xfId="0" applyFill="1" applyBorder="1" applyAlignment="1">
      <alignment horizontal="left"/>
    </xf>
    <xf numFmtId="0" fontId="0" fillId="9" borderId="0" xfId="0" applyFill="1" applyBorder="1" applyAlignment="1">
      <alignment horizontal="right"/>
    </xf>
    <xf numFmtId="0" fontId="11" fillId="0" borderId="0" xfId="0" applyFont="1" applyFill="1" applyBorder="1" applyAlignment="1">
      <alignment vertical="center"/>
    </xf>
    <xf numFmtId="0" fontId="3" fillId="0" borderId="0" xfId="0" applyFont="1" applyFill="1" applyBorder="1" applyAlignment="1">
      <alignment vertical="center" wrapText="1"/>
    </xf>
    <xf numFmtId="0" fontId="0" fillId="9" borderId="0" xfId="0" applyFill="1" applyBorder="1" applyAlignment="1">
      <alignment horizontal="center"/>
    </xf>
    <xf numFmtId="0" fontId="0" fillId="0" borderId="57" xfId="0" applyFill="1" applyBorder="1"/>
    <xf numFmtId="0" fontId="31" fillId="9" borderId="0" xfId="0" applyFont="1" applyFill="1" applyBorder="1" applyAlignment="1">
      <alignment vertical="center"/>
    </xf>
    <xf numFmtId="0" fontId="0" fillId="9" borderId="0" xfId="0" applyFill="1" applyBorder="1"/>
    <xf numFmtId="3" fontId="0" fillId="0" borderId="0" xfId="0" applyNumberFormat="1" applyFill="1" applyBorder="1" applyAlignment="1">
      <alignment vertical="center" textRotation="90"/>
    </xf>
    <xf numFmtId="0" fontId="0" fillId="9" borderId="0" xfId="0" applyFont="1" applyFill="1" applyBorder="1" applyAlignment="1">
      <alignment horizontal="center"/>
    </xf>
    <xf numFmtId="3" fontId="0" fillId="9" borderId="0" xfId="0" applyNumberFormat="1" applyFill="1" applyBorder="1" applyAlignment="1">
      <alignment vertical="center" textRotation="90"/>
    </xf>
    <xf numFmtId="3" fontId="33" fillId="0" borderId="0" xfId="0" applyNumberFormat="1" applyFont="1" applyFill="1" applyBorder="1" applyAlignment="1">
      <alignment vertical="center"/>
    </xf>
    <xf numFmtId="0" fontId="0" fillId="0" borderId="0" xfId="0" applyFill="1" applyAlignment="1">
      <alignment horizontal="center"/>
    </xf>
    <xf numFmtId="0" fontId="0" fillId="9" borderId="0" xfId="0" applyFill="1" applyAlignment="1">
      <alignment horizontal="center"/>
    </xf>
    <xf numFmtId="0" fontId="0" fillId="0" borderId="61" xfId="0" applyFill="1" applyBorder="1"/>
    <xf numFmtId="0" fontId="29" fillId="9" borderId="0" xfId="0" applyFont="1" applyFill="1" applyBorder="1" applyAlignment="1">
      <alignment vertical="center"/>
    </xf>
    <xf numFmtId="0" fontId="0" fillId="0" borderId="3" xfId="0" applyFill="1" applyBorder="1" applyAlignment="1">
      <alignment vertical="center"/>
    </xf>
    <xf numFmtId="0" fontId="11" fillId="0" borderId="1" xfId="0" applyFont="1" applyFill="1" applyBorder="1" applyAlignment="1">
      <alignment vertical="center"/>
    </xf>
    <xf numFmtId="0" fontId="11" fillId="0" borderId="5" xfId="0" applyFont="1" applyFill="1" applyBorder="1" applyAlignment="1">
      <alignment vertical="center"/>
    </xf>
    <xf numFmtId="0" fontId="11" fillId="0" borderId="61" xfId="0" applyFont="1" applyFill="1" applyBorder="1" applyAlignment="1">
      <alignment vertical="center"/>
    </xf>
    <xf numFmtId="0" fontId="3" fillId="0" borderId="4" xfId="0" applyFont="1" applyFill="1" applyBorder="1" applyAlignment="1">
      <alignment vertical="center" wrapText="1"/>
    </xf>
    <xf numFmtId="0" fontId="0" fillId="0" borderId="57" xfId="0" applyFill="1" applyBorder="1" applyAlignment="1">
      <alignment vertical="center"/>
    </xf>
    <xf numFmtId="0" fontId="11" fillId="0" borderId="0" xfId="0" applyFont="1" applyFill="1" applyBorder="1" applyAlignment="1">
      <alignment horizontal="center" vertical="center"/>
    </xf>
    <xf numFmtId="0" fontId="0" fillId="0" borderId="0" xfId="0" applyFill="1" applyBorder="1" applyAlignment="1">
      <alignment horizontal="center" vertical="center"/>
    </xf>
    <xf numFmtId="0" fontId="2" fillId="0" borderId="0" xfId="8" applyFont="1" applyAlignment="1">
      <alignment horizontal="left" vertical="center"/>
    </xf>
    <xf numFmtId="0" fontId="73" fillId="0" borderId="0" xfId="8" applyFont="1" applyAlignment="1">
      <alignment horizontal="left" vertical="center"/>
    </xf>
    <xf numFmtId="0" fontId="0" fillId="6" borderId="144" xfId="8" applyFont="1" applyFill="1" applyBorder="1" applyAlignment="1">
      <alignment horizontal="center" vertical="center" wrapText="1"/>
    </xf>
    <xf numFmtId="0" fontId="11" fillId="6" borderId="136" xfId="8" applyFont="1" applyFill="1" applyBorder="1" applyAlignment="1">
      <alignment horizontal="left" vertical="center"/>
    </xf>
    <xf numFmtId="0" fontId="11" fillId="6" borderId="121" xfId="8" quotePrefix="1" applyFont="1" applyFill="1" applyBorder="1" applyAlignment="1">
      <alignment horizontal="center" vertical="center"/>
    </xf>
    <xf numFmtId="0" fontId="1" fillId="6" borderId="140" xfId="8" applyFont="1" applyFill="1" applyBorder="1" applyAlignment="1">
      <alignment horizontal="center" vertical="center"/>
    </xf>
    <xf numFmtId="0" fontId="11" fillId="6" borderId="117" xfId="8" applyFont="1" applyFill="1" applyBorder="1" applyAlignment="1">
      <alignment horizontal="center" vertical="center"/>
    </xf>
    <xf numFmtId="0" fontId="11" fillId="6" borderId="0" xfId="8" quotePrefix="1" applyFont="1" applyFill="1" applyBorder="1" applyAlignment="1">
      <alignment horizontal="center" vertical="center"/>
    </xf>
    <xf numFmtId="0" fontId="1" fillId="6" borderId="73" xfId="8" applyFont="1" applyFill="1" applyBorder="1" applyAlignment="1">
      <alignment horizontal="center" vertical="center"/>
    </xf>
    <xf numFmtId="0" fontId="11" fillId="6" borderId="137" xfId="8" applyFont="1" applyFill="1" applyBorder="1" applyAlignment="1">
      <alignment horizontal="center" vertical="center"/>
    </xf>
    <xf numFmtId="0" fontId="11" fillId="6" borderId="23" xfId="8" quotePrefix="1" applyFont="1" applyFill="1" applyBorder="1" applyAlignment="1">
      <alignment horizontal="center" vertical="center"/>
    </xf>
    <xf numFmtId="0" fontId="1" fillId="6" borderId="141" xfId="8" applyFont="1" applyFill="1" applyBorder="1" applyAlignment="1">
      <alignment horizontal="center" vertical="center"/>
    </xf>
    <xf numFmtId="0" fontId="11" fillId="6" borderId="137" xfId="8" applyFont="1" applyFill="1" applyBorder="1" applyAlignment="1">
      <alignment horizontal="left" vertical="center"/>
    </xf>
    <xf numFmtId="0" fontId="11" fillId="0" borderId="37" xfId="0" applyFont="1" applyFill="1" applyBorder="1" applyAlignment="1">
      <alignment horizontal="center"/>
    </xf>
    <xf numFmtId="0" fontId="11" fillId="0" borderId="38" xfId="0" applyFont="1" applyFill="1" applyBorder="1" applyAlignment="1">
      <alignment horizontal="center"/>
    </xf>
    <xf numFmtId="0" fontId="11" fillId="0" borderId="0" xfId="0" applyFont="1" applyFill="1" applyBorder="1" applyAlignment="1">
      <alignment horizontal="right" vertical="center"/>
    </xf>
    <xf numFmtId="0" fontId="28" fillId="0" borderId="0" xfId="0" applyFont="1" applyFill="1" applyBorder="1" applyAlignment="1">
      <alignment horizontal="right"/>
    </xf>
    <xf numFmtId="1" fontId="11" fillId="25" borderId="0" xfId="0" applyNumberFormat="1" applyFont="1" applyFill="1" applyBorder="1" applyAlignment="1">
      <alignment horizontal="right" vertical="center"/>
    </xf>
    <xf numFmtId="0" fontId="11" fillId="24" borderId="0" xfId="0" applyFont="1" applyFill="1" applyBorder="1" applyAlignment="1">
      <alignment horizontal="right"/>
    </xf>
    <xf numFmtId="3" fontId="11" fillId="0" borderId="0" xfId="0" applyNumberFormat="1" applyFont="1" applyFill="1" applyBorder="1" applyAlignment="1">
      <alignment horizontal="right" vertical="center" textRotation="90"/>
    </xf>
    <xf numFmtId="0" fontId="15" fillId="23" borderId="0" xfId="0" applyFont="1" applyFill="1" applyBorder="1" applyAlignment="1">
      <alignment horizontal="right"/>
    </xf>
    <xf numFmtId="0" fontId="15" fillId="58" borderId="0" xfId="0" applyFont="1" applyFill="1" applyBorder="1" applyAlignment="1">
      <alignment horizontal="right"/>
    </xf>
    <xf numFmtId="3" fontId="0" fillId="0" borderId="50" xfId="0" applyNumberFormat="1" applyFill="1" applyBorder="1" applyAlignment="1">
      <alignment horizontal="center" vertical="center" textRotation="90" wrapText="1"/>
    </xf>
    <xf numFmtId="3" fontId="0" fillId="0" borderId="51" xfId="0" applyNumberFormat="1" applyFill="1" applyBorder="1" applyAlignment="1">
      <alignment horizontal="center" vertical="center" textRotation="90" wrapText="1"/>
    </xf>
    <xf numFmtId="0" fontId="11" fillId="0" borderId="47" xfId="0" applyFont="1" applyFill="1" applyBorder="1" applyAlignment="1">
      <alignment horizontal="center"/>
    </xf>
    <xf numFmtId="0" fontId="11" fillId="0" borderId="48" xfId="0" applyFont="1" applyFill="1" applyBorder="1" applyAlignment="1">
      <alignment horizontal="center"/>
    </xf>
    <xf numFmtId="0" fontId="11" fillId="0" borderId="62" xfId="0" applyFont="1" applyFill="1" applyBorder="1" applyAlignment="1">
      <alignment horizontal="center"/>
    </xf>
    <xf numFmtId="0" fontId="11" fillId="0" borderId="63" xfId="0" applyFont="1" applyFill="1" applyBorder="1" applyAlignment="1">
      <alignment horizontal="center"/>
    </xf>
    <xf numFmtId="0" fontId="11" fillId="0" borderId="39" xfId="0" applyFont="1" applyFill="1" applyBorder="1" applyAlignment="1">
      <alignment horizontal="center"/>
    </xf>
    <xf numFmtId="0" fontId="11" fillId="0" borderId="40" xfId="0" applyFont="1" applyFill="1" applyBorder="1" applyAlignment="1">
      <alignment horizontal="center"/>
    </xf>
    <xf numFmtId="0" fontId="69" fillId="6" borderId="98" xfId="8" applyFont="1" applyFill="1" applyBorder="1" applyAlignment="1">
      <alignment horizontal="center" vertical="center" textRotation="90"/>
    </xf>
    <xf numFmtId="0" fontId="69" fillId="6" borderId="97" xfId="8" applyFont="1" applyFill="1" applyBorder="1" applyAlignment="1">
      <alignment horizontal="center" vertical="center"/>
    </xf>
    <xf numFmtId="0" fontId="18" fillId="27" borderId="17" xfId="8" applyFont="1" applyFill="1" applyBorder="1" applyAlignment="1">
      <alignment horizontal="left" vertical="center"/>
    </xf>
    <xf numFmtId="0" fontId="18" fillId="8" borderId="17" xfId="8" applyFont="1" applyFill="1" applyBorder="1" applyAlignment="1">
      <alignment horizontal="left" vertical="center"/>
    </xf>
    <xf numFmtId="0" fontId="18" fillId="6" borderId="17" xfId="8" applyFont="1" applyFill="1" applyBorder="1" applyAlignment="1">
      <alignment horizontal="left" vertical="center"/>
    </xf>
    <xf numFmtId="0" fontId="18" fillId="9" borderId="17" xfId="8" applyFont="1" applyFill="1" applyBorder="1" applyAlignment="1">
      <alignment horizontal="left" vertical="center"/>
    </xf>
    <xf numFmtId="0" fontId="1" fillId="0" borderId="0" xfId="0" applyFont="1" applyFill="1" applyBorder="1"/>
    <xf numFmtId="0" fontId="0" fillId="10" borderId="0" xfId="0" applyFill="1" applyBorder="1"/>
    <xf numFmtId="0" fontId="39" fillId="0" borderId="0" xfId="3" applyFont="1" applyFill="1" applyBorder="1" applyAlignment="1">
      <alignment vertical="center"/>
    </xf>
    <xf numFmtId="0" fontId="104" fillId="0" borderId="0" xfId="3" applyFont="1" applyFill="1" applyBorder="1" applyAlignment="1">
      <alignment vertical="center" wrapText="1"/>
    </xf>
    <xf numFmtId="0" fontId="1" fillId="0" borderId="1" xfId="3" applyFont="1" applyFill="1" applyBorder="1" applyAlignment="1">
      <alignment vertical="center"/>
    </xf>
    <xf numFmtId="0" fontId="1" fillId="0" borderId="3" xfId="3" applyFont="1" applyFill="1" applyBorder="1" applyAlignment="1">
      <alignment vertical="center"/>
    </xf>
    <xf numFmtId="1" fontId="65" fillId="0" borderId="3" xfId="0" applyNumberFormat="1" applyFont="1" applyFill="1" applyBorder="1" applyAlignment="1">
      <alignment vertical="center"/>
    </xf>
    <xf numFmtId="0" fontId="1" fillId="0" borderId="57" xfId="3" applyFont="1" applyFill="1" applyBorder="1" applyAlignment="1">
      <alignment vertical="center"/>
    </xf>
    <xf numFmtId="0" fontId="58" fillId="0" borderId="20" xfId="0" applyFont="1" applyBorder="1" applyAlignment="1">
      <alignment horizontal="center" vertical="center" wrapText="1"/>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11" fillId="9" borderId="1" xfId="0" applyFont="1" applyFill="1" applyBorder="1" applyAlignment="1"/>
    <xf numFmtId="0" fontId="11" fillId="9" borderId="0" xfId="0" applyFont="1" applyFill="1" applyBorder="1" applyAlignment="1"/>
    <xf numFmtId="0" fontId="11" fillId="6" borderId="0" xfId="0" applyFont="1" applyFill="1" applyBorder="1" applyAlignment="1"/>
    <xf numFmtId="0" fontId="11" fillId="8" borderId="0" xfId="0" applyFont="1" applyFill="1" applyBorder="1" applyAlignment="1"/>
    <xf numFmtId="0" fontId="11" fillId="10" borderId="0" xfId="0" applyFont="1" applyFill="1" applyBorder="1" applyAlignment="1"/>
    <xf numFmtId="0" fontId="0" fillId="10" borderId="2" xfId="0" applyFill="1" applyBorder="1"/>
    <xf numFmtId="0" fontId="1" fillId="0" borderId="57" xfId="0" applyFont="1" applyFill="1" applyBorder="1"/>
    <xf numFmtId="0" fontId="1" fillId="0" borderId="3" xfId="0" applyFont="1" applyFill="1" applyBorder="1"/>
    <xf numFmtId="0" fontId="1" fillId="0" borderId="4" xfId="11" applyFont="1" applyFill="1" applyBorder="1" applyAlignment="1">
      <alignment horizontal="right"/>
    </xf>
    <xf numFmtId="0" fontId="1" fillId="0" borderId="5" xfId="11" applyFont="1" applyFill="1" applyBorder="1" applyAlignment="1">
      <alignment horizontal="left"/>
    </xf>
    <xf numFmtId="0" fontId="11" fillId="8" borderId="1" xfId="0" applyFont="1" applyFill="1" applyBorder="1" applyAlignment="1"/>
    <xf numFmtId="0" fontId="0" fillId="8" borderId="2" xfId="0" applyFill="1" applyBorder="1"/>
    <xf numFmtId="0" fontId="11" fillId="10" borderId="1" xfId="0" applyFont="1" applyFill="1" applyBorder="1" applyAlignment="1"/>
    <xf numFmtId="4" fontId="11" fillId="0" borderId="5" xfId="0" applyNumberFormat="1" applyFont="1" applyFill="1" applyBorder="1" applyAlignment="1">
      <alignment vertical="center"/>
    </xf>
    <xf numFmtId="4" fontId="103" fillId="0" borderId="3" xfId="0" applyNumberFormat="1" applyFont="1" applyFill="1" applyBorder="1" applyAlignment="1">
      <alignment vertical="center"/>
    </xf>
    <xf numFmtId="0" fontId="0" fillId="0" borderId="61" xfId="11" applyFont="1" applyFill="1" applyBorder="1"/>
    <xf numFmtId="0" fontId="1" fillId="0" borderId="57" xfId="11" applyFont="1" applyFill="1" applyBorder="1"/>
    <xf numFmtId="0" fontId="11" fillId="0" borderId="57" xfId="11" applyFont="1" applyFill="1" applyBorder="1"/>
    <xf numFmtId="0" fontId="11" fillId="0" borderId="58" xfId="0" applyFont="1" applyFill="1" applyBorder="1"/>
    <xf numFmtId="0" fontId="0" fillId="0" borderId="2" xfId="0" applyFill="1" applyBorder="1" applyAlignment="1">
      <alignment horizontal="center"/>
    </xf>
    <xf numFmtId="0" fontId="0" fillId="0" borderId="0" xfId="0" applyFill="1" applyBorder="1" applyAlignment="1">
      <alignment horizontal="center" vertical="center"/>
    </xf>
    <xf numFmtId="0" fontId="0" fillId="0" borderId="4" xfId="0" applyFont="1" applyFill="1" applyBorder="1" applyAlignment="1">
      <alignment horizontal="center" vertical="center"/>
    </xf>
    <xf numFmtId="0" fontId="11" fillId="0" borderId="37" xfId="0" quotePrefix="1" applyFont="1" applyFill="1" applyBorder="1" applyAlignment="1">
      <alignment horizontal="center"/>
    </xf>
    <xf numFmtId="0" fontId="38" fillId="9" borderId="0" xfId="17" applyFill="1" applyBorder="1" applyAlignment="1">
      <alignment horizontal="center" vertical="center" textRotation="90"/>
    </xf>
    <xf numFmtId="0" fontId="38" fillId="0" borderId="0" xfId="17" applyFill="1" applyBorder="1" applyAlignment="1">
      <alignment horizontal="right" vertical="center"/>
    </xf>
    <xf numFmtId="0" fontId="0" fillId="31" borderId="19" xfId="0" applyFill="1" applyBorder="1" applyAlignment="1">
      <alignment vertical="center"/>
    </xf>
    <xf numFmtId="0" fontId="3" fillId="31" borderId="23" xfId="0" applyFont="1" applyFill="1" applyBorder="1" applyAlignment="1">
      <alignment horizontal="center" vertical="center"/>
    </xf>
    <xf numFmtId="0" fontId="0" fillId="31" borderId="24" xfId="0" applyFont="1" applyFill="1" applyBorder="1" applyAlignment="1">
      <alignment vertical="center"/>
    </xf>
    <xf numFmtId="0" fontId="0" fillId="0" borderId="19" xfId="0" applyFont="1" applyFill="1" applyBorder="1" applyAlignment="1">
      <alignment vertical="center" textRotation="90"/>
    </xf>
    <xf numFmtId="0" fontId="0" fillId="0" borderId="23" xfId="0" applyFont="1" applyFill="1" applyBorder="1" applyAlignment="1">
      <alignment vertical="center" textRotation="90"/>
    </xf>
    <xf numFmtId="0" fontId="0" fillId="0" borderId="24" xfId="0" applyFont="1" applyFill="1" applyBorder="1" applyAlignment="1">
      <alignment vertical="center" textRotation="90"/>
    </xf>
    <xf numFmtId="0" fontId="0" fillId="31" borderId="23" xfId="0" applyFill="1" applyBorder="1" applyAlignment="1">
      <alignment horizontal="center"/>
    </xf>
    <xf numFmtId="0" fontId="0" fillId="31" borderId="24" xfId="0" applyFont="1" applyFill="1" applyBorder="1"/>
    <xf numFmtId="0" fontId="0" fillId="6" borderId="19" xfId="0" applyFont="1" applyFill="1" applyBorder="1"/>
    <xf numFmtId="0" fontId="0" fillId="6" borderId="23" xfId="0" applyFont="1" applyFill="1" applyBorder="1" applyAlignment="1"/>
    <xf numFmtId="0" fontId="0" fillId="6" borderId="23" xfId="0" applyFill="1" applyBorder="1" applyAlignment="1"/>
    <xf numFmtId="0" fontId="0" fillId="6" borderId="24" xfId="0" applyFont="1" applyFill="1" applyBorder="1" applyAlignment="1"/>
    <xf numFmtId="0" fontId="0" fillId="0" borderId="1" xfId="0" applyFont="1" applyFill="1" applyBorder="1"/>
    <xf numFmtId="0" fontId="0" fillId="0" borderId="0" xfId="0" applyFill="1" applyBorder="1" applyAlignment="1">
      <alignment horizontal="center"/>
    </xf>
    <xf numFmtId="4" fontId="3" fillId="0" borderId="0" xfId="0" applyNumberFormat="1" applyFont="1" applyFill="1"/>
    <xf numFmtId="0" fontId="38" fillId="0" borderId="0" xfId="19" applyFont="1" applyFill="1" applyBorder="1"/>
    <xf numFmtId="0" fontId="38" fillId="0" borderId="0" xfId="17" applyFill="1" applyBorder="1" applyAlignment="1">
      <alignment horizontal="left" textRotation="149"/>
    </xf>
    <xf numFmtId="0" fontId="1" fillId="0" borderId="0" xfId="16" applyFont="1" applyBorder="1" applyAlignment="1">
      <alignment horizontal="left" vertical="center" textRotation="149"/>
    </xf>
    <xf numFmtId="0" fontId="95" fillId="0" borderId="0" xfId="16" applyFont="1" applyBorder="1" applyAlignment="1">
      <alignment horizontal="left" vertical="top" textRotation="149"/>
    </xf>
    <xf numFmtId="0" fontId="1" fillId="0" borderId="0" xfId="16" applyFont="1" applyBorder="1" applyAlignment="1">
      <alignment horizontal="left" vertical="top" textRotation="149"/>
    </xf>
    <xf numFmtId="0" fontId="38" fillId="0" borderId="0" xfId="17" applyFill="1" applyBorder="1" applyAlignment="1">
      <alignment horizontal="left"/>
    </xf>
    <xf numFmtId="0" fontId="96" fillId="0" borderId="0" xfId="16" applyFont="1" applyBorder="1" applyAlignment="1">
      <alignment horizontal="left" vertical="center" textRotation="149"/>
    </xf>
    <xf numFmtId="0" fontId="95" fillId="0" borderId="0" xfId="16" applyFont="1" applyBorder="1" applyAlignment="1">
      <alignment horizontal="left" vertical="center" textRotation="149"/>
    </xf>
    <xf numFmtId="0" fontId="1" fillId="0" borderId="0" xfId="16" quotePrefix="1" applyFont="1" applyBorder="1" applyAlignment="1">
      <alignment horizontal="left" vertical="center" textRotation="149"/>
    </xf>
    <xf numFmtId="0" fontId="97" fillId="0" borderId="0" xfId="16" applyFont="1" applyBorder="1" applyAlignment="1">
      <alignment horizontal="left" vertical="center" textRotation="149"/>
    </xf>
    <xf numFmtId="0" fontId="38" fillId="0" borderId="0" xfId="19" applyFont="1" applyFill="1" applyBorder="1" applyAlignment="1">
      <alignment horizontal="left" textRotation="149"/>
    </xf>
    <xf numFmtId="0" fontId="38" fillId="0" borderId="0" xfId="19" applyFont="1" applyFill="1" applyBorder="1" applyAlignment="1">
      <alignment horizontal="left"/>
    </xf>
    <xf numFmtId="0" fontId="1" fillId="0" borderId="0" xfId="9" applyFont="1" applyAlignment="1">
      <alignment horizontal="left" vertical="center"/>
    </xf>
    <xf numFmtId="0" fontId="1" fillId="0" borderId="0" xfId="9" applyFont="1" applyAlignment="1">
      <alignment horizontal="center" vertical="center"/>
    </xf>
    <xf numFmtId="0" fontId="1" fillId="88" borderId="167" xfId="16" quotePrefix="1" applyFont="1" applyFill="1" applyBorder="1" applyAlignment="1">
      <alignment horizontal="left" vertical="center"/>
    </xf>
    <xf numFmtId="0" fontId="1" fillId="88" borderId="167" xfId="16" applyFont="1" applyFill="1" applyBorder="1" applyAlignment="1">
      <alignment horizontal="left" vertical="center"/>
    </xf>
    <xf numFmtId="0" fontId="1" fillId="88" borderId="168" xfId="16" applyFont="1" applyFill="1" applyBorder="1" applyAlignment="1">
      <alignment horizontal="left" vertical="center"/>
    </xf>
    <xf numFmtId="0" fontId="1" fillId="88" borderId="167" xfId="16" quotePrefix="1" applyFont="1" applyFill="1" applyBorder="1" applyAlignment="1">
      <alignment horizontal="right" vertical="center"/>
    </xf>
    <xf numFmtId="0" fontId="0" fillId="0" borderId="3" xfId="0" applyFill="1" applyBorder="1" applyAlignment="1">
      <alignment horizontal="center" vertical="center"/>
    </xf>
    <xf numFmtId="3" fontId="0" fillId="0" borderId="20" xfId="0" applyNumberFormat="1" applyFill="1" applyBorder="1" applyAlignment="1">
      <alignment vertical="center"/>
    </xf>
    <xf numFmtId="165" fontId="0" fillId="0" borderId="20" xfId="0" applyNumberFormat="1" applyFont="1" applyFill="1" applyBorder="1" applyAlignment="1">
      <alignment horizontal="center" vertical="center"/>
    </xf>
    <xf numFmtId="0" fontId="1" fillId="9" borderId="6" xfId="8" applyFont="1" applyFill="1" applyBorder="1" applyAlignment="1">
      <alignment horizontal="center" vertical="center" wrapText="1"/>
    </xf>
    <xf numFmtId="0" fontId="33" fillId="0" borderId="0" xfId="0" applyFont="1" applyFill="1" applyBorder="1" applyAlignment="1"/>
    <xf numFmtId="0" fontId="24" fillId="0" borderId="2" xfId="0" applyFont="1" applyBorder="1" applyAlignment="1">
      <alignment vertical="center"/>
    </xf>
    <xf numFmtId="0" fontId="107" fillId="0" borderId="3" xfId="0" applyFont="1" applyBorder="1" applyAlignment="1">
      <alignment horizontal="center"/>
    </xf>
    <xf numFmtId="0" fontId="107" fillId="0" borderId="0" xfId="0" applyFont="1" applyBorder="1" applyAlignment="1">
      <alignment horizontal="left"/>
    </xf>
    <xf numFmtId="0" fontId="108" fillId="0" borderId="0" xfId="0" applyFont="1" applyFill="1" applyBorder="1" applyAlignment="1">
      <alignment horizontal="left"/>
    </xf>
    <xf numFmtId="0" fontId="0" fillId="0" borderId="0" xfId="0" applyFill="1" applyBorder="1" applyAlignment="1">
      <alignment horizontal="center"/>
    </xf>
    <xf numFmtId="0" fontId="0" fillId="0" borderId="23" xfId="0" applyFill="1" applyBorder="1" applyAlignment="1">
      <alignment horizontal="left"/>
    </xf>
    <xf numFmtId="0" fontId="11" fillId="0" borderId="0" xfId="0" applyFont="1" applyFill="1" applyBorder="1" applyAlignment="1">
      <alignment horizontal="left" vertical="center"/>
    </xf>
    <xf numFmtId="0" fontId="0" fillId="0" borderId="23" xfId="0" applyBorder="1"/>
    <xf numFmtId="0" fontId="0" fillId="0" borderId="24" xfId="0" applyBorder="1"/>
    <xf numFmtId="0" fontId="1" fillId="0" borderId="0" xfId="0" applyFont="1" applyFill="1" applyBorder="1" applyAlignment="1">
      <alignment shrinkToFit="1"/>
    </xf>
    <xf numFmtId="0" fontId="0" fillId="0" borderId="0" xfId="0" applyFill="1" applyBorder="1" applyAlignment="1">
      <alignment shrinkToFit="1"/>
    </xf>
    <xf numFmtId="0" fontId="2" fillId="0" borderId="23" xfId="0" applyFont="1" applyFill="1" applyBorder="1" applyAlignment="1">
      <alignment shrinkToFit="1"/>
    </xf>
    <xf numFmtId="0" fontId="1" fillId="0" borderId="3" xfId="0" applyFont="1" applyFill="1" applyBorder="1" applyAlignment="1">
      <alignment shrinkToFit="1"/>
    </xf>
    <xf numFmtId="0" fontId="0" fillId="0" borderId="3" xfId="0" applyFill="1" applyBorder="1" applyAlignment="1">
      <alignment shrinkToFit="1"/>
    </xf>
    <xf numFmtId="0" fontId="0" fillId="0" borderId="0" xfId="0" applyFill="1" applyBorder="1" applyAlignment="1">
      <alignment horizontal="center"/>
    </xf>
    <xf numFmtId="0" fontId="0" fillId="0" borderId="57" xfId="0" applyFill="1" applyBorder="1" applyAlignment="1"/>
    <xf numFmtId="0" fontId="37" fillId="0" borderId="4" xfId="0" applyFont="1" applyBorder="1" applyAlignment="1">
      <alignment horizontal="left" vertical="center" wrapText="1"/>
    </xf>
    <xf numFmtId="0" fontId="39" fillId="0" borderId="0" xfId="0" applyFont="1" applyBorder="1" applyAlignment="1">
      <alignment horizontal="left" vertical="center" wrapText="1"/>
    </xf>
    <xf numFmtId="0" fontId="37"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0" fillId="0" borderId="61" xfId="0" applyBorder="1" applyAlignment="1">
      <alignment horizontal="left" vertical="center"/>
    </xf>
    <xf numFmtId="0" fontId="0" fillId="0" borderId="57" xfId="0" applyBorder="1" applyAlignment="1">
      <alignment horizontal="left" vertical="center"/>
    </xf>
    <xf numFmtId="0" fontId="0" fillId="0" borderId="58" xfId="0" applyBorder="1" applyAlignment="1">
      <alignment horizontal="left" vertical="center"/>
    </xf>
    <xf numFmtId="0" fontId="0" fillId="0" borderId="19" xfId="0" applyBorder="1" applyAlignment="1">
      <alignment horizontal="left" vertical="center"/>
    </xf>
    <xf numFmtId="0" fontId="0" fillId="0" borderId="23" xfId="0" applyBorder="1" applyAlignment="1">
      <alignment horizontal="left" vertical="center"/>
    </xf>
    <xf numFmtId="0" fontId="0" fillId="0" borderId="24" xfId="0" applyBorder="1" applyAlignment="1">
      <alignment horizontal="left" vertical="center"/>
    </xf>
    <xf numFmtId="0" fontId="0" fillId="0" borderId="61" xfId="0" applyBorder="1" applyAlignment="1">
      <alignment horizontal="left" vertical="center" wrapText="1"/>
    </xf>
    <xf numFmtId="0" fontId="0" fillId="0" borderId="141" xfId="0" applyBorder="1" applyAlignment="1">
      <alignment horizontal="left" vertical="center"/>
    </xf>
    <xf numFmtId="0" fontId="11" fillId="35" borderId="0" xfId="0" applyFont="1" applyFill="1" applyBorder="1" applyAlignment="1">
      <alignment vertical="center"/>
    </xf>
    <xf numFmtId="0" fontId="42" fillId="34" borderId="0" xfId="0" applyFont="1" applyFill="1" applyBorder="1" applyAlignment="1">
      <alignment vertical="center"/>
    </xf>
    <xf numFmtId="0" fontId="0" fillId="34" borderId="0" xfId="0" applyFont="1" applyFill="1" applyBorder="1" applyAlignment="1">
      <alignment vertical="center"/>
    </xf>
    <xf numFmtId="0" fontId="0" fillId="34" borderId="0" xfId="0" applyFill="1" applyBorder="1" applyAlignment="1">
      <alignment vertical="center"/>
    </xf>
    <xf numFmtId="0" fontId="0" fillId="66" borderId="0" xfId="0" applyFont="1" applyFill="1" applyBorder="1" applyAlignment="1">
      <alignment vertical="center"/>
    </xf>
    <xf numFmtId="0" fontId="0" fillId="66" borderId="0" xfId="0" applyFill="1" applyBorder="1" applyAlignment="1">
      <alignment vertical="center"/>
    </xf>
    <xf numFmtId="0" fontId="11" fillId="66" borderId="0" xfId="0" applyFont="1" applyFill="1" applyBorder="1" applyAlignment="1">
      <alignment vertical="center"/>
    </xf>
    <xf numFmtId="0" fontId="3" fillId="31" borderId="0" xfId="0" applyFont="1" applyFill="1" applyBorder="1" applyAlignment="1">
      <alignment horizontal="center"/>
    </xf>
    <xf numFmtId="0" fontId="3" fillId="47" borderId="24" xfId="0" applyFont="1" applyFill="1" applyBorder="1"/>
    <xf numFmtId="0" fontId="11" fillId="34" borderId="1" xfId="0" applyFont="1" applyFill="1" applyBorder="1" applyAlignment="1">
      <alignment horizontal="left" vertical="center"/>
    </xf>
    <xf numFmtId="0" fontId="11" fillId="34" borderId="5" xfId="0" applyFont="1" applyFill="1" applyBorder="1" applyAlignment="1">
      <alignment horizontal="left" vertical="center"/>
    </xf>
    <xf numFmtId="0" fontId="11" fillId="34" borderId="3" xfId="0" applyFont="1" applyFill="1" applyBorder="1" applyAlignment="1">
      <alignment horizontal="left" vertical="center"/>
    </xf>
    <xf numFmtId="0" fontId="0" fillId="36" borderId="0" xfId="0" applyFill="1" applyBorder="1" applyAlignment="1">
      <alignment horizontal="left" vertical="center"/>
    </xf>
    <xf numFmtId="0" fontId="0" fillId="33" borderId="0" xfId="0" applyFill="1" applyBorder="1" applyAlignment="1">
      <alignment horizontal="left" vertical="center"/>
    </xf>
    <xf numFmtId="0" fontId="11" fillId="37" borderId="0" xfId="0" applyFont="1" applyFill="1" applyBorder="1" applyAlignment="1">
      <alignment horizontal="left" vertical="center"/>
    </xf>
    <xf numFmtId="0" fontId="11" fillId="35" borderId="0" xfId="0" applyFont="1" applyFill="1" applyBorder="1" applyAlignment="1">
      <alignment horizontal="left" vertical="center"/>
    </xf>
    <xf numFmtId="0" fontId="11" fillId="29" borderId="5" xfId="0" applyFont="1" applyFill="1" applyBorder="1" applyAlignment="1">
      <alignment vertical="center"/>
    </xf>
    <xf numFmtId="0" fontId="0" fillId="29" borderId="3" xfId="0" applyFill="1" applyBorder="1" applyAlignment="1">
      <alignment vertical="center"/>
    </xf>
    <xf numFmtId="0" fontId="0" fillId="29" borderId="3" xfId="0" applyFont="1" applyFill="1" applyBorder="1" applyAlignment="1">
      <alignment vertical="center"/>
    </xf>
    <xf numFmtId="0" fontId="0" fillId="29" borderId="4" xfId="0" applyFont="1" applyFill="1" applyBorder="1" applyAlignment="1">
      <alignment vertical="center"/>
    </xf>
    <xf numFmtId="0" fontId="0" fillId="29" borderId="2" xfId="0" applyFont="1" applyFill="1" applyBorder="1" applyAlignment="1">
      <alignment vertical="center"/>
    </xf>
    <xf numFmtId="0" fontId="0" fillId="29" borderId="58" xfId="0" applyFont="1" applyFill="1" applyBorder="1" applyAlignment="1">
      <alignment vertical="center"/>
    </xf>
    <xf numFmtId="0" fontId="11" fillId="35" borderId="19" xfId="0" applyFont="1" applyFill="1" applyBorder="1" applyAlignment="1">
      <alignment vertical="center"/>
    </xf>
    <xf numFmtId="0" fontId="0" fillId="35" borderId="23" xfId="0" applyFill="1" applyBorder="1" applyAlignment="1">
      <alignment vertical="center"/>
    </xf>
    <xf numFmtId="0" fontId="0" fillId="35" borderId="23" xfId="0" applyFont="1" applyFill="1" applyBorder="1" applyAlignment="1">
      <alignment vertical="center"/>
    </xf>
    <xf numFmtId="0" fontId="0" fillId="35" borderId="24" xfId="0" applyFont="1" applyFill="1" applyBorder="1" applyAlignment="1">
      <alignment vertical="center"/>
    </xf>
    <xf numFmtId="0" fontId="0" fillId="0" borderId="0" xfId="0" applyFill="1" applyBorder="1" applyAlignment="1">
      <alignment horizontal="center"/>
    </xf>
    <xf numFmtId="0" fontId="0" fillId="6" borderId="0" xfId="0" applyFill="1" applyBorder="1" applyAlignment="1">
      <alignment horizontal="center"/>
    </xf>
    <xf numFmtId="0" fontId="0" fillId="0" borderId="0" xfId="0" applyBorder="1" applyAlignment="1">
      <alignment horizontal="center"/>
    </xf>
    <xf numFmtId="0" fontId="11" fillId="0" borderId="65" xfId="0" applyFont="1" applyFill="1" applyBorder="1" applyAlignment="1">
      <alignment horizontal="left" vertical="center"/>
    </xf>
    <xf numFmtId="0" fontId="0" fillId="0" borderId="0" xfId="0" applyFill="1" applyBorder="1" applyAlignment="1">
      <alignment horizontal="center" vertical="center"/>
    </xf>
    <xf numFmtId="1" fontId="0" fillId="0" borderId="199" xfId="0" applyNumberFormat="1" applyFill="1" applyBorder="1"/>
    <xf numFmtId="1" fontId="0" fillId="0" borderId="200" xfId="0" applyNumberFormat="1" applyFill="1" applyBorder="1"/>
    <xf numFmtId="1" fontId="0" fillId="0" borderId="83" xfId="0" applyNumberFormat="1" applyFont="1" applyFill="1" applyBorder="1"/>
    <xf numFmtId="1" fontId="0" fillId="0" borderId="199" xfId="0" applyNumberFormat="1" applyFont="1" applyFill="1" applyBorder="1"/>
    <xf numFmtId="1" fontId="0" fillId="0" borderId="201" xfId="0" applyNumberFormat="1" applyFont="1" applyFill="1" applyBorder="1"/>
    <xf numFmtId="1" fontId="0" fillId="0" borderId="200" xfId="0" applyNumberFormat="1" applyFont="1" applyFill="1" applyBorder="1"/>
    <xf numFmtId="1" fontId="0" fillId="0" borderId="25" xfId="0" applyNumberFormat="1" applyFill="1" applyBorder="1"/>
    <xf numFmtId="1" fontId="0" fillId="0" borderId="82" xfId="0" applyNumberFormat="1" applyFont="1" applyFill="1" applyBorder="1"/>
    <xf numFmtId="0" fontId="0" fillId="0" borderId="0" xfId="0" applyFill="1" applyBorder="1" applyAlignment="1">
      <alignment horizontal="center" vertical="center"/>
    </xf>
    <xf numFmtId="0" fontId="11" fillId="0" borderId="0" xfId="0" applyFont="1" applyFill="1" applyBorder="1" applyAlignment="1">
      <alignment horizontal="center" vertical="center"/>
    </xf>
    <xf numFmtId="0" fontId="11" fillId="31" borderId="61" xfId="0" applyFont="1" applyFill="1" applyBorder="1" applyAlignment="1">
      <alignment horizontal="left" vertical="center"/>
    </xf>
    <xf numFmtId="0" fontId="0" fillId="0" borderId="25" xfId="0" quotePrefix="1" applyFill="1" applyBorder="1"/>
    <xf numFmtId="0" fontId="28" fillId="0" borderId="28" xfId="0" applyFont="1" applyFill="1" applyBorder="1"/>
    <xf numFmtId="0" fontId="28" fillId="0" borderId="26" xfId="0" applyFont="1" applyFill="1" applyBorder="1"/>
    <xf numFmtId="0" fontId="11" fillId="0" borderId="46" xfId="0" quotePrefix="1" applyFont="1" applyFill="1" applyBorder="1" applyAlignment="1">
      <alignment horizontal="right"/>
    </xf>
    <xf numFmtId="0" fontId="11" fillId="0" borderId="47" xfId="0" quotePrefix="1" applyFont="1" applyFill="1" applyBorder="1" applyAlignment="1">
      <alignment horizontal="left"/>
    </xf>
    <xf numFmtId="0" fontId="11" fillId="0" borderId="48" xfId="0" quotePrefix="1" applyFont="1" applyFill="1" applyBorder="1" applyAlignment="1">
      <alignment horizontal="right"/>
    </xf>
    <xf numFmtId="0" fontId="11" fillId="0" borderId="49" xfId="0" quotePrefix="1" applyFont="1" applyFill="1" applyBorder="1" applyAlignment="1">
      <alignment horizontal="left"/>
    </xf>
    <xf numFmtId="0" fontId="11" fillId="0" borderId="0" xfId="0" quotePrefix="1" applyFont="1" applyFill="1" applyBorder="1" applyAlignment="1">
      <alignment horizontal="right"/>
    </xf>
    <xf numFmtId="0" fontId="36" fillId="0" borderId="0" xfId="0" applyFont="1" applyFill="1" applyBorder="1" applyAlignment="1">
      <alignment horizontal="right"/>
    </xf>
    <xf numFmtId="0" fontId="0" fillId="0" borderId="202" xfId="0" applyFill="1" applyBorder="1"/>
    <xf numFmtId="0" fontId="0" fillId="0" borderId="203" xfId="0" applyFill="1" applyBorder="1"/>
    <xf numFmtId="0" fontId="11" fillId="0" borderId="203" xfId="0" applyFont="1" applyFill="1" applyBorder="1"/>
    <xf numFmtId="0" fontId="0" fillId="0" borderId="204" xfId="0" applyFill="1" applyBorder="1"/>
    <xf numFmtId="0" fontId="36" fillId="0" borderId="52" xfId="0" applyFont="1" applyFill="1" applyBorder="1"/>
    <xf numFmtId="0" fontId="17" fillId="0" borderId="203" xfId="0" applyFont="1" applyFill="1" applyBorder="1"/>
    <xf numFmtId="0" fontId="17" fillId="0" borderId="202" xfId="0" applyFont="1" applyFill="1" applyBorder="1"/>
    <xf numFmtId="0" fontId="17" fillId="0" borderId="27" xfId="0" applyFont="1" applyFill="1" applyBorder="1"/>
    <xf numFmtId="0" fontId="35" fillId="0" borderId="28" xfId="0" applyFont="1" applyFill="1" applyBorder="1"/>
    <xf numFmtId="0" fontId="0" fillId="0" borderId="21" xfId="0" quotePrefix="1" applyFill="1" applyBorder="1" applyAlignment="1">
      <alignment wrapText="1"/>
    </xf>
    <xf numFmtId="0" fontId="27" fillId="0" borderId="0" xfId="0" applyFont="1" applyFill="1" applyBorder="1" applyAlignment="1">
      <alignment horizontal="center"/>
    </xf>
    <xf numFmtId="0" fontId="25" fillId="0" borderId="1" xfId="0" applyFont="1" applyFill="1" applyBorder="1" applyAlignment="1">
      <alignment horizontal="center"/>
    </xf>
    <xf numFmtId="0" fontId="25" fillId="0" borderId="0" xfId="0" applyFont="1" applyFill="1" applyBorder="1" applyAlignment="1">
      <alignment horizontal="center"/>
    </xf>
    <xf numFmtId="0" fontId="25" fillId="0" borderId="2" xfId="0" applyFont="1" applyFill="1" applyBorder="1" applyAlignment="1">
      <alignment horizontal="center"/>
    </xf>
    <xf numFmtId="0" fontId="7"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 xfId="0" applyFont="1" applyFill="1" applyBorder="1" applyAlignment="1">
      <alignment horizontal="center" vertical="center"/>
    </xf>
    <xf numFmtId="0" fontId="1" fillId="89" borderId="166" xfId="16" applyFont="1" applyFill="1" applyBorder="1" applyAlignment="1">
      <alignment horizontal="left" vertical="center"/>
    </xf>
    <xf numFmtId="0" fontId="1" fillId="89" borderId="165" xfId="16" applyFont="1" applyFill="1" applyBorder="1" applyAlignment="1">
      <alignment horizontal="left" vertical="center"/>
    </xf>
    <xf numFmtId="0" fontId="1" fillId="90" borderId="165" xfId="16" applyFont="1" applyFill="1" applyBorder="1" applyAlignment="1">
      <alignment horizontal="left" vertical="center"/>
    </xf>
    <xf numFmtId="0" fontId="1" fillId="90" borderId="166" xfId="16" applyFont="1" applyFill="1" applyBorder="1" applyAlignment="1">
      <alignment horizontal="left" vertical="center"/>
    </xf>
    <xf numFmtId="0" fontId="1" fillId="79" borderId="165" xfId="16" quotePrefix="1" applyFont="1" applyFill="1" applyBorder="1" applyAlignment="1">
      <alignment horizontal="left" vertical="center"/>
    </xf>
    <xf numFmtId="0" fontId="1" fillId="79" borderId="165" xfId="16" applyFont="1" applyFill="1" applyBorder="1" applyAlignment="1">
      <alignment horizontal="left" vertical="center"/>
    </xf>
    <xf numFmtId="0" fontId="1" fillId="79" borderId="166" xfId="16" applyFont="1" applyFill="1" applyBorder="1" applyAlignment="1">
      <alignment horizontal="left" vertical="center"/>
    </xf>
    <xf numFmtId="0" fontId="1" fillId="79" borderId="166" xfId="16" quotePrefix="1" applyFont="1" applyFill="1" applyBorder="1" applyAlignment="1">
      <alignment horizontal="right" vertical="center"/>
    </xf>
    <xf numFmtId="0" fontId="1" fillId="20" borderId="167" xfId="16" quotePrefix="1" applyFont="1" applyFill="1" applyBorder="1" applyAlignment="1">
      <alignment horizontal="left" vertical="center"/>
    </xf>
    <xf numFmtId="0" fontId="1" fillId="20" borderId="167" xfId="16" applyFont="1" applyFill="1" applyBorder="1" applyAlignment="1">
      <alignment horizontal="left" vertical="center"/>
    </xf>
    <xf numFmtId="0" fontId="1" fillId="20" borderId="168" xfId="16" applyFont="1" applyFill="1" applyBorder="1" applyAlignment="1">
      <alignment horizontal="left" vertical="center"/>
    </xf>
    <xf numFmtId="0" fontId="1" fillId="79" borderId="167" xfId="16" quotePrefix="1" applyFont="1" applyFill="1" applyBorder="1" applyAlignment="1">
      <alignment horizontal="left" vertical="center"/>
    </xf>
    <xf numFmtId="0" fontId="1" fillId="79" borderId="167" xfId="16" quotePrefix="1" applyFont="1" applyFill="1" applyBorder="1" applyAlignment="1">
      <alignment horizontal="right" vertical="center"/>
    </xf>
    <xf numFmtId="0" fontId="1" fillId="79" borderId="167" xfId="16" applyFont="1" applyFill="1" applyBorder="1" applyAlignment="1">
      <alignment horizontal="left" vertical="center"/>
    </xf>
    <xf numFmtId="0" fontId="1" fillId="79" borderId="168" xfId="16" applyFont="1" applyFill="1" applyBorder="1" applyAlignment="1">
      <alignment horizontal="left" vertical="center"/>
    </xf>
    <xf numFmtId="0" fontId="1" fillId="90" borderId="165" xfId="16" quotePrefix="1" applyFont="1" applyFill="1" applyBorder="1" applyAlignment="1">
      <alignment horizontal="left" vertical="center"/>
    </xf>
    <xf numFmtId="0" fontId="1" fillId="91" borderId="166" xfId="16" applyFont="1" applyFill="1" applyBorder="1" applyAlignment="1">
      <alignment horizontal="left" vertical="center"/>
    </xf>
    <xf numFmtId="0" fontId="1" fillId="91" borderId="165" xfId="16" applyFont="1" applyFill="1" applyBorder="1" applyAlignment="1">
      <alignment horizontal="left" vertical="center"/>
    </xf>
    <xf numFmtId="0" fontId="1" fillId="21" borderId="165" xfId="16" quotePrefix="1" applyFont="1" applyFill="1" applyBorder="1" applyAlignment="1">
      <alignment horizontal="left" vertical="center"/>
    </xf>
    <xf numFmtId="0" fontId="1" fillId="21" borderId="165" xfId="16" applyFont="1" applyFill="1" applyBorder="1" applyAlignment="1">
      <alignment horizontal="left" vertical="center"/>
    </xf>
    <xf numFmtId="0" fontId="1" fillId="21" borderId="166" xfId="16" applyFont="1" applyFill="1" applyBorder="1" applyAlignment="1">
      <alignment horizontal="left" vertical="center"/>
    </xf>
    <xf numFmtId="0" fontId="1" fillId="21" borderId="167" xfId="16" quotePrefix="1" applyFont="1" applyFill="1" applyBorder="1" applyAlignment="1">
      <alignment horizontal="left" vertical="center"/>
    </xf>
    <xf numFmtId="0" fontId="1" fillId="21" borderId="167" xfId="16" applyFont="1" applyFill="1" applyBorder="1" applyAlignment="1">
      <alignment horizontal="left" vertical="center"/>
    </xf>
    <xf numFmtId="0" fontId="1" fillId="21" borderId="168" xfId="16" applyFont="1" applyFill="1" applyBorder="1" applyAlignment="1">
      <alignment horizontal="left" vertical="center"/>
    </xf>
    <xf numFmtId="0" fontId="1" fillId="21" borderId="167" xfId="16" quotePrefix="1" applyFont="1" applyFill="1" applyBorder="1" applyAlignment="1">
      <alignment horizontal="right" vertical="center"/>
    </xf>
    <xf numFmtId="0" fontId="1" fillId="21" borderId="166" xfId="16" quotePrefix="1" applyFont="1" applyFill="1" applyBorder="1" applyAlignment="1">
      <alignment horizontal="left" vertical="center"/>
    </xf>
    <xf numFmtId="0" fontId="1" fillId="21" borderId="168" xfId="16" quotePrefix="1" applyFont="1" applyFill="1" applyBorder="1" applyAlignment="1">
      <alignment horizontal="right" vertical="center"/>
    </xf>
    <xf numFmtId="0" fontId="1" fillId="19" borderId="166" xfId="16" quotePrefix="1" applyFont="1" applyFill="1" applyBorder="1" applyAlignment="1">
      <alignment horizontal="left" vertical="center"/>
    </xf>
    <xf numFmtId="0" fontId="1" fillId="19" borderId="165" xfId="16" applyFont="1" applyFill="1" applyBorder="1" applyAlignment="1">
      <alignment horizontal="left" vertical="center"/>
    </xf>
    <xf numFmtId="0" fontId="1" fillId="19" borderId="166" xfId="16" applyFont="1" applyFill="1" applyBorder="1" applyAlignment="1">
      <alignment horizontal="left" vertical="center"/>
    </xf>
    <xf numFmtId="0" fontId="1" fillId="19" borderId="165" xfId="16" quotePrefix="1" applyFont="1" applyFill="1" applyBorder="1" applyAlignment="1">
      <alignment horizontal="left" vertical="center"/>
    </xf>
    <xf numFmtId="0" fontId="1" fillId="92" borderId="165" xfId="16" applyFont="1" applyFill="1" applyBorder="1" applyAlignment="1">
      <alignment horizontal="left" vertical="center"/>
    </xf>
    <xf numFmtId="0" fontId="1" fillId="92" borderId="166" xfId="16" applyFont="1" applyFill="1" applyBorder="1" applyAlignment="1">
      <alignment horizontal="left" vertical="center"/>
    </xf>
    <xf numFmtId="0" fontId="1" fillId="92" borderId="167" xfId="16" quotePrefix="1" applyFont="1" applyFill="1" applyBorder="1" applyAlignment="1">
      <alignment horizontal="left" vertical="center"/>
    </xf>
    <xf numFmtId="0" fontId="1" fillId="92" borderId="167" xfId="16" applyFont="1" applyFill="1" applyBorder="1" applyAlignment="1">
      <alignment horizontal="left" vertical="center"/>
    </xf>
    <xf numFmtId="0" fontId="1" fillId="92" borderId="168" xfId="16" applyFont="1" applyFill="1" applyBorder="1" applyAlignment="1">
      <alignment horizontal="left" vertical="center"/>
    </xf>
    <xf numFmtId="0" fontId="1" fillId="20" borderId="168" xfId="16" quotePrefix="1" applyFont="1" applyFill="1" applyBorder="1" applyAlignment="1">
      <alignment horizontal="left" vertical="center"/>
    </xf>
    <xf numFmtId="0" fontId="38" fillId="20" borderId="0" xfId="17" applyFont="1" applyFill="1" applyBorder="1"/>
    <xf numFmtId="0" fontId="38" fillId="20" borderId="0" xfId="17" quotePrefix="1" applyFont="1" applyFill="1" applyBorder="1" applyAlignment="1">
      <alignment horizontal="right"/>
    </xf>
    <xf numFmtId="0" fontId="38" fillId="20" borderId="1" xfId="17" applyFont="1" applyFill="1" applyBorder="1"/>
    <xf numFmtId="0" fontId="1" fillId="93" borderId="165" xfId="16" quotePrefix="1" applyFont="1" applyFill="1" applyBorder="1" applyAlignment="1">
      <alignment horizontal="left" vertical="center"/>
    </xf>
    <xf numFmtId="0" fontId="1" fillId="93" borderId="165" xfId="16" applyFont="1" applyFill="1" applyBorder="1" applyAlignment="1">
      <alignment horizontal="left" vertical="center"/>
    </xf>
    <xf numFmtId="0" fontId="1" fillId="93" borderId="166" xfId="16" applyFont="1" applyFill="1" applyBorder="1" applyAlignment="1">
      <alignment horizontal="left" vertical="center"/>
    </xf>
    <xf numFmtId="0" fontId="1" fillId="93" borderId="165" xfId="16" quotePrefix="1" applyFont="1" applyFill="1" applyBorder="1" applyAlignment="1">
      <alignment horizontal="right" vertical="center"/>
    </xf>
    <xf numFmtId="0" fontId="1" fillId="95" borderId="165" xfId="16" quotePrefix="1" applyFont="1" applyFill="1" applyBorder="1" applyAlignment="1">
      <alignment horizontal="left" vertical="center"/>
    </xf>
    <xf numFmtId="0" fontId="1" fillId="95" borderId="166" xfId="16" applyFont="1" applyFill="1" applyBorder="1" applyAlignment="1">
      <alignment horizontal="left" vertical="center"/>
    </xf>
    <xf numFmtId="0" fontId="0" fillId="96" borderId="0" xfId="0" applyFill="1" applyBorder="1"/>
    <xf numFmtId="0" fontId="0" fillId="94" borderId="0" xfId="0" applyFill="1" applyBorder="1"/>
    <xf numFmtId="0" fontId="0" fillId="0" borderId="0" xfId="0" applyFill="1" applyBorder="1" applyAlignment="1">
      <alignment horizontal="center"/>
    </xf>
    <xf numFmtId="0" fontId="0" fillId="8" borderId="0" xfId="0" applyFill="1" applyBorder="1" applyAlignment="1">
      <alignment horizontal="center"/>
    </xf>
    <xf numFmtId="0" fontId="69" fillId="27" borderId="97" xfId="8" applyFont="1" applyFill="1" applyBorder="1" applyAlignment="1">
      <alignment horizontal="center" vertical="center" wrapText="1"/>
    </xf>
    <xf numFmtId="0" fontId="69" fillId="9" borderId="74" xfId="8" applyFont="1" applyFill="1" applyBorder="1" applyAlignment="1">
      <alignment horizontal="center" vertical="center" wrapText="1"/>
    </xf>
    <xf numFmtId="0" fontId="69" fillId="9" borderId="118" xfId="8" applyFont="1" applyFill="1" applyBorder="1" applyAlignment="1">
      <alignment horizontal="center" vertical="center" wrapText="1"/>
    </xf>
    <xf numFmtId="0" fontId="29" fillId="27" borderId="110" xfId="8" applyFont="1" applyFill="1" applyBorder="1" applyAlignment="1">
      <alignment horizontal="center" vertical="center" wrapText="1"/>
    </xf>
    <xf numFmtId="0" fontId="69" fillId="56" borderId="97" xfId="8" applyFont="1" applyFill="1" applyBorder="1" applyAlignment="1">
      <alignment horizontal="center" vertical="center" wrapText="1"/>
    </xf>
    <xf numFmtId="0" fontId="29" fillId="56" borderId="110" xfId="8" applyFont="1" applyFill="1" applyBorder="1" applyAlignment="1">
      <alignment horizontal="center" vertical="center" wrapText="1"/>
    </xf>
    <xf numFmtId="0" fontId="0" fillId="31" borderId="24" xfId="8" applyFont="1" applyFill="1" applyBorder="1" applyAlignment="1">
      <alignment horizontal="center" vertical="center"/>
    </xf>
    <xf numFmtId="0" fontId="0" fillId="6" borderId="0" xfId="0" applyFill="1" applyBorder="1" applyAlignment="1">
      <alignment horizontal="center"/>
    </xf>
    <xf numFmtId="0" fontId="2" fillId="0" borderId="57" xfId="0" applyFont="1" applyFill="1" applyBorder="1" applyAlignment="1">
      <alignment vertical="center"/>
    </xf>
    <xf numFmtId="0" fontId="2" fillId="0" borderId="0" xfId="0" applyFont="1" applyFill="1" applyBorder="1" applyAlignment="1">
      <alignment vertical="center"/>
    </xf>
    <xf numFmtId="0" fontId="2" fillId="0" borderId="58" xfId="0" applyFont="1" applyFill="1" applyBorder="1" applyAlignment="1">
      <alignment vertical="center"/>
    </xf>
    <xf numFmtId="0" fontId="0" fillId="0" borderId="3" xfId="0" applyFont="1" applyBorder="1"/>
    <xf numFmtId="0" fontId="0" fillId="0" borderId="4" xfId="0" applyBorder="1"/>
    <xf numFmtId="1" fontId="4" fillId="0" borderId="61" xfId="0" applyNumberFormat="1" applyFont="1" applyBorder="1"/>
    <xf numFmtId="1" fontId="4" fillId="0" borderId="57" xfId="0" applyNumberFormat="1" applyFont="1" applyBorder="1"/>
    <xf numFmtId="1" fontId="4" fillId="0" borderId="58" xfId="0" applyNumberFormat="1" applyFont="1" applyBorder="1"/>
    <xf numFmtId="0" fontId="93" fillId="0" borderId="5" xfId="0" applyFont="1" applyBorder="1"/>
    <xf numFmtId="0" fontId="0" fillId="9" borderId="0" xfId="0" applyFont="1" applyFill="1" applyBorder="1" applyAlignment="1">
      <alignment horizontal="center" vertical="center"/>
    </xf>
    <xf numFmtId="0" fontId="0" fillId="9" borderId="0" xfId="0" applyFill="1" applyBorder="1" applyAlignment="1">
      <alignment horizontal="center" vertical="center"/>
    </xf>
    <xf numFmtId="0" fontId="0" fillId="0" borderId="0" xfId="0" applyFill="1" applyBorder="1" applyAlignment="1">
      <alignment horizontal="center" vertical="center"/>
    </xf>
    <xf numFmtId="0" fontId="0" fillId="6" borderId="0" xfId="0" applyFill="1" applyBorder="1" applyAlignment="1">
      <alignment horizontal="center" vertical="center"/>
    </xf>
    <xf numFmtId="0" fontId="5" fillId="0" borderId="23" xfId="0" applyFont="1" applyBorder="1" applyAlignment="1">
      <alignment vertical="center"/>
    </xf>
    <xf numFmtId="0" fontId="5" fillId="0" borderId="6" xfId="0" applyFont="1" applyBorder="1" applyAlignment="1">
      <alignment vertical="center"/>
    </xf>
    <xf numFmtId="0" fontId="0" fillId="9" borderId="0" xfId="0" applyFill="1" applyBorder="1" applyAlignment="1">
      <alignment horizontal="right" vertical="center"/>
    </xf>
    <xf numFmtId="0" fontId="5" fillId="12" borderId="6" xfId="0" applyFont="1" applyFill="1" applyBorder="1" applyAlignment="1">
      <alignment vertical="center"/>
    </xf>
    <xf numFmtId="0" fontId="5" fillId="62" borderId="6" xfId="0" applyFont="1" applyFill="1" applyBorder="1" applyAlignment="1">
      <alignment vertical="center"/>
    </xf>
    <xf numFmtId="0" fontId="5" fillId="7" borderId="6" xfId="0" applyFont="1" applyFill="1" applyBorder="1" applyAlignment="1">
      <alignment vertical="center"/>
    </xf>
    <xf numFmtId="0" fontId="5" fillId="14" borderId="6" xfId="0" applyFont="1" applyFill="1" applyBorder="1" applyAlignment="1">
      <alignment vertical="center"/>
    </xf>
    <xf numFmtId="0" fontId="5" fillId="86" borderId="6" xfId="0" applyFont="1" applyFill="1" applyBorder="1" applyAlignment="1">
      <alignment vertical="center"/>
    </xf>
    <xf numFmtId="0" fontId="5" fillId="98" borderId="6" xfId="0" applyFont="1" applyFill="1" applyBorder="1" applyAlignment="1">
      <alignment vertical="center"/>
    </xf>
    <xf numFmtId="0" fontId="5" fillId="0" borderId="0" xfId="0" applyFont="1" applyBorder="1" applyAlignment="1">
      <alignment vertical="center"/>
    </xf>
    <xf numFmtId="0" fontId="5" fillId="22" borderId="6" xfId="0" applyFont="1" applyFill="1" applyBorder="1" applyAlignment="1">
      <alignment vertical="center"/>
    </xf>
    <xf numFmtId="0" fontId="11" fillId="22" borderId="19" xfId="0" applyFont="1" applyFill="1" applyBorder="1" applyAlignment="1">
      <alignment vertical="center"/>
    </xf>
    <xf numFmtId="0" fontId="5" fillId="22" borderId="23" xfId="0" applyFont="1" applyFill="1" applyBorder="1" applyAlignment="1">
      <alignment vertical="center"/>
    </xf>
    <xf numFmtId="0" fontId="0" fillId="9" borderId="21" xfId="0" applyFill="1" applyBorder="1"/>
    <xf numFmtId="0" fontId="0" fillId="9" borderId="21" xfId="0" applyFill="1" applyBorder="1"/>
    <xf numFmtId="3" fontId="0" fillId="9" borderId="0" xfId="0" applyNumberFormat="1" applyFill="1" applyBorder="1" applyAlignment="1">
      <alignment vertical="center"/>
    </xf>
    <xf numFmtId="0" fontId="0" fillId="0" borderId="0" xfId="0" applyFont="1" applyFill="1" applyBorder="1" applyAlignment="1">
      <alignment horizontal="center" vertical="center" textRotation="90" wrapText="1"/>
    </xf>
    <xf numFmtId="0" fontId="0" fillId="0" borderId="0" xfId="0" applyFill="1" applyBorder="1" applyAlignment="1">
      <alignment horizontal="center" vertical="center"/>
    </xf>
    <xf numFmtId="0" fontId="50" fillId="31" borderId="19" xfId="0" applyFont="1" applyFill="1" applyBorder="1"/>
    <xf numFmtId="0" fontId="79" fillId="31" borderId="205" xfId="0" applyFont="1" applyFill="1" applyBorder="1"/>
    <xf numFmtId="0" fontId="0" fillId="31" borderId="206" xfId="0" applyFont="1" applyFill="1" applyBorder="1" applyAlignment="1">
      <alignment horizontal="center"/>
    </xf>
    <xf numFmtId="0" fontId="0" fillId="31" borderId="206" xfId="0" applyFont="1" applyFill="1" applyBorder="1" applyAlignment="1">
      <alignment horizontal="center" vertical="center"/>
    </xf>
    <xf numFmtId="0" fontId="0" fillId="31" borderId="206" xfId="0" applyFont="1" applyFill="1" applyBorder="1"/>
    <xf numFmtId="0" fontId="0" fillId="31" borderId="206" xfId="0" applyFont="1" applyFill="1" applyBorder="1" applyAlignment="1">
      <alignment horizontal="left"/>
    </xf>
    <xf numFmtId="0" fontId="0" fillId="31" borderId="206" xfId="0" applyFont="1" applyFill="1" applyBorder="1" applyAlignment="1">
      <alignment horizontal="right"/>
    </xf>
    <xf numFmtId="0" fontId="0" fillId="31" borderId="207" xfId="0" applyFont="1" applyFill="1" applyBorder="1" applyAlignment="1">
      <alignment horizontal="left"/>
    </xf>
    <xf numFmtId="0" fontId="79" fillId="31" borderId="164" xfId="0" applyFont="1" applyFill="1" applyBorder="1"/>
    <xf numFmtId="0" fontId="0" fillId="31" borderId="208" xfId="0" applyFont="1" applyFill="1" applyBorder="1" applyAlignment="1">
      <alignment horizontal="left"/>
    </xf>
    <xf numFmtId="0" fontId="79" fillId="31" borderId="209" xfId="0" applyFont="1" applyFill="1" applyBorder="1"/>
    <xf numFmtId="0" fontId="0" fillId="31" borderId="115" xfId="0" applyFont="1" applyFill="1" applyBorder="1" applyAlignment="1">
      <alignment horizontal="center"/>
    </xf>
    <xf numFmtId="0" fontId="0" fillId="31" borderId="115" xfId="0" applyFont="1" applyFill="1" applyBorder="1" applyAlignment="1">
      <alignment horizontal="center" vertical="center"/>
    </xf>
    <xf numFmtId="0" fontId="0" fillId="31" borderId="115" xfId="0" applyFont="1" applyFill="1" applyBorder="1"/>
    <xf numFmtId="0" fontId="0" fillId="31" borderId="115" xfId="0" applyFont="1" applyFill="1" applyBorder="1" applyAlignment="1">
      <alignment horizontal="left"/>
    </xf>
    <xf numFmtId="0" fontId="0" fillId="31" borderId="115" xfId="0" applyFont="1" applyFill="1" applyBorder="1" applyAlignment="1">
      <alignment horizontal="right"/>
    </xf>
    <xf numFmtId="0" fontId="0" fillId="31" borderId="210" xfId="0" applyFont="1" applyFill="1" applyBorder="1" applyAlignment="1">
      <alignment horizontal="left"/>
    </xf>
    <xf numFmtId="0" fontId="50" fillId="31" borderId="19" xfId="0" applyFont="1" applyFill="1" applyBorder="1" applyAlignment="1">
      <alignment vertical="center"/>
    </xf>
    <xf numFmtId="0" fontId="15" fillId="0" borderId="0" xfId="0" applyFont="1" applyFill="1" applyBorder="1" applyAlignment="1">
      <alignment horizontal="left" vertical="center"/>
    </xf>
    <xf numFmtId="0" fontId="15" fillId="0" borderId="2" xfId="0" applyFont="1" applyFill="1" applyBorder="1" applyAlignment="1">
      <alignment horizontal="left" vertical="center"/>
    </xf>
    <xf numFmtId="0" fontId="15" fillId="0" borderId="129" xfId="0" applyFont="1" applyFill="1" applyBorder="1" applyAlignment="1">
      <alignment horizontal="left" vertical="center"/>
    </xf>
    <xf numFmtId="0" fontId="11" fillId="0" borderId="1" xfId="0" applyFont="1" applyFill="1" applyBorder="1" applyAlignment="1">
      <alignment horizontal="left" vertical="center"/>
    </xf>
    <xf numFmtId="0" fontId="11" fillId="0" borderId="0" xfId="0" applyFont="1" applyFill="1" applyBorder="1" applyAlignment="1">
      <alignment horizontal="left" vertical="center"/>
    </xf>
    <xf numFmtId="0" fontId="11" fillId="0" borderId="123" xfId="0" applyFont="1" applyFill="1" applyBorder="1" applyAlignment="1">
      <alignment horizontal="right" vertical="center"/>
    </xf>
    <xf numFmtId="1" fontId="11" fillId="0" borderId="125" xfId="0" applyNumberFormat="1" applyFont="1" applyFill="1" applyBorder="1" applyAlignment="1">
      <alignment horizontal="right" vertical="center"/>
    </xf>
    <xf numFmtId="1" fontId="11" fillId="0" borderId="2" xfId="0" applyNumberFormat="1" applyFont="1" applyFill="1" applyBorder="1" applyAlignment="1">
      <alignment horizontal="right" vertical="center"/>
    </xf>
    <xf numFmtId="1" fontId="11" fillId="0" borderId="21" xfId="0" applyNumberFormat="1" applyFont="1" applyFill="1" applyBorder="1" applyAlignment="1">
      <alignment horizontal="right" vertical="center"/>
    </xf>
    <xf numFmtId="1" fontId="11" fillId="0" borderId="2" xfId="0" applyNumberFormat="1" applyFont="1" applyFill="1" applyBorder="1" applyAlignment="1">
      <alignment horizontal="left" vertical="center"/>
    </xf>
    <xf numFmtId="0" fontId="11" fillId="0" borderId="129" xfId="0" applyFont="1" applyFill="1" applyBorder="1" applyAlignment="1">
      <alignment horizontal="left" vertical="center"/>
    </xf>
    <xf numFmtId="0" fontId="0" fillId="0" borderId="5" xfId="0" applyFill="1" applyBorder="1" applyAlignment="1">
      <alignment vertical="center"/>
    </xf>
    <xf numFmtId="0" fontId="0" fillId="0" borderId="3" xfId="0" applyFill="1" applyBorder="1" applyAlignment="1">
      <alignment horizontal="right" vertical="center"/>
    </xf>
    <xf numFmtId="0" fontId="0" fillId="0" borderId="3" xfId="0" applyFill="1" applyBorder="1" applyAlignment="1">
      <alignment horizontal="left" vertical="center"/>
    </xf>
    <xf numFmtId="0" fontId="0" fillId="0" borderId="4" xfId="0" applyFill="1" applyBorder="1" applyAlignment="1">
      <alignment horizontal="right" vertical="center"/>
    </xf>
    <xf numFmtId="0" fontId="0" fillId="0" borderId="2" xfId="0" applyFill="1" applyBorder="1" applyAlignment="1">
      <alignment horizontal="right" vertical="center"/>
    </xf>
    <xf numFmtId="0" fontId="0" fillId="0" borderId="61" xfId="0" applyFill="1" applyBorder="1" applyAlignment="1">
      <alignment vertical="center"/>
    </xf>
    <xf numFmtId="0" fontId="0" fillId="0" borderId="58" xfId="0" applyFill="1" applyBorder="1" applyAlignment="1">
      <alignment horizontal="right" vertical="center"/>
    </xf>
    <xf numFmtId="0" fontId="0" fillId="0" borderId="0" xfId="0" applyAlignment="1">
      <alignment horizontal="right" vertical="center"/>
    </xf>
    <xf numFmtId="1" fontId="36" fillId="0" borderId="125" xfId="0" applyNumberFormat="1" applyFont="1" applyBorder="1" applyAlignment="1">
      <alignment horizontal="right" vertical="center"/>
    </xf>
    <xf numFmtId="0" fontId="36" fillId="0" borderId="123" xfId="0" applyFont="1" applyBorder="1" applyAlignment="1">
      <alignment horizontal="right" vertical="center"/>
    </xf>
    <xf numFmtId="1" fontId="36" fillId="0" borderId="125" xfId="0" applyNumberFormat="1" applyFont="1" applyFill="1" applyBorder="1" applyAlignment="1">
      <alignment horizontal="right" vertical="center"/>
    </xf>
    <xf numFmtId="1" fontId="36" fillId="0" borderId="129" xfId="0" applyNumberFormat="1" applyFont="1" applyFill="1" applyBorder="1" applyAlignment="1">
      <alignment horizontal="right" vertical="center"/>
    </xf>
    <xf numFmtId="1" fontId="36" fillId="0" borderId="123" xfId="0" applyNumberFormat="1" applyFont="1" applyFill="1" applyBorder="1" applyAlignment="1">
      <alignment horizontal="right" vertical="center"/>
    </xf>
    <xf numFmtId="14" fontId="0" fillId="0" borderId="0" xfId="0" applyNumberFormat="1" applyFill="1" applyBorder="1"/>
    <xf numFmtId="14" fontId="0" fillId="0" borderId="21" xfId="0" applyNumberFormat="1" applyFill="1" applyBorder="1" applyAlignment="1">
      <alignment horizontal="right"/>
    </xf>
    <xf numFmtId="0" fontId="2" fillId="18" borderId="0" xfId="0" applyFont="1" applyFill="1" applyBorder="1" applyAlignment="1">
      <alignment horizontal="left" vertical="center"/>
    </xf>
    <xf numFmtId="0" fontId="2" fillId="2" borderId="0" xfId="0" applyFont="1" applyFill="1" applyBorder="1" applyAlignment="1">
      <alignment horizontal="left" vertical="center"/>
    </xf>
    <xf numFmtId="0" fontId="0" fillId="2" borderId="0" xfId="0" applyFill="1" applyBorder="1" applyAlignment="1">
      <alignment horizontal="left" vertical="center"/>
    </xf>
    <xf numFmtId="0" fontId="0" fillId="2" borderId="129" xfId="0" applyFill="1" applyBorder="1" applyAlignment="1">
      <alignment horizontal="left" vertical="center"/>
    </xf>
    <xf numFmtId="0" fontId="0" fillId="2" borderId="2" xfId="0" applyFill="1" applyBorder="1" applyAlignment="1">
      <alignment horizontal="left" vertical="center"/>
    </xf>
    <xf numFmtId="0" fontId="2" fillId="9" borderId="129" xfId="0" applyFont="1" applyFill="1" applyBorder="1" applyAlignment="1">
      <alignment horizontal="left" vertical="center"/>
    </xf>
    <xf numFmtId="0" fontId="2" fillId="9" borderId="0" xfId="0" applyFont="1" applyFill="1" applyBorder="1" applyAlignment="1">
      <alignment horizontal="left" vertical="center"/>
    </xf>
    <xf numFmtId="0" fontId="11" fillId="2" borderId="0" xfId="0" applyFont="1" applyFill="1" applyBorder="1" applyAlignment="1">
      <alignment horizontal="left" vertical="center"/>
    </xf>
    <xf numFmtId="0" fontId="11" fillId="2" borderId="129" xfId="0" applyFont="1" applyFill="1" applyBorder="1" applyAlignment="1">
      <alignment horizontal="left" vertical="center"/>
    </xf>
    <xf numFmtId="0" fontId="15" fillId="2" borderId="129" xfId="0" applyFont="1" applyFill="1" applyBorder="1" applyAlignment="1">
      <alignment horizontal="left" vertical="center"/>
    </xf>
    <xf numFmtId="0" fontId="15" fillId="2" borderId="0" xfId="0" applyFont="1" applyFill="1" applyBorder="1" applyAlignment="1">
      <alignment horizontal="left" vertical="center"/>
    </xf>
    <xf numFmtId="0" fontId="29" fillId="2" borderId="0" xfId="0" applyFont="1" applyFill="1" applyBorder="1" applyAlignment="1">
      <alignment horizontal="left" vertical="center"/>
    </xf>
    <xf numFmtId="0" fontId="0" fillId="99" borderId="0" xfId="0" applyFill="1" applyBorder="1" applyAlignment="1">
      <alignment horizontal="left" vertical="center"/>
    </xf>
    <xf numFmtId="0" fontId="0" fillId="99" borderId="129" xfId="0" applyFill="1" applyBorder="1" applyAlignment="1">
      <alignment horizontal="left" vertical="center"/>
    </xf>
    <xf numFmtId="0" fontId="0" fillId="100" borderId="0" xfId="0" applyFill="1" applyBorder="1" applyAlignment="1">
      <alignment horizontal="left" vertical="center"/>
    </xf>
    <xf numFmtId="0" fontId="0" fillId="100" borderId="129" xfId="0" applyFill="1" applyBorder="1" applyAlignment="1">
      <alignment horizontal="left" vertical="center"/>
    </xf>
    <xf numFmtId="0" fontId="0" fillId="6" borderId="125" xfId="0" applyFill="1" applyBorder="1" applyAlignment="1">
      <alignment horizontal="left" vertical="center"/>
    </xf>
    <xf numFmtId="0" fontId="0" fillId="101" borderId="0" xfId="0" applyFill="1" applyBorder="1" applyAlignment="1">
      <alignment horizontal="left" vertical="center"/>
    </xf>
    <xf numFmtId="0" fontId="0" fillId="101" borderId="129" xfId="0" applyFill="1" applyBorder="1" applyAlignment="1">
      <alignment horizontal="left" vertical="center"/>
    </xf>
    <xf numFmtId="0" fontId="0" fillId="102" borderId="0" xfId="0" applyFill="1" applyBorder="1" applyAlignment="1">
      <alignment horizontal="left" vertical="center"/>
    </xf>
    <xf numFmtId="0" fontId="0" fillId="102" borderId="129" xfId="0" applyFill="1" applyBorder="1" applyAlignment="1">
      <alignment horizontal="left" vertical="center"/>
    </xf>
    <xf numFmtId="0" fontId="2" fillId="103" borderId="0" xfId="0" applyFont="1" applyFill="1" applyBorder="1" applyAlignment="1">
      <alignment horizontal="left" vertical="center"/>
    </xf>
    <xf numFmtId="0" fontId="2" fillId="103" borderId="129" xfId="0" applyFont="1" applyFill="1" applyBorder="1" applyAlignment="1">
      <alignment horizontal="left" vertical="center"/>
    </xf>
    <xf numFmtId="0" fontId="0" fillId="103" borderId="0" xfId="0" applyFill="1" applyBorder="1" applyAlignment="1">
      <alignment horizontal="left" vertical="center"/>
    </xf>
    <xf numFmtId="0" fontId="0" fillId="103" borderId="129" xfId="0" applyFill="1" applyBorder="1" applyAlignment="1">
      <alignment horizontal="left" vertical="center"/>
    </xf>
    <xf numFmtId="0" fontId="0" fillId="0" borderId="0" xfId="0" applyFill="1" applyBorder="1" applyAlignment="1">
      <alignment horizontal="center"/>
    </xf>
    <xf numFmtId="0" fontId="0" fillId="0" borderId="23" xfId="0" applyFill="1" applyBorder="1" applyAlignment="1">
      <alignment horizontal="center"/>
    </xf>
    <xf numFmtId="0" fontId="0" fillId="0" borderId="0" xfId="0" applyFill="1" applyBorder="1" applyAlignment="1">
      <alignment horizontal="center"/>
    </xf>
    <xf numFmtId="0" fontId="0" fillId="0" borderId="3" xfId="0" applyFill="1" applyBorder="1" applyAlignment="1">
      <alignment horizontal="center"/>
    </xf>
    <xf numFmtId="0" fontId="0" fillId="0" borderId="0" xfId="0" applyFill="1" applyBorder="1" applyAlignment="1">
      <alignment horizontal="center" vertical="center"/>
    </xf>
    <xf numFmtId="0" fontId="0" fillId="6" borderId="0" xfId="0" applyFill="1" applyBorder="1" applyAlignment="1">
      <alignment horizontal="center"/>
    </xf>
    <xf numFmtId="0" fontId="0" fillId="0" borderId="57" xfId="0" applyFill="1" applyBorder="1" applyAlignment="1">
      <alignment horizontal="center"/>
    </xf>
    <xf numFmtId="0" fontId="0" fillId="0" borderId="5" xfId="0" applyFill="1" applyBorder="1" applyAlignment="1">
      <alignment wrapText="1"/>
    </xf>
    <xf numFmtId="0" fontId="0" fillId="0" borderId="61" xfId="0" applyFill="1" applyBorder="1" applyAlignment="1">
      <alignment wrapText="1"/>
    </xf>
    <xf numFmtId="0" fontId="11" fillId="6" borderId="0" xfId="0" applyFont="1" applyFill="1" applyBorder="1" applyAlignment="1">
      <alignment vertical="center"/>
    </xf>
    <xf numFmtId="0" fontId="0" fillId="6" borderId="0" xfId="0" applyFill="1" applyBorder="1" applyAlignment="1">
      <alignment vertical="center"/>
    </xf>
    <xf numFmtId="0" fontId="3" fillId="6" borderId="0" xfId="0" applyFont="1" applyFill="1" applyBorder="1" applyAlignment="1">
      <alignment vertical="center" wrapText="1"/>
    </xf>
    <xf numFmtId="3" fontId="0" fillId="6" borderId="0" xfId="0" applyNumberFormat="1" applyFill="1" applyBorder="1" applyAlignment="1">
      <alignment vertical="center" textRotation="90"/>
    </xf>
    <xf numFmtId="0" fontId="29" fillId="6" borderId="0" xfId="0" applyFont="1" applyFill="1" applyBorder="1" applyAlignment="1">
      <alignment vertical="center"/>
    </xf>
    <xf numFmtId="0" fontId="0" fillId="27" borderId="22" xfId="0" applyFill="1" applyBorder="1" applyAlignment="1">
      <alignment horizontal="center" vertical="center"/>
    </xf>
    <xf numFmtId="0" fontId="0" fillId="0" borderId="5"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0" xfId="0" applyFill="1" applyBorder="1" applyAlignment="1">
      <alignment horizontal="center"/>
    </xf>
    <xf numFmtId="0" fontId="0" fillId="0" borderId="24" xfId="0" applyBorder="1"/>
    <xf numFmtId="0" fontId="2" fillId="0" borderId="6" xfId="0" applyFont="1" applyFill="1" applyBorder="1" applyAlignment="1">
      <alignment horizontal="center" vertical="center" wrapText="1"/>
    </xf>
    <xf numFmtId="0" fontId="0" fillId="6" borderId="20" xfId="0" applyFill="1" applyBorder="1" applyAlignment="1">
      <alignment horizontal="center" vertical="center"/>
    </xf>
    <xf numFmtId="0" fontId="2" fillId="0" borderId="20" xfId="0" applyFont="1" applyFill="1" applyBorder="1" applyAlignment="1">
      <alignment vertical="center"/>
    </xf>
    <xf numFmtId="0" fontId="2" fillId="6" borderId="21" xfId="0" applyFont="1" applyFill="1" applyBorder="1" applyAlignment="1">
      <alignment horizontal="left" indent="7"/>
    </xf>
    <xf numFmtId="0" fontId="2" fillId="27" borderId="22" xfId="0" applyFont="1" applyFill="1" applyBorder="1" applyAlignment="1">
      <alignment horizontal="left" indent="7"/>
    </xf>
    <xf numFmtId="0" fontId="0" fillId="0" borderId="0" xfId="0"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center"/>
    </xf>
    <xf numFmtId="0" fontId="0" fillId="0" borderId="23" xfId="0" applyFill="1" applyBorder="1" applyAlignment="1">
      <alignment horizontal="center"/>
    </xf>
    <xf numFmtId="0" fontId="0" fillId="0" borderId="0" xfId="0" applyFill="1" applyBorder="1" applyAlignment="1">
      <alignment horizontal="center"/>
    </xf>
    <xf numFmtId="0" fontId="0" fillId="0" borderId="6" xfId="0" applyFont="1" applyFill="1" applyBorder="1" applyAlignment="1">
      <alignment horizontal="center" vertical="center" textRotation="90"/>
    </xf>
    <xf numFmtId="0" fontId="0" fillId="0" borderId="0" xfId="0" applyAlignment="1">
      <alignment horizontal="right"/>
    </xf>
    <xf numFmtId="6" fontId="0" fillId="31" borderId="141" xfId="0" applyNumberFormat="1" applyFill="1" applyBorder="1" applyAlignment="1">
      <alignment horizontal="center"/>
    </xf>
    <xf numFmtId="0" fontId="0" fillId="0" borderId="6" xfId="0" applyBorder="1" applyAlignment="1">
      <alignment horizontal="center" vertical="center"/>
    </xf>
    <xf numFmtId="0" fontId="0" fillId="31" borderId="110" xfId="0" applyFill="1" applyBorder="1" applyAlignment="1">
      <alignment horizontal="center" vertical="center"/>
    </xf>
    <xf numFmtId="0" fontId="0" fillId="0" borderId="110" xfId="0" applyBorder="1" applyAlignment="1">
      <alignment horizontal="center" vertical="center"/>
    </xf>
    <xf numFmtId="0" fontId="36" fillId="31" borderId="110" xfId="0" applyFont="1" applyFill="1" applyBorder="1" applyAlignment="1">
      <alignment horizontal="center" vertical="center"/>
    </xf>
    <xf numFmtId="0" fontId="0" fillId="0" borderId="0" xfId="0" applyAlignment="1">
      <alignment horizontal="center" vertical="center" wrapText="1"/>
    </xf>
    <xf numFmtId="0" fontId="0" fillId="0" borderId="132" xfId="0" applyBorder="1" applyAlignment="1">
      <alignment horizontal="center"/>
    </xf>
    <xf numFmtId="0" fontId="0" fillId="0" borderId="110" xfId="0" applyBorder="1" applyAlignment="1">
      <alignment horizontal="center"/>
    </xf>
    <xf numFmtId="0" fontId="0" fillId="31" borderId="110" xfId="0" applyFill="1" applyBorder="1" applyAlignment="1">
      <alignment horizontal="center"/>
    </xf>
    <xf numFmtId="0" fontId="0" fillId="31" borderId="133" xfId="0" applyFill="1" applyBorder="1" applyAlignment="1">
      <alignment horizontal="center"/>
    </xf>
    <xf numFmtId="0" fontId="0" fillId="0" borderId="134" xfId="0" applyBorder="1" applyAlignment="1">
      <alignment horizontal="center" vertical="center"/>
    </xf>
    <xf numFmtId="0" fontId="11" fillId="0" borderId="6" xfId="0" applyFont="1" applyFill="1" applyBorder="1" applyAlignment="1">
      <alignment horizontal="center" vertical="center" wrapText="1"/>
    </xf>
    <xf numFmtId="0" fontId="0" fillId="0" borderId="132" xfId="0" applyBorder="1" applyAlignment="1">
      <alignment horizontal="center" vertical="center"/>
    </xf>
    <xf numFmtId="0" fontId="0" fillId="0" borderId="136" xfId="0" applyFill="1" applyBorder="1" applyAlignment="1">
      <alignment horizontal="center"/>
    </xf>
    <xf numFmtId="0" fontId="0" fillId="0" borderId="137" xfId="0" applyFill="1" applyBorder="1" applyAlignment="1">
      <alignment horizontal="center"/>
    </xf>
    <xf numFmtId="0" fontId="0" fillId="0" borderId="192" xfId="0" applyFill="1" applyBorder="1" applyAlignment="1">
      <alignment horizontal="center"/>
    </xf>
    <xf numFmtId="0" fontId="0" fillId="0" borderId="145" xfId="0" applyFill="1" applyBorder="1" applyAlignment="1">
      <alignment horizontal="left"/>
    </xf>
    <xf numFmtId="0" fontId="0" fillId="0" borderId="0" xfId="0" applyFill="1"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211" xfId="0" applyFill="1" applyBorder="1" applyAlignment="1">
      <alignment horizontal="center" vertical="center"/>
    </xf>
    <xf numFmtId="0" fontId="0" fillId="0" borderId="0" xfId="0" applyBorder="1" applyAlignment="1">
      <alignment horizontal="left"/>
    </xf>
    <xf numFmtId="0" fontId="53" fillId="0" borderId="0" xfId="0" applyFont="1" applyFill="1" applyBorder="1" applyAlignment="1">
      <alignment horizontal="center" vertical="center" wrapText="1"/>
    </xf>
    <xf numFmtId="0" fontId="53" fillId="0" borderId="5" xfId="0" applyFont="1" applyFill="1" applyBorder="1" applyAlignment="1">
      <alignment vertical="center"/>
    </xf>
    <xf numFmtId="0" fontId="53" fillId="0" borderId="3" xfId="0" applyFont="1" applyFill="1" applyBorder="1" applyAlignment="1">
      <alignment horizontal="center" vertical="center" wrapText="1"/>
    </xf>
    <xf numFmtId="0" fontId="53" fillId="0" borderId="1" xfId="0" applyFont="1" applyFill="1" applyBorder="1" applyAlignment="1">
      <alignment vertical="center"/>
    </xf>
    <xf numFmtId="0" fontId="53" fillId="0" borderId="61" xfId="0" applyFont="1" applyFill="1" applyBorder="1" applyAlignment="1">
      <alignment vertical="center"/>
    </xf>
    <xf numFmtId="0" fontId="53" fillId="0" borderId="57" xfId="0" applyFont="1" applyFill="1" applyBorder="1" applyAlignment="1">
      <alignment horizontal="center" vertical="center" wrapText="1"/>
    </xf>
    <xf numFmtId="0" fontId="53" fillId="0" borderId="20" xfId="0" applyFont="1" applyFill="1" applyBorder="1" applyAlignment="1">
      <alignment horizontal="center" vertical="center" wrapText="1"/>
    </xf>
    <xf numFmtId="0" fontId="53" fillId="0" borderId="21" xfId="0" applyFont="1" applyFill="1" applyBorder="1" applyAlignment="1">
      <alignment horizontal="center" vertical="center" wrapText="1"/>
    </xf>
    <xf numFmtId="0" fontId="53" fillId="0" borderId="22" xfId="0" applyFont="1" applyFill="1" applyBorder="1" applyAlignment="1">
      <alignment horizontal="center" vertical="center" wrapText="1"/>
    </xf>
    <xf numFmtId="0" fontId="0" fillId="9" borderId="20" xfId="0" applyFill="1" applyBorder="1" applyAlignment="1">
      <alignment vertical="center"/>
    </xf>
    <xf numFmtId="0" fontId="11" fillId="6" borderId="20" xfId="0" applyFont="1" applyFill="1" applyBorder="1" applyAlignment="1">
      <alignment vertical="center"/>
    </xf>
    <xf numFmtId="0" fontId="0" fillId="8" borderId="20" xfId="0" applyFill="1" applyBorder="1" applyAlignment="1">
      <alignment vertical="center"/>
    </xf>
    <xf numFmtId="0" fontId="11" fillId="0" borderId="64" xfId="0" applyFont="1" applyFill="1" applyBorder="1" applyAlignment="1">
      <alignment horizontal="left" vertical="center"/>
    </xf>
    <xf numFmtId="0" fontId="0" fillId="0" borderId="0" xfId="0" applyFill="1" applyBorder="1" applyAlignment="1">
      <alignment horizontal="center"/>
    </xf>
    <xf numFmtId="0" fontId="0" fillId="6" borderId="0" xfId="0" applyFill="1" applyBorder="1" applyAlignment="1">
      <alignment horizontal="center"/>
    </xf>
    <xf numFmtId="0" fontId="11" fillId="0" borderId="0" xfId="0" applyFont="1" applyFill="1" applyBorder="1" applyAlignment="1">
      <alignment horizontal="center" vertical="center"/>
    </xf>
    <xf numFmtId="0" fontId="11" fillId="0" borderId="69" xfId="0" applyFont="1" applyFill="1" applyBorder="1" applyAlignment="1">
      <alignment horizontal="left" vertical="center"/>
    </xf>
    <xf numFmtId="0" fontId="0" fillId="6" borderId="0" xfId="0" applyFill="1" applyBorder="1" applyAlignment="1">
      <alignment horizontal="center"/>
    </xf>
    <xf numFmtId="0" fontId="0" fillId="0" borderId="65" xfId="0" applyFill="1" applyBorder="1"/>
    <xf numFmtId="16" fontId="11" fillId="0" borderId="42" xfId="0" quotePrefix="1" applyNumberFormat="1" applyFont="1" applyFill="1" applyBorder="1" applyAlignment="1">
      <alignment horizontal="right"/>
    </xf>
    <xf numFmtId="0" fontId="11" fillId="0" borderId="25" xfId="0" quotePrefix="1" applyFont="1" applyFill="1" applyBorder="1"/>
    <xf numFmtId="0" fontId="36" fillId="0" borderId="203" xfId="0" applyFont="1" applyFill="1" applyBorder="1"/>
    <xf numFmtId="0" fontId="36" fillId="0" borderId="0" xfId="0" applyFont="1" applyFill="1" applyBorder="1"/>
    <xf numFmtId="1" fontId="11" fillId="0" borderId="0" xfId="0" applyNumberFormat="1" applyFont="1" applyFill="1" applyBorder="1" applyAlignment="1">
      <alignment horizontal="right" vertical="center"/>
    </xf>
    <xf numFmtId="0" fontId="11" fillId="58" borderId="43" xfId="0" applyFont="1" applyFill="1" applyBorder="1" applyAlignment="1">
      <alignment horizontal="left"/>
    </xf>
    <xf numFmtId="0" fontId="2" fillId="6" borderId="0" xfId="0" applyFont="1" applyFill="1" applyAlignment="1">
      <alignment horizontal="left" vertical="center"/>
    </xf>
    <xf numFmtId="0" fontId="3" fillId="0" borderId="0" xfId="0" applyFont="1" applyFill="1"/>
    <xf numFmtId="0" fontId="0" fillId="0" borderId="5" xfId="0" applyBorder="1"/>
    <xf numFmtId="0" fontId="40" fillId="0" borderId="0" xfId="2" applyFont="1" applyAlignment="1" applyProtection="1"/>
    <xf numFmtId="0" fontId="0" fillId="0" borderId="23" xfId="0" applyFill="1" applyBorder="1" applyAlignment="1">
      <alignment horizontal="center"/>
    </xf>
    <xf numFmtId="0" fontId="0" fillId="0" borderId="0" xfId="0" applyFill="1" applyBorder="1" applyAlignment="1">
      <alignment horizontal="center"/>
    </xf>
    <xf numFmtId="0" fontId="0" fillId="0" borderId="2" xfId="0" applyFill="1" applyBorder="1" applyAlignment="1">
      <alignment horizontal="center"/>
    </xf>
    <xf numFmtId="0" fontId="0" fillId="0" borderId="58" xfId="0" applyFill="1" applyBorder="1" applyAlignment="1">
      <alignment horizontal="center"/>
    </xf>
    <xf numFmtId="0" fontId="0" fillId="0" borderId="2" xfId="0" applyFont="1" applyFill="1" applyBorder="1" applyAlignment="1">
      <alignment horizontal="center"/>
    </xf>
    <xf numFmtId="0" fontId="2" fillId="0" borderId="23" xfId="0" applyFont="1" applyFill="1" applyBorder="1" applyAlignment="1">
      <alignment horizontal="center" vertical="center" textRotation="90" wrapText="1"/>
    </xf>
    <xf numFmtId="0" fontId="0" fillId="0" borderId="5" xfId="0" quotePrefix="1" applyFill="1" applyBorder="1" applyAlignment="1">
      <alignment horizontal="center"/>
    </xf>
    <xf numFmtId="0" fontId="2" fillId="0" borderId="3" xfId="0" applyFont="1" applyFill="1" applyBorder="1" applyAlignment="1">
      <alignment horizontal="left"/>
    </xf>
    <xf numFmtId="0" fontId="3" fillId="0" borderId="1" xfId="0" applyFont="1" applyFill="1" applyBorder="1"/>
    <xf numFmtId="0" fontId="3" fillId="0" borderId="61" xfId="0" applyFont="1" applyFill="1" applyBorder="1"/>
    <xf numFmtId="0" fontId="0" fillId="0" borderId="5" xfId="0" applyFont="1" applyFill="1" applyBorder="1"/>
    <xf numFmtId="0" fontId="0" fillId="0" borderId="0" xfId="0" applyFill="1" applyBorder="1" applyAlignment="1">
      <alignment horizontal="center"/>
    </xf>
    <xf numFmtId="0" fontId="27" fillId="0" borderId="0" xfId="0" applyFont="1"/>
    <xf numFmtId="0" fontId="0" fillId="0" borderId="0" xfId="0" applyFill="1" applyBorder="1" applyAlignment="1">
      <alignment horizontal="center"/>
    </xf>
    <xf numFmtId="0" fontId="0" fillId="0" borderId="4" xfId="0" applyFill="1" applyBorder="1" applyAlignment="1">
      <alignment horizontal="center" vertical="center"/>
    </xf>
    <xf numFmtId="0" fontId="0" fillId="6" borderId="0" xfId="0" applyFill="1" applyBorder="1" applyAlignment="1">
      <alignment horizontal="center"/>
    </xf>
    <xf numFmtId="0" fontId="0" fillId="6"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6" borderId="0" xfId="0" applyFill="1" applyBorder="1" applyAlignment="1">
      <alignment horizontal="center"/>
    </xf>
    <xf numFmtId="0" fontId="5" fillId="0" borderId="0" xfId="0" applyFont="1" applyFill="1" applyBorder="1"/>
    <xf numFmtId="0" fontId="0" fillId="18" borderId="0" xfId="0" applyFill="1" applyBorder="1" applyAlignment="1">
      <alignment horizontal="left"/>
    </xf>
    <xf numFmtId="0" fontId="0" fillId="9" borderId="21" xfId="0" applyFill="1" applyBorder="1" applyAlignment="1">
      <alignment horizontal="right"/>
    </xf>
    <xf numFmtId="0" fontId="0" fillId="18" borderId="22" xfId="0" applyFill="1" applyBorder="1" applyAlignment="1">
      <alignment horizontal="right"/>
    </xf>
    <xf numFmtId="0" fontId="0" fillId="18" borderId="22" xfId="0" applyFill="1" applyBorder="1" applyAlignment="1">
      <alignment horizontal="left"/>
    </xf>
    <xf numFmtId="0" fontId="0" fillId="2" borderId="20" xfId="0" applyFill="1" applyBorder="1" applyAlignment="1">
      <alignment horizontal="right"/>
    </xf>
    <xf numFmtId="0" fontId="0" fillId="2" borderId="20" xfId="0" applyFill="1" applyBorder="1" applyAlignment="1">
      <alignment horizontal="left"/>
    </xf>
    <xf numFmtId="0" fontId="3" fillId="0" borderId="2" xfId="0" applyFont="1" applyFill="1" applyBorder="1"/>
    <xf numFmtId="0" fontId="3" fillId="0" borderId="58" xfId="0" applyFont="1" applyFill="1" applyBorder="1"/>
    <xf numFmtId="0" fontId="3" fillId="0" borderId="4" xfId="0" applyFont="1" applyFill="1" applyBorder="1"/>
    <xf numFmtId="3" fontId="2" fillId="6" borderId="21" xfId="0" applyNumberFormat="1" applyFont="1" applyFill="1" applyBorder="1" applyAlignment="1">
      <alignment vertical="center"/>
    </xf>
    <xf numFmtId="0" fontId="0" fillId="0" borderId="2" xfId="0" applyFill="1" applyBorder="1" applyAlignment="1">
      <alignment vertical="center"/>
    </xf>
    <xf numFmtId="0" fontId="2" fillId="0" borderId="20" xfId="0" applyFont="1" applyFill="1" applyBorder="1" applyAlignment="1">
      <alignment horizontal="center" vertical="center" wrapText="1"/>
    </xf>
    <xf numFmtId="171" fontId="1" fillId="0" borderId="21" xfId="23" applyNumberFormat="1" applyFont="1" applyFill="1" applyBorder="1" applyAlignment="1">
      <alignment horizontal="center" vertical="center" wrapText="1"/>
    </xf>
    <xf numFmtId="171" fontId="1" fillId="0" borderId="21" xfId="23" applyNumberFormat="1" applyFont="1" applyFill="1" applyBorder="1" applyAlignment="1">
      <alignment horizontal="center" vertical="center"/>
    </xf>
    <xf numFmtId="0" fontId="2" fillId="0" borderId="24" xfId="0" applyFont="1" applyFill="1" applyBorder="1" applyAlignment="1"/>
    <xf numFmtId="0" fontId="0" fillId="0" borderId="19" xfId="0" quotePrefix="1" applyFill="1" applyBorder="1" applyAlignment="1"/>
    <xf numFmtId="0" fontId="115" fillId="0" borderId="0" xfId="3" applyFont="1" applyFill="1" applyBorder="1" applyAlignment="1">
      <alignment horizontal="left" vertical="center"/>
    </xf>
    <xf numFmtId="0" fontId="0" fillId="0" borderId="0" xfId="0" applyFill="1" applyBorder="1" applyAlignment="1">
      <alignment vertical="center" textRotation="90"/>
    </xf>
    <xf numFmtId="0" fontId="0" fillId="0" borderId="0" xfId="0" applyFill="1" applyBorder="1" applyAlignment="1">
      <alignment horizontal="center"/>
    </xf>
    <xf numFmtId="0" fontId="0" fillId="0" borderId="23" xfId="0" applyFont="1" applyFill="1" applyBorder="1" applyAlignment="1">
      <alignment vertical="center"/>
    </xf>
    <xf numFmtId="0" fontId="0" fillId="0" borderId="23" xfId="0" applyFont="1" applyFill="1" applyBorder="1"/>
    <xf numFmtId="3" fontId="0" fillId="0" borderId="6" xfId="0" applyNumberFormat="1" applyFont="1" applyFill="1" applyBorder="1" applyAlignment="1">
      <alignment vertical="center" textRotation="90"/>
    </xf>
    <xf numFmtId="0" fontId="0" fillId="0" borderId="3" xfId="0" applyFont="1" applyFill="1" applyBorder="1" applyAlignment="1">
      <alignment vertical="center"/>
    </xf>
    <xf numFmtId="3" fontId="0" fillId="0" borderId="20" xfId="0" applyNumberFormat="1" applyFont="1" applyFill="1" applyBorder="1" applyAlignment="1">
      <alignment vertical="center"/>
    </xf>
    <xf numFmtId="3" fontId="0" fillId="0" borderId="21" xfId="0" applyNumberFormat="1" applyFont="1" applyFill="1" applyBorder="1" applyAlignment="1">
      <alignment vertical="center"/>
    </xf>
    <xf numFmtId="3" fontId="0" fillId="0" borderId="22" xfId="0" applyNumberFormat="1" applyFont="1" applyFill="1" applyBorder="1" applyAlignment="1">
      <alignment vertical="center"/>
    </xf>
    <xf numFmtId="3" fontId="0" fillId="0" borderId="0" xfId="0" applyNumberFormat="1" applyFont="1" applyFill="1" applyBorder="1" applyAlignment="1">
      <alignment vertical="center"/>
    </xf>
    <xf numFmtId="0" fontId="11" fillId="0" borderId="5" xfId="3" applyFont="1" applyFill="1" applyBorder="1" applyAlignment="1">
      <alignment vertical="center"/>
    </xf>
    <xf numFmtId="0" fontId="11" fillId="0" borderId="1" xfId="3" applyFont="1" applyFill="1" applyBorder="1" applyAlignment="1">
      <alignment vertical="center"/>
    </xf>
    <xf numFmtId="3" fontId="0" fillId="9" borderId="20" xfId="0" applyNumberFormat="1" applyFont="1" applyFill="1" applyBorder="1" applyAlignment="1">
      <alignment vertical="center" textRotation="90"/>
    </xf>
    <xf numFmtId="3" fontId="2" fillId="9" borderId="20" xfId="0" applyNumberFormat="1" applyFont="1" applyFill="1" applyBorder="1" applyAlignment="1">
      <alignment vertical="center"/>
    </xf>
    <xf numFmtId="3" fontId="0" fillId="0" borderId="21" xfId="0" applyNumberFormat="1" applyFont="1" applyFill="1" applyBorder="1" applyAlignment="1">
      <alignment vertical="center" textRotation="90"/>
    </xf>
    <xf numFmtId="3" fontId="0" fillId="6" borderId="21" xfId="0" applyNumberFormat="1" applyFont="1" applyFill="1" applyBorder="1" applyAlignment="1">
      <alignment vertical="center" textRotation="90"/>
    </xf>
    <xf numFmtId="3" fontId="0" fillId="8" borderId="22" xfId="0" applyNumberFormat="1" applyFont="1" applyFill="1" applyBorder="1" applyAlignment="1">
      <alignment vertical="center" textRotation="90"/>
    </xf>
    <xf numFmtId="3" fontId="2" fillId="8" borderId="22" xfId="0" applyNumberFormat="1" applyFont="1" applyFill="1" applyBorder="1" applyAlignment="1">
      <alignment vertical="center"/>
    </xf>
    <xf numFmtId="0" fontId="0" fillId="10" borderId="61" xfId="0" applyFill="1" applyBorder="1" applyAlignment="1">
      <alignment horizontal="right"/>
    </xf>
    <xf numFmtId="0" fontId="75" fillId="0" borderId="0" xfId="0" applyFont="1" applyFill="1" applyBorder="1" applyAlignment="1">
      <alignment vertical="center"/>
    </xf>
    <xf numFmtId="0" fontId="75" fillId="0" borderId="3" xfId="0" applyFont="1" applyFill="1" applyBorder="1" applyAlignment="1">
      <alignment vertical="center"/>
    </xf>
    <xf numFmtId="0" fontId="57" fillId="0" borderId="0" xfId="0" applyFont="1" applyFill="1" applyBorder="1" applyAlignment="1">
      <alignment vertical="center"/>
    </xf>
    <xf numFmtId="0" fontId="57" fillId="0" borderId="57" xfId="0" applyFont="1" applyFill="1" applyBorder="1"/>
    <xf numFmtId="0" fontId="2" fillId="0" borderId="0" xfId="0" applyFont="1" applyFill="1" applyBorder="1" applyAlignment="1">
      <alignment horizontal="left" vertical="center"/>
    </xf>
    <xf numFmtId="0" fontId="0" fillId="26" borderId="0" xfId="0" applyFill="1" applyBorder="1" applyAlignment="1">
      <alignment horizontal="left" vertical="center"/>
    </xf>
    <xf numFmtId="0" fontId="0" fillId="26" borderId="129" xfId="0" applyFill="1" applyBorder="1" applyAlignment="1">
      <alignment horizontal="left" vertical="center"/>
    </xf>
    <xf numFmtId="0" fontId="2" fillId="0" borderId="129" xfId="0" applyFont="1" applyFill="1" applyBorder="1" applyAlignment="1">
      <alignment horizontal="left" vertical="center"/>
    </xf>
    <xf numFmtId="0" fontId="2" fillId="26" borderId="0" xfId="0" applyFont="1" applyFill="1" applyBorder="1" applyAlignment="1">
      <alignment horizontal="left" vertical="center"/>
    </xf>
    <xf numFmtId="0" fontId="2" fillId="26" borderId="129" xfId="0" applyFont="1" applyFill="1" applyBorder="1" applyAlignment="1">
      <alignment horizontal="left" vertical="center"/>
    </xf>
    <xf numFmtId="0" fontId="2" fillId="6" borderId="129" xfId="0" applyFont="1" applyFill="1" applyBorder="1" applyAlignment="1">
      <alignment horizontal="left" vertical="center"/>
    </xf>
    <xf numFmtId="0" fontId="2" fillId="6" borderId="0" xfId="0" applyFont="1" applyFill="1" applyBorder="1" applyAlignment="1">
      <alignment horizontal="left" vertical="center"/>
    </xf>
    <xf numFmtId="0" fontId="46" fillId="0" borderId="61" xfId="0" applyFont="1" applyFill="1" applyBorder="1" applyAlignment="1">
      <alignment vertical="center"/>
    </xf>
    <xf numFmtId="0" fontId="46" fillId="0" borderId="57" xfId="0" applyFont="1" applyFill="1" applyBorder="1" applyAlignment="1">
      <alignment vertical="center"/>
    </xf>
    <xf numFmtId="0" fontId="53" fillId="0" borderId="21" xfId="0" applyFont="1" applyFill="1" applyBorder="1" applyAlignment="1">
      <alignment horizontal="center" vertical="center" wrapText="1"/>
    </xf>
    <xf numFmtId="0" fontId="53" fillId="0" borderId="22" xfId="0" applyFont="1" applyFill="1" applyBorder="1" applyAlignment="1">
      <alignment horizontal="center" vertical="center" wrapText="1"/>
    </xf>
    <xf numFmtId="0" fontId="2" fillId="0" borderId="0" xfId="0" quotePrefix="1" applyFont="1" applyFill="1" applyBorder="1" applyAlignment="1">
      <alignment horizontal="left" vertical="center"/>
    </xf>
    <xf numFmtId="0" fontId="0" fillId="0" borderId="0" xfId="0" applyFill="1" applyBorder="1" applyAlignment="1">
      <alignment horizontal="center"/>
    </xf>
    <xf numFmtId="0" fontId="0" fillId="0" borderId="57" xfId="0" applyFill="1" applyBorder="1" applyAlignment="1">
      <alignment horizontal="center"/>
    </xf>
    <xf numFmtId="0" fontId="11" fillId="0" borderId="212" xfId="0" applyFont="1" applyFill="1" applyBorder="1" applyAlignment="1">
      <alignment horizontal="right"/>
    </xf>
    <xf numFmtId="0" fontId="0" fillId="0" borderId="0" xfId="0" quotePrefix="1" applyFont="1" applyFill="1" applyBorder="1"/>
    <xf numFmtId="0" fontId="0" fillId="0" borderId="2" xfId="0" applyFill="1" applyBorder="1" applyAlignment="1">
      <alignment horizontal="center"/>
    </xf>
    <xf numFmtId="0" fontId="0" fillId="0" borderId="0" xfId="0" applyFill="1" applyBorder="1" applyAlignment="1">
      <alignment horizontal="center"/>
    </xf>
    <xf numFmtId="0" fontId="83" fillId="106" borderId="147" xfId="0" applyFont="1" applyFill="1" applyBorder="1" applyAlignment="1">
      <alignment horizontal="center" vertical="center"/>
    </xf>
    <xf numFmtId="0" fontId="0" fillId="106" borderId="149" xfId="0" applyFill="1" applyBorder="1" applyAlignment="1">
      <alignment horizontal="center" vertical="center" wrapText="1"/>
    </xf>
    <xf numFmtId="0" fontId="1" fillId="106" borderId="151" xfId="0" applyFont="1" applyFill="1" applyBorder="1" applyAlignment="1">
      <alignment horizontal="center" vertical="center" wrapText="1"/>
    </xf>
    <xf numFmtId="0" fontId="1" fillId="106" borderId="153" xfId="0" applyFont="1" applyFill="1" applyBorder="1" applyAlignment="1">
      <alignment horizontal="center" vertical="center" wrapText="1"/>
    </xf>
    <xf numFmtId="0" fontId="1" fillId="106" borderId="149" xfId="0" applyFont="1" applyFill="1" applyBorder="1" applyAlignment="1">
      <alignment horizontal="center" vertical="center" wrapText="1"/>
    </xf>
    <xf numFmtId="0" fontId="1" fillId="106" borderId="157" xfId="0" applyFont="1" applyFill="1" applyBorder="1" applyAlignment="1">
      <alignment horizontal="center" vertical="center" wrapText="1"/>
    </xf>
    <xf numFmtId="0" fontId="0" fillId="106" borderId="151" xfId="0" applyFill="1" applyBorder="1" applyAlignment="1">
      <alignment horizontal="center" vertical="center" wrapText="1"/>
    </xf>
    <xf numFmtId="0" fontId="0" fillId="106" borderId="159" xfId="0" applyFill="1" applyBorder="1" applyAlignment="1">
      <alignment horizontal="center" vertical="center" wrapText="1"/>
    </xf>
    <xf numFmtId="0" fontId="1" fillId="106" borderId="160" xfId="0" applyFont="1" applyFill="1" applyBorder="1" applyAlignment="1">
      <alignment horizontal="center" vertical="center" wrapText="1"/>
    </xf>
    <xf numFmtId="0" fontId="1" fillId="106" borderId="161" xfId="0" applyFont="1" applyFill="1" applyBorder="1" applyAlignment="1">
      <alignment horizontal="center" vertical="center" wrapText="1"/>
    </xf>
    <xf numFmtId="0" fontId="76" fillId="106" borderId="147" xfId="0" applyFont="1" applyFill="1" applyBorder="1" applyAlignment="1">
      <alignment horizontal="center" vertical="center"/>
    </xf>
    <xf numFmtId="0" fontId="0" fillId="107" borderId="149" xfId="0" applyFill="1" applyBorder="1" applyAlignment="1">
      <alignment horizontal="center" vertical="center" wrapText="1"/>
    </xf>
    <xf numFmtId="0" fontId="3" fillId="24" borderId="0" xfId="0" applyFont="1" applyFill="1" applyBorder="1" applyAlignment="1">
      <alignment horizontal="left" vertical="center"/>
    </xf>
    <xf numFmtId="0" fontId="0" fillId="24" borderId="0" xfId="0" applyFill="1" applyBorder="1" applyAlignment="1">
      <alignment horizontal="center"/>
    </xf>
    <xf numFmtId="0" fontId="0" fillId="24" borderId="0" xfId="0" applyFill="1" applyBorder="1" applyAlignment="1">
      <alignment horizontal="right"/>
    </xf>
    <xf numFmtId="0" fontId="3" fillId="24" borderId="0" xfId="0" applyFont="1" applyFill="1" applyAlignment="1">
      <alignment horizontal="left" vertical="center"/>
    </xf>
    <xf numFmtId="0" fontId="1" fillId="24" borderId="0" xfId="0" applyFont="1" applyFill="1" applyAlignment="1">
      <alignment horizontal="center" vertical="center"/>
    </xf>
    <xf numFmtId="0" fontId="0" fillId="0" borderId="0" xfId="0" applyFill="1" applyBorder="1" applyAlignment="1">
      <alignment horizontal="center"/>
    </xf>
    <xf numFmtId="0" fontId="73" fillId="0" borderId="0" xfId="0" applyFont="1" applyAlignment="1">
      <alignment horizontal="center" vertical="center"/>
    </xf>
    <xf numFmtId="0" fontId="57" fillId="0" borderId="0" xfId="0" applyFont="1" applyAlignment="1">
      <alignment horizontal="left" textRotation="90"/>
    </xf>
    <xf numFmtId="0" fontId="57" fillId="0" borderId="0" xfId="0" applyFont="1" applyAlignment="1">
      <alignment horizontal="center" textRotation="90"/>
    </xf>
    <xf numFmtId="0" fontId="117" fillId="0" borderId="0" xfId="0" applyFont="1" applyAlignment="1">
      <alignment horizontal="center" textRotation="90"/>
    </xf>
    <xf numFmtId="0" fontId="57" fillId="0" borderId="0" xfId="0" applyFont="1" applyAlignment="1">
      <alignment horizontal="center" textRotation="90" wrapText="1"/>
    </xf>
    <xf numFmtId="0" fontId="57" fillId="56" borderId="117" xfId="0" applyFont="1" applyFill="1" applyBorder="1" applyAlignment="1">
      <alignment horizontal="center" textRotation="90"/>
    </xf>
    <xf numFmtId="0" fontId="57" fillId="56" borderId="2" xfId="0" applyFont="1" applyFill="1" applyBorder="1" applyAlignment="1">
      <alignment horizontal="center" textRotation="90"/>
    </xf>
    <xf numFmtId="0" fontId="57" fillId="56" borderId="0" xfId="0" applyFont="1" applyFill="1" applyBorder="1" applyAlignment="1">
      <alignment horizontal="center" textRotation="90"/>
    </xf>
    <xf numFmtId="0" fontId="0" fillId="0" borderId="0" xfId="0" applyAlignment="1">
      <alignment horizontal="left" textRotation="90"/>
    </xf>
    <xf numFmtId="0" fontId="0" fillId="0" borderId="0" xfId="0" applyAlignment="1">
      <alignment horizontal="center" textRotation="90"/>
    </xf>
    <xf numFmtId="0" fontId="73" fillId="0" borderId="0" xfId="0" applyFont="1" applyAlignment="1">
      <alignment horizontal="center" textRotation="90"/>
    </xf>
    <xf numFmtId="0" fontId="0" fillId="56" borderId="117" xfId="0" applyFill="1" applyBorder="1" applyAlignment="1">
      <alignment horizontal="center" vertical="center" wrapText="1"/>
    </xf>
    <xf numFmtId="0" fontId="0" fillId="56" borderId="2" xfId="0" applyFill="1" applyBorder="1" applyAlignment="1">
      <alignment horizontal="center" vertical="center" wrapText="1"/>
    </xf>
    <xf numFmtId="0" fontId="0" fillId="56" borderId="0" xfId="0" applyFill="1" applyBorder="1" applyAlignment="1">
      <alignment horizontal="center" vertical="center" wrapText="1"/>
    </xf>
    <xf numFmtId="0" fontId="0" fillId="56" borderId="117" xfId="0" applyFill="1" applyBorder="1" applyAlignment="1">
      <alignment horizontal="center" vertical="center"/>
    </xf>
    <xf numFmtId="0" fontId="0" fillId="56" borderId="0" xfId="0" applyFill="1" applyBorder="1" applyAlignment="1">
      <alignment horizontal="center" vertical="center"/>
    </xf>
    <xf numFmtId="0" fontId="0" fillId="0" borderId="122" xfId="0" applyBorder="1" applyAlignment="1">
      <alignment horizontal="center" textRotation="90"/>
    </xf>
    <xf numFmtId="0" fontId="0" fillId="0" borderId="122" xfId="0" applyBorder="1" applyAlignment="1">
      <alignment horizontal="center" vertical="center"/>
    </xf>
    <xf numFmtId="0" fontId="73" fillId="0" borderId="122" xfId="0" applyFont="1" applyBorder="1" applyAlignment="1">
      <alignment horizontal="center" vertical="center"/>
    </xf>
    <xf numFmtId="0" fontId="0" fillId="56" borderId="118" xfId="0" applyFill="1" applyBorder="1" applyAlignment="1">
      <alignment horizontal="center" vertical="center"/>
    </xf>
    <xf numFmtId="0" fontId="0" fillId="56" borderId="120" xfId="0" applyFill="1" applyBorder="1" applyAlignment="1">
      <alignment horizontal="center" vertical="center"/>
    </xf>
    <xf numFmtId="0" fontId="0" fillId="56" borderId="122" xfId="0" applyFill="1" applyBorder="1" applyAlignment="1">
      <alignment horizontal="center" vertical="center"/>
    </xf>
    <xf numFmtId="0" fontId="0" fillId="0" borderId="0" xfId="0" applyBorder="1" applyAlignment="1">
      <alignment horizontal="left" textRotation="90"/>
    </xf>
    <xf numFmtId="0" fontId="0" fillId="0" borderId="0" xfId="0" applyBorder="1" applyAlignment="1">
      <alignment horizontal="center" textRotation="90"/>
    </xf>
    <xf numFmtId="0" fontId="73" fillId="0" borderId="0" xfId="0" applyFont="1" applyBorder="1" applyAlignment="1">
      <alignment horizontal="center" vertical="center"/>
    </xf>
    <xf numFmtId="0" fontId="0" fillId="56" borderId="2" xfId="0" applyFill="1" applyBorder="1" applyAlignment="1">
      <alignment horizontal="center" vertical="center"/>
    </xf>
    <xf numFmtId="0" fontId="0" fillId="0" borderId="194" xfId="0" applyBorder="1" applyAlignment="1">
      <alignment horizontal="center" vertical="center"/>
    </xf>
    <xf numFmtId="0" fontId="0" fillId="93" borderId="194" xfId="0" applyFill="1" applyBorder="1" applyAlignment="1">
      <alignment horizontal="center" vertical="center"/>
    </xf>
    <xf numFmtId="0" fontId="73" fillId="93" borderId="194" xfId="0" applyFont="1" applyFill="1" applyBorder="1" applyAlignment="1">
      <alignment horizontal="center" vertical="center"/>
    </xf>
    <xf numFmtId="0" fontId="0" fillId="93" borderId="194" xfId="0" applyFill="1" applyBorder="1" applyAlignment="1">
      <alignment horizontal="center" vertical="center" wrapText="1"/>
    </xf>
    <xf numFmtId="0" fontId="0" fillId="112" borderId="213" xfId="0" applyFill="1" applyBorder="1" applyAlignment="1">
      <alignment horizontal="center" vertical="center"/>
    </xf>
    <xf numFmtId="0" fontId="0" fillId="112" borderId="195" xfId="0" applyFill="1" applyBorder="1" applyAlignment="1">
      <alignment horizontal="center" vertical="center"/>
    </xf>
    <xf numFmtId="0" fontId="0" fillId="112" borderId="194" xfId="0" applyFill="1" applyBorder="1" applyAlignment="1">
      <alignment horizontal="center" vertical="center"/>
    </xf>
    <xf numFmtId="0" fontId="0" fillId="94" borderId="194" xfId="0" applyFill="1" applyBorder="1" applyAlignment="1">
      <alignment horizontal="center" vertical="center"/>
    </xf>
    <xf numFmtId="0" fontId="73" fillId="94" borderId="194" xfId="0" applyFont="1" applyFill="1" applyBorder="1" applyAlignment="1">
      <alignment horizontal="center" vertical="center"/>
    </xf>
    <xf numFmtId="0" fontId="0" fillId="94" borderId="194" xfId="0" applyFill="1" applyBorder="1" applyAlignment="1">
      <alignment horizontal="center" vertical="center" wrapText="1"/>
    </xf>
    <xf numFmtId="0" fontId="0" fillId="56" borderId="213" xfId="0" applyFill="1" applyBorder="1" applyAlignment="1">
      <alignment horizontal="center" vertical="center"/>
    </xf>
    <xf numFmtId="0" fontId="0" fillId="56" borderId="195" xfId="0" applyFill="1" applyBorder="1" applyAlignment="1">
      <alignment horizontal="center" vertical="center"/>
    </xf>
    <xf numFmtId="0" fontId="0" fillId="56" borderId="194" xfId="0" applyFill="1" applyBorder="1" applyAlignment="1">
      <alignment horizontal="center" vertical="center"/>
    </xf>
    <xf numFmtId="0" fontId="29" fillId="94" borderId="194" xfId="0" applyFont="1" applyFill="1" applyBorder="1" applyAlignment="1">
      <alignment horizontal="center" vertical="center"/>
    </xf>
    <xf numFmtId="0" fontId="0" fillId="56" borderId="195" xfId="0" applyFont="1" applyFill="1" applyBorder="1" applyAlignment="1">
      <alignment horizontal="center" vertical="center"/>
    </xf>
    <xf numFmtId="0" fontId="0" fillId="15" borderId="194" xfId="0" applyFill="1" applyBorder="1" applyAlignment="1">
      <alignment horizontal="center" vertical="center"/>
    </xf>
    <xf numFmtId="0" fontId="11" fillId="15" borderId="194" xfId="0" applyFont="1" applyFill="1" applyBorder="1" applyAlignment="1">
      <alignment horizontal="center" vertical="center"/>
    </xf>
    <xf numFmtId="0" fontId="73" fillId="15" borderId="194" xfId="0" quotePrefix="1" applyFont="1" applyFill="1" applyBorder="1" applyAlignment="1">
      <alignment horizontal="center" vertical="center"/>
    </xf>
    <xf numFmtId="0" fontId="0" fillId="15" borderId="194" xfId="0" applyFill="1" applyBorder="1" applyAlignment="1">
      <alignment horizontal="center" vertical="center" wrapText="1"/>
    </xf>
    <xf numFmtId="0" fontId="73" fillId="15" borderId="194" xfId="0" applyFont="1" applyFill="1" applyBorder="1" applyAlignment="1">
      <alignment horizontal="center" vertical="center"/>
    </xf>
    <xf numFmtId="0" fontId="0" fillId="7" borderId="194" xfId="0" applyFill="1" applyBorder="1" applyAlignment="1">
      <alignment horizontal="center" vertical="center"/>
    </xf>
    <xf numFmtId="0" fontId="73" fillId="7" borderId="194" xfId="0" applyFont="1" applyFill="1" applyBorder="1" applyAlignment="1">
      <alignment horizontal="center" vertical="center"/>
    </xf>
    <xf numFmtId="0" fontId="0" fillId="7" borderId="194" xfId="0" applyFill="1" applyBorder="1" applyAlignment="1">
      <alignment horizontal="center" vertical="center" wrapText="1"/>
    </xf>
    <xf numFmtId="0" fontId="11" fillId="7" borderId="194" xfId="0" applyFont="1" applyFill="1" applyBorder="1" applyAlignment="1">
      <alignment horizontal="center" vertical="center"/>
    </xf>
    <xf numFmtId="0" fontId="73" fillId="0" borderId="194" xfId="0" applyFont="1" applyBorder="1" applyAlignment="1">
      <alignment horizontal="center" vertical="center"/>
    </xf>
    <xf numFmtId="0" fontId="0" fillId="0" borderId="0" xfId="0" applyFill="1" applyBorder="1" applyAlignment="1">
      <alignment horizontal="center"/>
    </xf>
    <xf numFmtId="0" fontId="0" fillId="6" borderId="0" xfId="0" applyFill="1" applyBorder="1" applyAlignment="1">
      <alignment horizontal="center" vertical="center"/>
    </xf>
    <xf numFmtId="0" fontId="11" fillId="0" borderId="62" xfId="0" applyFont="1" applyFill="1" applyBorder="1" applyAlignment="1">
      <alignment horizontal="left" vertical="center"/>
    </xf>
    <xf numFmtId="0" fontId="11" fillId="0" borderId="63" xfId="0" applyFont="1" applyFill="1" applyBorder="1" applyAlignment="1">
      <alignment horizontal="right" vertical="center"/>
    </xf>
    <xf numFmtId="0" fontId="11" fillId="0" borderId="67" xfId="0" applyFont="1" applyFill="1" applyBorder="1" applyAlignment="1">
      <alignment horizontal="right" vertical="center"/>
    </xf>
    <xf numFmtId="0" fontId="11" fillId="0" borderId="67" xfId="0" applyFont="1" applyFill="1" applyBorder="1" applyAlignment="1">
      <alignment horizontal="left" vertical="center"/>
    </xf>
    <xf numFmtId="0" fontId="0" fillId="6" borderId="0" xfId="0" applyFill="1" applyBorder="1" applyAlignment="1">
      <alignment horizontal="center"/>
    </xf>
    <xf numFmtId="0" fontId="11" fillId="0" borderId="0" xfId="0" applyFont="1" applyFill="1" applyBorder="1" applyAlignment="1">
      <alignment horizontal="center" vertical="center"/>
    </xf>
    <xf numFmtId="0" fontId="11" fillId="0" borderId="2" xfId="0" applyFont="1" applyFill="1" applyBorder="1" applyAlignment="1">
      <alignment horizontal="center" vertical="center"/>
    </xf>
    <xf numFmtId="0" fontId="0" fillId="0" borderId="3" xfId="0" applyFill="1" applyBorder="1" applyAlignment="1">
      <alignment horizontal="center"/>
    </xf>
    <xf numFmtId="0" fontId="0" fillId="0" borderId="0" xfId="0" applyFill="1" applyBorder="1" applyAlignment="1">
      <alignment horizontal="center"/>
    </xf>
    <xf numFmtId="0" fontId="0" fillId="0" borderId="2" xfId="0" applyFill="1" applyBorder="1" applyAlignment="1">
      <alignment horizontal="center" vertical="center"/>
    </xf>
    <xf numFmtId="0" fontId="0" fillId="0" borderId="57" xfId="0" applyFill="1" applyBorder="1" applyAlignment="1">
      <alignment horizontal="center"/>
    </xf>
    <xf numFmtId="0" fontId="0" fillId="0" borderId="58" xfId="0" applyFill="1" applyBorder="1" applyAlignment="1">
      <alignment horizontal="center"/>
    </xf>
    <xf numFmtId="0" fontId="2" fillId="0" borderId="3" xfId="0" applyFont="1" applyFill="1" applyBorder="1" applyAlignment="1">
      <alignment vertical="center"/>
    </xf>
    <xf numFmtId="0" fontId="2" fillId="0" borderId="4" xfId="0" applyFont="1" applyFill="1" applyBorder="1" applyAlignment="1">
      <alignment vertical="center"/>
    </xf>
    <xf numFmtId="0" fontId="2" fillId="6" borderId="0" xfId="0" applyFont="1" applyFill="1"/>
    <xf numFmtId="14" fontId="2" fillId="6" borderId="0" xfId="0" applyNumberFormat="1" applyFont="1" applyFill="1"/>
    <xf numFmtId="1" fontId="11" fillId="0" borderId="20" xfId="0" applyNumberFormat="1" applyFont="1" applyFill="1" applyBorder="1" applyAlignment="1">
      <alignment horizontal="center"/>
    </xf>
    <xf numFmtId="9" fontId="0" fillId="0" borderId="0" xfId="0" applyNumberFormat="1"/>
    <xf numFmtId="1" fontId="36" fillId="0" borderId="20" xfId="0" applyNumberFormat="1" applyFont="1" applyFill="1" applyBorder="1" applyAlignment="1">
      <alignment horizontal="center"/>
    </xf>
    <xf numFmtId="1" fontId="36" fillId="0" borderId="21" xfId="0" applyNumberFormat="1" applyFont="1" applyFill="1" applyBorder="1" applyAlignment="1">
      <alignment horizontal="center"/>
    </xf>
    <xf numFmtId="1" fontId="11" fillId="0" borderId="22" xfId="0" applyNumberFormat="1" applyFont="1" applyFill="1" applyBorder="1" applyAlignment="1">
      <alignment horizontal="center"/>
    </xf>
    <xf numFmtId="1" fontId="36" fillId="0" borderId="22" xfId="0" applyNumberFormat="1" applyFont="1" applyFill="1" applyBorder="1" applyAlignment="1">
      <alignment horizontal="center"/>
    </xf>
    <xf numFmtId="9" fontId="2" fillId="8" borderId="0" xfId="0" applyNumberFormat="1" applyFont="1" applyFill="1"/>
    <xf numFmtId="1" fontId="29" fillId="8" borderId="21" xfId="0" applyNumberFormat="1" applyFont="1" applyFill="1" applyBorder="1" applyAlignment="1">
      <alignment horizontal="center"/>
    </xf>
    <xf numFmtId="1" fontId="29" fillId="8" borderId="20" xfId="0" applyNumberFormat="1" applyFont="1" applyFill="1" applyBorder="1" applyAlignment="1">
      <alignment horizontal="center"/>
    </xf>
    <xf numFmtId="1" fontId="11" fillId="0" borderId="0" xfId="0" applyNumberFormat="1" applyFont="1" applyFill="1" applyBorder="1" applyAlignment="1">
      <alignment horizontal="center"/>
    </xf>
    <xf numFmtId="0" fontId="36" fillId="0" borderId="6" xfId="0" applyFont="1" applyFill="1" applyBorder="1" applyAlignment="1">
      <alignment horizontal="center"/>
    </xf>
    <xf numFmtId="1" fontId="11" fillId="0" borderId="6" xfId="0" applyNumberFormat="1" applyFont="1" applyFill="1" applyBorder="1" applyAlignment="1">
      <alignment horizontal="center"/>
    </xf>
    <xf numFmtId="0" fontId="11" fillId="0" borderId="0" xfId="0" applyFont="1" applyFill="1" applyBorder="1" applyAlignment="1">
      <alignment wrapText="1"/>
    </xf>
    <xf numFmtId="0" fontId="0" fillId="8" borderId="18" xfId="0" applyFill="1" applyBorder="1" applyAlignment="1">
      <alignment horizontal="left"/>
    </xf>
    <xf numFmtId="10" fontId="29" fillId="9" borderId="0" xfId="0" applyNumberFormat="1" applyFont="1" applyFill="1"/>
    <xf numFmtId="0" fontId="11" fillId="9" borderId="0" xfId="0" applyFont="1" applyFill="1"/>
    <xf numFmtId="0" fontId="2" fillId="8" borderId="0" xfId="0" applyFont="1" applyFill="1" applyAlignment="1">
      <alignment horizontal="center"/>
    </xf>
    <xf numFmtId="0" fontId="0" fillId="8" borderId="0" xfId="0" applyFill="1" applyAlignment="1">
      <alignment horizontal="center"/>
    </xf>
    <xf numFmtId="10" fontId="0" fillId="8" borderId="0" xfId="0" applyNumberFormat="1" applyFill="1" applyAlignment="1">
      <alignment horizontal="center"/>
    </xf>
    <xf numFmtId="0" fontId="0" fillId="8" borderId="0" xfId="0" applyFill="1"/>
    <xf numFmtId="1" fontId="29" fillId="8" borderId="22" xfId="0" applyNumberFormat="1" applyFont="1" applyFill="1" applyBorder="1" applyAlignment="1">
      <alignment horizontal="center"/>
    </xf>
    <xf numFmtId="0" fontId="2" fillId="6" borderId="0" xfId="0" applyFont="1" applyFill="1" applyAlignment="1">
      <alignment horizontal="center"/>
    </xf>
    <xf numFmtId="0" fontId="0" fillId="6" borderId="0" xfId="0" applyFill="1" applyAlignment="1">
      <alignment horizontal="center"/>
    </xf>
    <xf numFmtId="172" fontId="0" fillId="6" borderId="0" xfId="0" applyNumberFormat="1" applyFill="1" applyAlignment="1">
      <alignment horizontal="center"/>
    </xf>
    <xf numFmtId="9" fontId="2" fillId="6" borderId="0" xfId="0" applyNumberFormat="1" applyFont="1" applyFill="1"/>
    <xf numFmtId="1" fontId="29" fillId="6" borderId="21" xfId="0" applyNumberFormat="1" applyFont="1" applyFill="1" applyBorder="1" applyAlignment="1">
      <alignment horizontal="center"/>
    </xf>
    <xf numFmtId="1" fontId="29" fillId="6" borderId="22" xfId="0" applyNumberFormat="1" applyFont="1" applyFill="1" applyBorder="1" applyAlignment="1">
      <alignment horizontal="center"/>
    </xf>
    <xf numFmtId="0" fontId="2" fillId="10" borderId="0" xfId="0" applyFont="1" applyFill="1" applyAlignment="1">
      <alignment horizontal="center"/>
    </xf>
    <xf numFmtId="0" fontId="0" fillId="10" borderId="0" xfId="0" applyFill="1" applyAlignment="1">
      <alignment horizontal="center"/>
    </xf>
    <xf numFmtId="9" fontId="2" fillId="10" borderId="0" xfId="0" applyNumberFormat="1" applyFont="1" applyFill="1"/>
    <xf numFmtId="1" fontId="29" fillId="10" borderId="21" xfId="0" applyNumberFormat="1" applyFont="1" applyFill="1" applyBorder="1" applyAlignment="1">
      <alignment horizontal="center"/>
    </xf>
    <xf numFmtId="1" fontId="29" fillId="10" borderId="20" xfId="0" applyNumberFormat="1" applyFont="1" applyFill="1" applyBorder="1" applyAlignment="1">
      <alignment horizontal="center"/>
    </xf>
    <xf numFmtId="0" fontId="0" fillId="10" borderId="0" xfId="0" applyFill="1"/>
    <xf numFmtId="1" fontId="29" fillId="10" borderId="22" xfId="0" applyNumberFormat="1" applyFont="1" applyFill="1" applyBorder="1" applyAlignment="1">
      <alignment horizontal="center"/>
    </xf>
    <xf numFmtId="171" fontId="1" fillId="0" borderId="22" xfId="23" applyNumberFormat="1" applyFont="1" applyFill="1" applyBorder="1" applyAlignment="1">
      <alignment horizontal="center" vertical="center" wrapText="1"/>
    </xf>
    <xf numFmtId="171" fontId="1" fillId="0" borderId="22" xfId="23" applyNumberFormat="1" applyFont="1" applyFill="1" applyBorder="1" applyAlignment="1">
      <alignment horizontal="center" vertical="center"/>
    </xf>
    <xf numFmtId="0" fontId="0" fillId="0" borderId="58" xfId="0" applyFill="1" applyBorder="1" applyAlignment="1">
      <alignment vertical="center"/>
    </xf>
    <xf numFmtId="0" fontId="22" fillId="0" borderId="0" xfId="0" applyFont="1" applyBorder="1" applyAlignment="1">
      <alignment vertical="center"/>
    </xf>
    <xf numFmtId="0" fontId="34" fillId="0" borderId="0" xfId="2" applyBorder="1" applyAlignment="1" applyProtection="1">
      <alignment vertical="center"/>
    </xf>
    <xf numFmtId="0" fontId="0" fillId="0" borderId="131" xfId="0" applyFill="1" applyBorder="1" applyAlignment="1">
      <alignment horizontal="center"/>
    </xf>
    <xf numFmtId="0" fontId="0" fillId="0" borderId="134" xfId="0" applyFill="1" applyBorder="1" applyAlignment="1">
      <alignment horizontal="center"/>
    </xf>
    <xf numFmtId="0" fontId="11" fillId="0" borderId="0" xfId="0" applyFont="1"/>
    <xf numFmtId="0" fontId="11" fillId="0" borderId="0" xfId="0" applyFont="1" applyBorder="1"/>
    <xf numFmtId="0" fontId="11" fillId="0" borderId="0" xfId="0" applyFont="1" applyAlignment="1">
      <alignment horizontal="right"/>
    </xf>
    <xf numFmtId="0" fontId="121" fillId="0" borderId="0" xfId="2" applyFont="1" applyFill="1" applyBorder="1" applyAlignment="1" applyProtection="1"/>
    <xf numFmtId="0" fontId="11" fillId="0" borderId="0" xfId="0" applyFont="1" applyAlignment="1">
      <alignment horizontal="center"/>
    </xf>
    <xf numFmtId="0" fontId="29" fillId="0" borderId="0" xfId="0" applyFont="1"/>
    <xf numFmtId="0" fontId="29" fillId="0" borderId="0" xfId="0" applyFont="1" applyBorder="1"/>
    <xf numFmtId="0" fontId="123" fillId="0" borderId="6" xfId="0" applyFont="1" applyBorder="1" applyAlignment="1">
      <alignment horizontal="center" vertical="center" wrapText="1"/>
    </xf>
    <xf numFmtId="0" fontId="123" fillId="0" borderId="6" xfId="0" applyFont="1" applyBorder="1" applyAlignment="1">
      <alignment horizontal="center" vertical="center"/>
    </xf>
    <xf numFmtId="0" fontId="11" fillId="0" borderId="6" xfId="0" applyFont="1" applyBorder="1" applyAlignment="1">
      <alignment horizontal="center" vertical="center" wrapText="1"/>
    </xf>
    <xf numFmtId="0" fontId="11" fillId="0" borderId="134" xfId="0" applyFont="1" applyBorder="1" applyAlignment="1">
      <alignment horizontal="center" vertical="center" wrapText="1"/>
    </xf>
    <xf numFmtId="0" fontId="11" fillId="0" borderId="6" xfId="0" applyFont="1" applyBorder="1" applyAlignment="1">
      <alignment wrapText="1"/>
    </xf>
    <xf numFmtId="0" fontId="11" fillId="0" borderId="134" xfId="0" applyFont="1" applyBorder="1" applyAlignment="1">
      <alignment horizontal="center" vertical="center"/>
    </xf>
    <xf numFmtId="0" fontId="11" fillId="0" borderId="6" xfId="0" applyFont="1" applyBorder="1" applyAlignment="1">
      <alignment horizontal="center" vertical="center"/>
    </xf>
    <xf numFmtId="0" fontId="11" fillId="31" borderId="6" xfId="0" applyFont="1" applyFill="1" applyBorder="1" applyAlignment="1">
      <alignment horizontal="center" vertical="center"/>
    </xf>
    <xf numFmtId="0" fontId="48" fillId="0" borderId="6" xfId="0" applyFont="1" applyBorder="1" applyAlignment="1">
      <alignment horizontal="center" vertical="center"/>
    </xf>
    <xf numFmtId="0" fontId="11" fillId="31" borderId="135" xfId="0" applyFont="1" applyFill="1" applyBorder="1" applyAlignment="1">
      <alignment horizontal="center" vertical="center"/>
    </xf>
    <xf numFmtId="0" fontId="11" fillId="0" borderId="0" xfId="0" applyFont="1" applyAlignment="1">
      <alignment horizontal="center" vertical="center"/>
    </xf>
    <xf numFmtId="0" fontId="11" fillId="0" borderId="132" xfId="0" applyFont="1" applyFill="1" applyBorder="1" applyAlignment="1">
      <alignment horizontal="center" vertical="center"/>
    </xf>
    <xf numFmtId="0" fontId="11" fillId="0" borderId="110" xfId="0" applyFont="1" applyFill="1" applyBorder="1" applyAlignment="1">
      <alignment horizontal="center" vertical="center"/>
    </xf>
    <xf numFmtId="0" fontId="48" fillId="0" borderId="110" xfId="0" applyFont="1" applyFill="1" applyBorder="1" applyAlignment="1">
      <alignment horizontal="center" vertical="center"/>
    </xf>
    <xf numFmtId="0" fontId="11" fillId="0" borderId="133" xfId="0" applyFont="1" applyFill="1" applyBorder="1" applyAlignment="1">
      <alignment horizontal="center" vertical="center"/>
    </xf>
    <xf numFmtId="0" fontId="11" fillId="0" borderId="0" xfId="0" applyFont="1" applyFill="1" applyAlignment="1">
      <alignment horizontal="center" vertical="center"/>
    </xf>
    <xf numFmtId="0" fontId="11" fillId="6" borderId="0" xfId="0" applyFont="1" applyFill="1" applyBorder="1"/>
    <xf numFmtId="0" fontId="11" fillId="6" borderId="0" xfId="0" applyFont="1" applyFill="1" applyBorder="1" applyAlignment="1">
      <alignment horizontal="right"/>
    </xf>
    <xf numFmtId="0" fontId="11" fillId="6" borderId="0" xfId="0" applyFont="1" applyFill="1" applyBorder="1" applyAlignment="1">
      <alignment horizontal="left"/>
    </xf>
    <xf numFmtId="0" fontId="29" fillId="0" borderId="19" xfId="0" applyFont="1" applyFill="1" applyBorder="1" applyAlignment="1"/>
    <xf numFmtId="0" fontId="29" fillId="0" borderId="23" xfId="0" applyFont="1" applyFill="1" applyBorder="1" applyAlignment="1"/>
    <xf numFmtId="0" fontId="11" fillId="0" borderId="24" xfId="0" applyFont="1" applyBorder="1"/>
    <xf numFmtId="0" fontId="11" fillId="0" borderId="19" xfId="0" applyFont="1" applyFill="1" applyBorder="1" applyAlignment="1"/>
    <xf numFmtId="0" fontId="11" fillId="0" borderId="23" xfId="0" applyFont="1" applyFill="1" applyBorder="1" applyAlignment="1"/>
    <xf numFmtId="0" fontId="11" fillId="0" borderId="61" xfId="0" applyFont="1" applyFill="1" applyBorder="1" applyAlignment="1"/>
    <xf numFmtId="0" fontId="11" fillId="0" borderId="58" xfId="0" applyFont="1" applyBorder="1"/>
    <xf numFmtId="0" fontId="122" fillId="0" borderId="140" xfId="0" applyFont="1" applyBorder="1" applyAlignment="1"/>
    <xf numFmtId="0" fontId="123" fillId="0" borderId="24" xfId="0" applyFont="1" applyBorder="1" applyAlignment="1">
      <alignment horizontal="center" vertical="center" wrapText="1"/>
    </xf>
    <xf numFmtId="0" fontId="123" fillId="0" borderId="23" xfId="0" applyFont="1" applyBorder="1" applyAlignment="1">
      <alignment horizontal="center" vertical="center"/>
    </xf>
    <xf numFmtId="0" fontId="11" fillId="0" borderId="141" xfId="0" applyFont="1" applyBorder="1" applyAlignment="1">
      <alignment vertical="center"/>
    </xf>
    <xf numFmtId="0" fontId="11" fillId="0" borderId="0" xfId="0" applyFont="1" applyAlignment="1">
      <alignment vertical="center"/>
    </xf>
    <xf numFmtId="0" fontId="11" fillId="0" borderId="141" xfId="0" applyFont="1" applyBorder="1" applyAlignment="1">
      <alignment horizontal="center" vertical="center"/>
    </xf>
    <xf numFmtId="0" fontId="11" fillId="0" borderId="134" xfId="0" applyFont="1" applyBorder="1" applyAlignment="1">
      <alignment horizontal="center"/>
    </xf>
    <xf numFmtId="0" fontId="11" fillId="0" borderId="6" xfId="0" applyFont="1" applyBorder="1" applyAlignment="1">
      <alignment horizontal="center"/>
    </xf>
    <xf numFmtId="0" fontId="11" fillId="31" borderId="6" xfId="0" applyFont="1" applyFill="1" applyBorder="1" applyAlignment="1">
      <alignment horizontal="center"/>
    </xf>
    <xf numFmtId="0" fontId="11" fillId="31" borderId="135" xfId="0" applyFont="1" applyFill="1" applyBorder="1" applyAlignment="1">
      <alignment horizontal="center"/>
    </xf>
    <xf numFmtId="6" fontId="11" fillId="31" borderId="141" xfId="0" applyNumberFormat="1" applyFont="1" applyFill="1" applyBorder="1" applyAlignment="1">
      <alignment horizontal="center"/>
    </xf>
    <xf numFmtId="0" fontId="11" fillId="0" borderId="132" xfId="0" applyFont="1" applyBorder="1" applyAlignment="1">
      <alignment horizontal="center"/>
    </xf>
    <xf numFmtId="0" fontId="11" fillId="0" borderId="110" xfId="0" applyFont="1" applyBorder="1" applyAlignment="1">
      <alignment horizontal="center"/>
    </xf>
    <xf numFmtId="0" fontId="11" fillId="31" borderId="110" xfId="0" applyFont="1" applyFill="1" applyBorder="1" applyAlignment="1">
      <alignment horizontal="center" vertical="center"/>
    </xf>
    <xf numFmtId="0" fontId="11" fillId="0" borderId="110" xfId="0" applyFont="1" applyBorder="1" applyAlignment="1">
      <alignment horizontal="center" vertical="center"/>
    </xf>
    <xf numFmtId="0" fontId="11" fillId="31" borderId="110" xfId="0" applyFont="1" applyFill="1" applyBorder="1" applyAlignment="1">
      <alignment horizontal="center"/>
    </xf>
    <xf numFmtId="0" fontId="11" fillId="31" borderId="133" xfId="0" applyFont="1" applyFill="1" applyBorder="1" applyAlignment="1">
      <alignment horizontal="center"/>
    </xf>
    <xf numFmtId="6" fontId="11" fillId="31" borderId="193" xfId="0" applyNumberFormat="1" applyFont="1" applyFill="1" applyBorder="1" applyAlignment="1">
      <alignment horizontal="center"/>
    </xf>
    <xf numFmtId="0" fontId="29" fillId="0" borderId="0" xfId="0" applyFont="1" applyBorder="1" applyAlignment="1">
      <alignment horizontal="left"/>
    </xf>
    <xf numFmtId="0" fontId="122" fillId="0" borderId="121" xfId="0" applyFont="1" applyBorder="1" applyAlignment="1">
      <alignment horizontal="center"/>
    </xf>
    <xf numFmtId="0" fontId="35" fillId="97" borderId="24" xfId="0" applyFont="1" applyFill="1" applyBorder="1"/>
    <xf numFmtId="0" fontId="11" fillId="31" borderId="133" xfId="0" applyFont="1" applyFill="1" applyBorder="1" applyAlignment="1">
      <alignment horizontal="center" vertical="center"/>
    </xf>
    <xf numFmtId="3" fontId="65" fillId="63" borderId="0" xfId="0" applyNumberFormat="1" applyFont="1" applyFill="1" applyBorder="1"/>
    <xf numFmtId="0" fontId="11" fillId="0" borderId="38" xfId="0" applyFont="1" applyFill="1" applyBorder="1" applyAlignment="1">
      <alignment horizontal="left"/>
    </xf>
    <xf numFmtId="0" fontId="35" fillId="0" borderId="32" xfId="0" applyFont="1" applyFill="1" applyBorder="1"/>
    <xf numFmtId="0" fontId="35" fillId="0" borderId="38" xfId="0" applyFont="1" applyFill="1" applyBorder="1" applyAlignment="1">
      <alignment horizontal="center"/>
    </xf>
    <xf numFmtId="0" fontId="35" fillId="0" borderId="33" xfId="0" applyFont="1" applyFill="1" applyBorder="1"/>
    <xf numFmtId="0" fontId="35" fillId="0" borderId="0" xfId="0" applyFont="1" applyFill="1" applyBorder="1" applyAlignment="1">
      <alignment horizontal="right"/>
    </xf>
    <xf numFmtId="0" fontId="27" fillId="0" borderId="23" xfId="0" applyFont="1" applyFill="1" applyBorder="1"/>
    <xf numFmtId="3" fontId="11" fillId="0" borderId="50" xfId="0" applyNumberFormat="1" applyFont="1" applyFill="1" applyBorder="1" applyAlignment="1">
      <alignment horizontal="center" vertical="center" textRotation="90" wrapText="1"/>
    </xf>
    <xf numFmtId="3" fontId="11" fillId="0" borderId="51" xfId="0" applyNumberFormat="1" applyFont="1" applyFill="1" applyBorder="1" applyAlignment="1">
      <alignment horizontal="center" vertical="center" textRotation="90" wrapText="1"/>
    </xf>
    <xf numFmtId="0" fontId="26" fillId="0" borderId="32" xfId="0" applyFont="1" applyFill="1" applyBorder="1"/>
    <xf numFmtId="0" fontId="35" fillId="0" borderId="37" xfId="0" quotePrefix="1" applyFont="1" applyFill="1" applyBorder="1" applyAlignment="1">
      <alignment horizontal="center"/>
    </xf>
    <xf numFmtId="0" fontId="27" fillId="0" borderId="31" xfId="0" applyFont="1" applyFill="1" applyBorder="1"/>
    <xf numFmtId="0" fontId="27" fillId="0" borderId="24" xfId="0" applyFont="1" applyFill="1" applyBorder="1"/>
    <xf numFmtId="1" fontId="11" fillId="57" borderId="38" xfId="0" applyNumberFormat="1" applyFont="1" applyFill="1" applyBorder="1" applyAlignment="1">
      <alignment horizontal="right"/>
    </xf>
    <xf numFmtId="0" fontId="0" fillId="126" borderId="0" xfId="0" applyFill="1" applyBorder="1"/>
    <xf numFmtId="0" fontId="0" fillId="126" borderId="0" xfId="0" applyFill="1" applyBorder="1" applyAlignment="1">
      <alignment horizontal="center"/>
    </xf>
    <xf numFmtId="0" fontId="3" fillId="126" borderId="0" xfId="0" applyFont="1" applyFill="1" applyBorder="1"/>
    <xf numFmtId="0" fontId="2" fillId="126" borderId="0" xfId="0" applyFont="1" applyFill="1" applyBorder="1"/>
    <xf numFmtId="0" fontId="0" fillId="126" borderId="0" xfId="0" applyFill="1" applyBorder="1" applyAlignment="1">
      <alignment horizontal="right"/>
    </xf>
    <xf numFmtId="0" fontId="0" fillId="126" borderId="0" xfId="0" applyFill="1" applyBorder="1" applyAlignment="1">
      <alignment horizontal="left"/>
    </xf>
    <xf numFmtId="0" fontId="0" fillId="126" borderId="138" xfId="0" applyFill="1" applyBorder="1" applyAlignment="1">
      <alignment horizontal="right"/>
    </xf>
    <xf numFmtId="0" fontId="72" fillId="126" borderId="191" xfId="0" applyFont="1" applyFill="1" applyBorder="1" applyAlignment="1">
      <alignment horizontal="center"/>
    </xf>
    <xf numFmtId="0" fontId="0" fillId="126" borderId="132" xfId="0" applyFill="1" applyBorder="1"/>
    <xf numFmtId="0" fontId="0" fillId="126" borderId="110" xfId="0" applyFill="1" applyBorder="1"/>
    <xf numFmtId="0" fontId="0" fillId="126" borderId="131" xfId="0" applyFill="1" applyBorder="1" applyAlignment="1">
      <alignment horizontal="center"/>
    </xf>
    <xf numFmtId="0" fontId="0" fillId="126" borderId="142" xfId="0" applyFill="1" applyBorder="1"/>
    <xf numFmtId="0" fontId="0" fillId="126" borderId="145" xfId="0" applyFill="1" applyBorder="1"/>
    <xf numFmtId="0" fontId="0" fillId="127" borderId="131" xfId="0" applyFill="1" applyBorder="1"/>
    <xf numFmtId="0" fontId="0" fillId="127" borderId="144" xfId="0" applyFill="1" applyBorder="1"/>
    <xf numFmtId="0" fontId="0" fillId="126" borderId="134" xfId="0" applyFill="1" applyBorder="1" applyAlignment="1">
      <alignment horizontal="center"/>
    </xf>
    <xf numFmtId="0" fontId="0" fillId="126" borderId="24" xfId="0" applyFill="1" applyBorder="1"/>
    <xf numFmtId="0" fontId="0" fillId="126" borderId="135" xfId="0" applyFill="1" applyBorder="1"/>
    <xf numFmtId="0" fontId="0" fillId="127" borderId="134" xfId="0" applyFill="1" applyBorder="1"/>
    <xf numFmtId="0" fontId="0" fillId="127" borderId="6" xfId="0" applyFill="1" applyBorder="1"/>
    <xf numFmtId="0" fontId="11" fillId="126" borderId="24" xfId="0" applyFont="1" applyFill="1" applyBorder="1"/>
    <xf numFmtId="0" fontId="11" fillId="126" borderId="135" xfId="0" applyFont="1" applyFill="1" applyBorder="1"/>
    <xf numFmtId="0" fontId="11" fillId="127" borderId="134" xfId="0" applyFont="1" applyFill="1" applyBorder="1"/>
    <xf numFmtId="0" fontId="11" fillId="127" borderId="6" xfId="0" applyFont="1" applyFill="1" applyBorder="1"/>
    <xf numFmtId="0" fontId="0" fillId="126" borderId="132" xfId="0" applyFill="1" applyBorder="1" applyAlignment="1">
      <alignment horizontal="center"/>
    </xf>
    <xf numFmtId="0" fontId="11" fillId="126" borderId="109" xfId="0" applyFont="1" applyFill="1" applyBorder="1"/>
    <xf numFmtId="0" fontId="11" fillId="126" borderId="133" xfId="0" applyFont="1" applyFill="1" applyBorder="1"/>
    <xf numFmtId="0" fontId="11" fillId="127" borderId="132" xfId="0" applyFont="1" applyFill="1" applyBorder="1"/>
    <xf numFmtId="0" fontId="11" fillId="127" borderId="110" xfId="0" applyFont="1" applyFill="1" applyBorder="1"/>
    <xf numFmtId="0" fontId="0" fillId="127" borderId="110" xfId="0" applyFill="1" applyBorder="1"/>
    <xf numFmtId="0" fontId="0" fillId="126" borderId="0" xfId="0" applyFill="1"/>
    <xf numFmtId="0" fontId="11" fillId="126" borderId="0" xfId="0" applyFont="1" applyFill="1"/>
    <xf numFmtId="0" fontId="37" fillId="126" borderId="0" xfId="0" applyFont="1" applyFill="1" applyBorder="1" applyAlignment="1">
      <alignment horizontal="right"/>
    </xf>
    <xf numFmtId="0" fontId="11" fillId="27" borderId="103" xfId="0" applyFont="1" applyFill="1" applyBorder="1"/>
    <xf numFmtId="1" fontId="29" fillId="27" borderId="93" xfId="0" applyNumberFormat="1" applyFont="1" applyFill="1" applyBorder="1" applyAlignment="1">
      <alignment horizontal="right"/>
    </xf>
    <xf numFmtId="1" fontId="27" fillId="0" borderId="2" xfId="0" applyNumberFormat="1" applyFont="1" applyFill="1" applyBorder="1" applyAlignment="1"/>
    <xf numFmtId="1" fontId="11" fillId="0" borderId="21" xfId="0" applyNumberFormat="1" applyFont="1" applyFill="1" applyBorder="1" applyAlignment="1">
      <alignment horizontal="right"/>
    </xf>
    <xf numFmtId="1" fontId="29" fillId="0" borderId="21" xfId="0" applyNumberFormat="1" applyFont="1" applyFill="1" applyBorder="1" applyAlignment="1">
      <alignment horizontal="right"/>
    </xf>
    <xf numFmtId="1" fontId="11" fillId="27" borderId="96" xfId="0" applyNumberFormat="1" applyFont="1" applyFill="1" applyBorder="1" applyAlignment="1">
      <alignment horizontal="left"/>
    </xf>
    <xf numFmtId="1" fontId="11" fillId="27" borderId="98" xfId="0" applyNumberFormat="1" applyFont="1" applyFill="1" applyBorder="1" applyAlignment="1">
      <alignment horizontal="left"/>
    </xf>
    <xf numFmtId="0" fontId="11" fillId="0" borderId="2" xfId="0" applyFont="1" applyFill="1" applyBorder="1" applyAlignment="1">
      <alignment horizontal="center"/>
    </xf>
    <xf numFmtId="0" fontId="11" fillId="0" borderId="21" xfId="0" applyFont="1" applyFill="1" applyBorder="1" applyAlignment="1">
      <alignment horizontal="center"/>
    </xf>
    <xf numFmtId="0" fontId="11" fillId="0" borderId="22" xfId="0" applyFont="1" applyFill="1" applyBorder="1" applyAlignment="1">
      <alignment horizontal="center"/>
    </xf>
    <xf numFmtId="1" fontId="29" fillId="0" borderId="21" xfId="0" applyNumberFormat="1" applyFont="1" applyFill="1" applyBorder="1" applyAlignment="1">
      <alignment horizontal="left"/>
    </xf>
    <xf numFmtId="1" fontId="27" fillId="0" borderId="1" xfId="0" applyNumberFormat="1" applyFont="1" applyFill="1" applyBorder="1" applyAlignment="1">
      <alignment horizontal="center"/>
    </xf>
    <xf numFmtId="1" fontId="27" fillId="6" borderId="91" xfId="0" applyNumberFormat="1" applyFont="1" applyFill="1" applyBorder="1" applyAlignment="1"/>
    <xf numFmtId="1" fontId="11" fillId="6" borderId="92" xfId="0" applyNumberFormat="1" applyFont="1" applyFill="1" applyBorder="1" applyAlignment="1">
      <alignment horizontal="right"/>
    </xf>
    <xf numFmtId="1" fontId="29" fillId="6" borderId="93" xfId="0" applyNumberFormat="1" applyFont="1" applyFill="1" applyBorder="1" applyAlignment="1">
      <alignment horizontal="right"/>
    </xf>
    <xf numFmtId="1" fontId="11" fillId="0" borderId="2" xfId="0" applyNumberFormat="1" applyFont="1" applyFill="1" applyBorder="1" applyAlignment="1">
      <alignment horizontal="right"/>
    </xf>
    <xf numFmtId="0" fontId="11" fillId="0" borderId="61" xfId="0" applyFont="1" applyFill="1" applyBorder="1" applyAlignment="1">
      <alignment horizontal="center"/>
    </xf>
    <xf numFmtId="1" fontId="11" fillId="6" borderId="96" xfId="0" applyNumberFormat="1" applyFont="1" applyFill="1" applyBorder="1" applyAlignment="1">
      <alignment horizontal="left"/>
    </xf>
    <xf numFmtId="1" fontId="11" fillId="6" borderId="98" xfId="0" applyNumberFormat="1" applyFont="1" applyFill="1" applyBorder="1" applyAlignment="1">
      <alignment horizontal="center"/>
    </xf>
    <xf numFmtId="1" fontId="27" fillId="0" borderId="21" xfId="0" applyNumberFormat="1" applyFont="1" applyFill="1" applyBorder="1" applyAlignment="1">
      <alignment horizontal="center"/>
    </xf>
    <xf numFmtId="1" fontId="27" fillId="0" borderId="21" xfId="0" applyNumberFormat="1" applyFont="1" applyFill="1" applyBorder="1" applyAlignment="1"/>
    <xf numFmtId="1" fontId="11" fillId="0" borderId="1" xfId="0" applyNumberFormat="1" applyFont="1" applyFill="1" applyBorder="1" applyAlignment="1">
      <alignment horizontal="right"/>
    </xf>
    <xf numFmtId="1" fontId="11" fillId="9" borderId="91" xfId="0" applyNumberFormat="1" applyFont="1" applyFill="1" applyBorder="1" applyAlignment="1">
      <alignment horizontal="right"/>
    </xf>
    <xf numFmtId="1" fontId="11" fillId="9" borderId="92" xfId="0" applyNumberFormat="1" applyFont="1" applyFill="1" applyBorder="1" applyAlignment="1">
      <alignment horizontal="right"/>
    </xf>
    <xf numFmtId="1" fontId="29" fillId="9" borderId="93" xfId="0" applyNumberFormat="1" applyFont="1" applyFill="1" applyBorder="1" applyAlignment="1">
      <alignment horizontal="right"/>
    </xf>
    <xf numFmtId="1" fontId="11" fillId="9" borderId="96" xfId="0" applyNumberFormat="1" applyFont="1" applyFill="1" applyBorder="1" applyAlignment="1">
      <alignment horizontal="left"/>
    </xf>
    <xf numFmtId="1" fontId="11" fillId="9" borderId="98" xfId="0" applyNumberFormat="1" applyFont="1" applyFill="1" applyBorder="1" applyAlignment="1">
      <alignment horizontal="center"/>
    </xf>
    <xf numFmtId="0" fontId="11" fillId="0" borderId="2" xfId="0" applyFont="1" applyFill="1" applyBorder="1"/>
    <xf numFmtId="0" fontId="11" fillId="0" borderId="121" xfId="0" applyFont="1" applyFill="1" applyBorder="1" applyAlignment="1">
      <alignment horizontal="center"/>
    </xf>
    <xf numFmtId="1" fontId="11" fillId="0" borderId="57" xfId="0" applyNumberFormat="1" applyFont="1" applyFill="1" applyBorder="1" applyAlignment="1">
      <alignment horizontal="right"/>
    </xf>
    <xf numFmtId="0" fontId="11" fillId="0" borderId="58" xfId="0" applyFont="1" applyFill="1" applyBorder="1" applyAlignment="1">
      <alignment horizontal="center"/>
    </xf>
    <xf numFmtId="1" fontId="11" fillId="10" borderId="91" xfId="0" applyNumberFormat="1" applyFont="1" applyFill="1" applyBorder="1" applyAlignment="1">
      <alignment horizontal="right"/>
    </xf>
    <xf numFmtId="1" fontId="11" fillId="10" borderId="92" xfId="0" applyNumberFormat="1" applyFont="1" applyFill="1" applyBorder="1" applyAlignment="1">
      <alignment horizontal="right"/>
    </xf>
    <xf numFmtId="1" fontId="29" fillId="10" borderId="93" xfId="0" applyNumberFormat="1" applyFont="1" applyFill="1" applyBorder="1" applyAlignment="1">
      <alignment horizontal="right"/>
    </xf>
    <xf numFmtId="1" fontId="11" fillId="0" borderId="21" xfId="0" applyNumberFormat="1" applyFont="1" applyFill="1" applyBorder="1" applyAlignment="1">
      <alignment horizontal="center" vertical="center"/>
    </xf>
    <xf numFmtId="0" fontId="11" fillId="0" borderId="22" xfId="0" applyFont="1" applyFill="1" applyBorder="1" applyAlignment="1">
      <alignment horizontal="center" vertical="center"/>
    </xf>
    <xf numFmtId="0" fontId="11" fillId="0" borderId="1" xfId="0" applyFont="1" applyFill="1" applyBorder="1" applyAlignment="1">
      <alignment horizontal="center"/>
    </xf>
    <xf numFmtId="0" fontId="11" fillId="10" borderId="96" xfId="0" applyFont="1" applyFill="1" applyBorder="1" applyAlignment="1">
      <alignment horizontal="center"/>
    </xf>
    <xf numFmtId="0" fontId="11" fillId="10" borderId="97" xfId="0" applyFont="1" applyFill="1" applyBorder="1" applyAlignment="1">
      <alignment horizontal="center"/>
    </xf>
    <xf numFmtId="1" fontId="11" fillId="10" borderId="98" xfId="0" applyNumberFormat="1" applyFont="1" applyFill="1" applyBorder="1" applyAlignment="1">
      <alignment horizontal="center"/>
    </xf>
    <xf numFmtId="1" fontId="11" fillId="2" borderId="91" xfId="0" applyNumberFormat="1" applyFont="1" applyFill="1" applyBorder="1" applyAlignment="1">
      <alignment horizontal="right"/>
    </xf>
    <xf numFmtId="1" fontId="11" fillId="2" borderId="92" xfId="0" applyNumberFormat="1" applyFont="1" applyFill="1" applyBorder="1" applyAlignment="1">
      <alignment horizontal="right"/>
    </xf>
    <xf numFmtId="1" fontId="11" fillId="2" borderId="92" xfId="0" applyNumberFormat="1" applyFont="1" applyFill="1" applyBorder="1" applyAlignment="1">
      <alignment horizontal="center"/>
    </xf>
    <xf numFmtId="1" fontId="11" fillId="2" borderId="92" xfId="0" applyNumberFormat="1" applyFont="1" applyFill="1" applyBorder="1" applyAlignment="1"/>
    <xf numFmtId="1" fontId="29" fillId="2" borderId="93" xfId="0" applyNumberFormat="1" applyFont="1" applyFill="1" applyBorder="1" applyAlignment="1">
      <alignment horizontal="right"/>
    </xf>
    <xf numFmtId="0" fontId="11" fillId="2" borderId="96" xfId="0" applyFont="1" applyFill="1" applyBorder="1" applyAlignment="1">
      <alignment horizontal="center"/>
    </xf>
    <xf numFmtId="0" fontId="11" fillId="2" borderId="97" xfId="0" applyFont="1" applyFill="1" applyBorder="1" applyAlignment="1">
      <alignment horizontal="center"/>
    </xf>
    <xf numFmtId="0" fontId="11" fillId="2" borderId="21" xfId="0" applyFont="1" applyFill="1" applyBorder="1" applyAlignment="1">
      <alignment horizontal="center"/>
    </xf>
    <xf numFmtId="1" fontId="11" fillId="2" borderId="95" xfId="0" applyNumberFormat="1" applyFont="1" applyFill="1" applyBorder="1" applyAlignment="1">
      <alignment horizontal="right"/>
    </xf>
    <xf numFmtId="1" fontId="29" fillId="0" borderId="1" xfId="0" applyNumberFormat="1" applyFont="1" applyFill="1" applyBorder="1" applyAlignment="1">
      <alignment horizontal="right"/>
    </xf>
    <xf numFmtId="1" fontId="11" fillId="18" borderId="91" xfId="0" applyNumberFormat="1" applyFont="1" applyFill="1" applyBorder="1" applyAlignment="1">
      <alignment horizontal="center"/>
    </xf>
    <xf numFmtId="1" fontId="11" fillId="18" borderId="92" xfId="0" applyNumberFormat="1" applyFont="1" applyFill="1" applyBorder="1" applyAlignment="1">
      <alignment horizontal="center"/>
    </xf>
    <xf numFmtId="1" fontId="11" fillId="18" borderId="92" xfId="0" applyNumberFormat="1" applyFont="1" applyFill="1" applyBorder="1" applyAlignment="1"/>
    <xf numFmtId="1" fontId="29" fillId="18" borderId="93" xfId="0" applyNumberFormat="1" applyFont="1" applyFill="1" applyBorder="1" applyAlignment="1">
      <alignment horizontal="right"/>
    </xf>
    <xf numFmtId="0" fontId="11" fillId="18" borderId="96" xfId="0" applyFont="1" applyFill="1" applyBorder="1" applyAlignment="1">
      <alignment horizontal="center"/>
    </xf>
    <xf numFmtId="0" fontId="11" fillId="18" borderId="97" xfId="0" applyFont="1" applyFill="1" applyBorder="1" applyAlignment="1">
      <alignment horizontal="center"/>
    </xf>
    <xf numFmtId="1" fontId="11" fillId="18" borderId="98" xfId="0" applyNumberFormat="1" applyFont="1" applyFill="1" applyBorder="1" applyAlignment="1">
      <alignment horizontal="right"/>
    </xf>
    <xf numFmtId="1" fontId="27" fillId="39" borderId="91" xfId="0" applyNumberFormat="1" applyFont="1" applyFill="1" applyBorder="1" applyAlignment="1">
      <alignment horizontal="right"/>
    </xf>
    <xf numFmtId="1" fontId="27" fillId="39" borderId="92" xfId="0" applyNumberFormat="1" applyFont="1" applyFill="1" applyBorder="1" applyAlignment="1">
      <alignment horizontal="right"/>
    </xf>
    <xf numFmtId="1" fontId="27" fillId="39" borderId="92" xfId="0" applyNumberFormat="1" applyFont="1" applyFill="1" applyBorder="1" applyAlignment="1">
      <alignment horizontal="center"/>
    </xf>
    <xf numFmtId="1" fontId="27" fillId="39" borderId="92" xfId="0" applyNumberFormat="1" applyFont="1" applyFill="1" applyBorder="1" applyAlignment="1"/>
    <xf numFmtId="1" fontId="49" fillId="39" borderId="93" xfId="0" applyNumberFormat="1" applyFont="1" applyFill="1" applyBorder="1" applyAlignment="1">
      <alignment horizontal="right"/>
    </xf>
    <xf numFmtId="1" fontId="27" fillId="39" borderId="94" xfId="0" applyNumberFormat="1" applyFont="1" applyFill="1" applyBorder="1" applyAlignment="1">
      <alignment horizontal="center"/>
    </xf>
    <xf numFmtId="0" fontId="27" fillId="39" borderId="120" xfId="0" applyFont="1" applyFill="1" applyBorder="1" applyAlignment="1">
      <alignment horizontal="center"/>
    </xf>
    <xf numFmtId="0" fontId="27" fillId="39" borderId="97" xfId="0" applyFont="1" applyFill="1" applyBorder="1" applyAlignment="1">
      <alignment horizontal="center"/>
    </xf>
    <xf numFmtId="1" fontId="27" fillId="39" borderId="98" xfId="0" applyNumberFormat="1" applyFont="1" applyFill="1" applyBorder="1" applyAlignment="1">
      <alignment horizontal="right"/>
    </xf>
    <xf numFmtId="1" fontId="11" fillId="0" borderId="0" xfId="0" applyNumberFormat="1" applyFont="1" applyFill="1" applyBorder="1" applyAlignment="1">
      <alignment horizontal="right"/>
    </xf>
    <xf numFmtId="0" fontId="11" fillId="9" borderId="0" xfId="0" applyFont="1" applyFill="1" applyBorder="1"/>
    <xf numFmtId="0" fontId="29" fillId="9" borderId="0" xfId="0" applyFont="1" applyFill="1" applyBorder="1" applyAlignment="1">
      <alignment horizontal="center"/>
    </xf>
    <xf numFmtId="0" fontId="11" fillId="9" borderId="0" xfId="0" applyFont="1" applyFill="1" applyBorder="1" applyAlignment="1">
      <alignment horizontal="center"/>
    </xf>
    <xf numFmtId="3" fontId="11" fillId="0" borderId="6" xfId="0" applyNumberFormat="1" applyFont="1" applyFill="1" applyBorder="1" applyAlignment="1">
      <alignment vertical="center" textRotation="90"/>
    </xf>
    <xf numFmtId="0" fontId="125" fillId="0" borderId="4" xfId="0" applyFont="1" applyFill="1" applyBorder="1" applyAlignment="1">
      <alignment vertical="center" wrapText="1"/>
    </xf>
    <xf numFmtId="3" fontId="75" fillId="0" borderId="20" xfId="0" applyNumberFormat="1" applyFont="1" applyFill="1" applyBorder="1" applyAlignment="1">
      <alignment vertical="center" textRotation="90"/>
    </xf>
    <xf numFmtId="0" fontId="11" fillId="0" borderId="57" xfId="0" applyFont="1" applyFill="1" applyBorder="1" applyAlignment="1">
      <alignment horizontal="right"/>
    </xf>
    <xf numFmtId="164" fontId="11" fillId="0" borderId="0" xfId="0" applyNumberFormat="1" applyFont="1" applyFill="1" applyBorder="1" applyAlignment="1">
      <alignment horizontal="center"/>
    </xf>
    <xf numFmtId="1" fontId="11" fillId="27" borderId="95" xfId="0" applyNumberFormat="1" applyFont="1" applyFill="1" applyBorder="1" applyAlignment="1">
      <alignment horizontal="left"/>
    </xf>
    <xf numFmtId="1" fontId="27" fillId="6" borderId="103" xfId="0" applyNumberFormat="1" applyFont="1" applyFill="1" applyBorder="1" applyAlignment="1"/>
    <xf numFmtId="1" fontId="27" fillId="6" borderId="92" xfId="0" applyNumberFormat="1" applyFont="1" applyFill="1" applyBorder="1" applyAlignment="1"/>
    <xf numFmtId="1" fontId="11" fillId="6" borderId="117" xfId="0" applyNumberFormat="1" applyFont="1" applyFill="1" applyBorder="1" applyAlignment="1">
      <alignment horizontal="center"/>
    </xf>
    <xf numFmtId="1" fontId="11" fillId="6" borderId="118" xfId="0" applyNumberFormat="1" applyFont="1" applyFill="1" applyBorder="1" applyAlignment="1">
      <alignment horizontal="left"/>
    </xf>
    <xf numFmtId="1" fontId="11" fillId="6" borderId="97" xfId="0" applyNumberFormat="1" applyFont="1" applyFill="1" applyBorder="1" applyAlignment="1">
      <alignment horizontal="center"/>
    </xf>
    <xf numFmtId="1" fontId="11" fillId="2" borderId="98" xfId="0" applyNumberFormat="1" applyFont="1" applyFill="1" applyBorder="1" applyAlignment="1">
      <alignment horizontal="right"/>
    </xf>
    <xf numFmtId="1" fontId="27" fillId="60" borderId="91" xfId="0" applyNumberFormat="1" applyFont="1" applyFill="1" applyBorder="1" applyAlignment="1">
      <alignment horizontal="right"/>
    </xf>
    <xf numFmtId="1" fontId="27" fillId="60" borderId="92" xfId="0" applyNumberFormat="1" applyFont="1" applyFill="1" applyBorder="1" applyAlignment="1">
      <alignment horizontal="right"/>
    </xf>
    <xf numFmtId="1" fontId="27" fillId="60" borderId="92" xfId="0" applyNumberFormat="1" applyFont="1" applyFill="1" applyBorder="1" applyAlignment="1">
      <alignment horizontal="center"/>
    </xf>
    <xf numFmtId="1" fontId="27" fillId="60" borderId="92" xfId="0" applyNumberFormat="1" applyFont="1" applyFill="1" applyBorder="1" applyAlignment="1"/>
    <xf numFmtId="1" fontId="49" fillId="60" borderId="93" xfId="0" applyNumberFormat="1" applyFont="1" applyFill="1" applyBorder="1" applyAlignment="1">
      <alignment horizontal="right"/>
    </xf>
    <xf numFmtId="1" fontId="27" fillId="60" borderId="94" xfId="0" applyNumberFormat="1" applyFont="1" applyFill="1" applyBorder="1" applyAlignment="1">
      <alignment horizontal="center"/>
    </xf>
    <xf numFmtId="0" fontId="27" fillId="60" borderId="97" xfId="0" applyFont="1" applyFill="1" applyBorder="1" applyAlignment="1">
      <alignment horizontal="center"/>
    </xf>
    <xf numFmtId="1" fontId="27" fillId="60" borderId="98" xfId="0" applyNumberFormat="1" applyFont="1" applyFill="1" applyBorder="1" applyAlignment="1">
      <alignment horizontal="right"/>
    </xf>
    <xf numFmtId="0" fontId="27" fillId="9" borderId="0" xfId="0" applyFont="1" applyFill="1" applyBorder="1" applyAlignment="1">
      <alignment vertical="center" wrapText="1"/>
    </xf>
    <xf numFmtId="3" fontId="11" fillId="9" borderId="0" xfId="0" applyNumberFormat="1" applyFont="1" applyFill="1" applyBorder="1" applyAlignment="1">
      <alignment vertical="center" textRotation="90"/>
    </xf>
    <xf numFmtId="0" fontId="11" fillId="9" borderId="0" xfId="0" applyFont="1" applyFill="1" applyBorder="1" applyAlignment="1">
      <alignment horizontal="left"/>
    </xf>
    <xf numFmtId="0" fontId="27" fillId="0" borderId="0" xfId="0" applyFont="1" applyFill="1" applyBorder="1" applyAlignment="1">
      <alignment vertical="center" wrapText="1"/>
    </xf>
    <xf numFmtId="3" fontId="11" fillId="0" borderId="0" xfId="0" applyNumberFormat="1" applyFont="1" applyFill="1" applyBorder="1" applyAlignment="1">
      <alignment vertical="center" textRotation="90"/>
    </xf>
    <xf numFmtId="3" fontId="27" fillId="0" borderId="0" xfId="0" applyNumberFormat="1" applyFont="1" applyFill="1" applyBorder="1" applyAlignment="1">
      <alignment vertical="center" textRotation="90"/>
    </xf>
    <xf numFmtId="0" fontId="27" fillId="0" borderId="0" xfId="0" applyFont="1" applyFill="1" applyBorder="1" applyAlignment="1">
      <alignment horizontal="right"/>
    </xf>
    <xf numFmtId="0" fontId="57" fillId="0" borderId="0" xfId="0" applyFont="1" applyAlignment="1">
      <alignment horizontal="left" textRotation="90" wrapText="1"/>
    </xf>
    <xf numFmtId="0" fontId="57" fillId="94" borderId="214" xfId="0" applyFont="1" applyFill="1" applyBorder="1" applyAlignment="1">
      <alignment horizontal="center" textRotation="90" wrapText="1"/>
    </xf>
    <xf numFmtId="0" fontId="57" fillId="94" borderId="215" xfId="0" applyFont="1" applyFill="1" applyBorder="1" applyAlignment="1">
      <alignment horizontal="center" textRotation="90" wrapText="1"/>
    </xf>
    <xf numFmtId="0" fontId="0" fillId="94" borderId="214" xfId="0" applyFill="1" applyBorder="1" applyAlignment="1">
      <alignment horizontal="center" vertical="center"/>
    </xf>
    <xf numFmtId="0" fontId="0" fillId="94" borderId="215" xfId="0" applyFill="1" applyBorder="1" applyAlignment="1">
      <alignment horizontal="center" vertical="center"/>
    </xf>
    <xf numFmtId="0" fontId="0" fillId="94" borderId="216" xfId="0" applyFill="1" applyBorder="1" applyAlignment="1">
      <alignment horizontal="center" vertical="center"/>
    </xf>
    <xf numFmtId="0" fontId="0" fillId="94" borderId="217" xfId="0" applyFill="1" applyBorder="1" applyAlignment="1">
      <alignment horizontal="center" vertical="center"/>
    </xf>
    <xf numFmtId="0" fontId="0" fillId="113" borderId="218" xfId="0" applyFill="1" applyBorder="1" applyAlignment="1">
      <alignment horizontal="center" vertical="center"/>
    </xf>
    <xf numFmtId="0" fontId="0" fillId="113" borderId="219" xfId="0" applyFill="1" applyBorder="1" applyAlignment="1">
      <alignment horizontal="center" vertical="center"/>
    </xf>
    <xf numFmtId="0" fontId="0" fillId="94" borderId="218" xfId="0" applyFill="1" applyBorder="1" applyAlignment="1">
      <alignment horizontal="center" vertical="center"/>
    </xf>
    <xf numFmtId="0" fontId="0" fillId="94" borderId="219" xfId="0" applyFill="1" applyBorder="1" applyAlignment="1">
      <alignment horizontal="center" vertical="center"/>
    </xf>
    <xf numFmtId="0" fontId="57" fillId="94" borderId="221" xfId="0" applyFont="1" applyFill="1" applyBorder="1" applyAlignment="1">
      <alignment horizontal="center" textRotation="90" wrapText="1"/>
    </xf>
    <xf numFmtId="0" fontId="0" fillId="94" borderId="221" xfId="0" applyFill="1" applyBorder="1" applyAlignment="1">
      <alignment horizontal="center" vertical="center"/>
    </xf>
    <xf numFmtId="0" fontId="0" fillId="94" borderId="222" xfId="0" applyFill="1" applyBorder="1" applyAlignment="1">
      <alignment horizontal="center" vertical="center"/>
    </xf>
    <xf numFmtId="0" fontId="0" fillId="113" borderId="223" xfId="0" applyFill="1" applyBorder="1" applyAlignment="1">
      <alignment horizontal="center" vertical="center"/>
    </xf>
    <xf numFmtId="0" fontId="0" fillId="94" borderId="223" xfId="0" applyFill="1" applyBorder="1" applyAlignment="1">
      <alignment horizontal="center" vertical="center"/>
    </xf>
    <xf numFmtId="0" fontId="57" fillId="28" borderId="214" xfId="0" applyFont="1" applyFill="1" applyBorder="1" applyAlignment="1">
      <alignment horizontal="center" textRotation="90" wrapText="1"/>
    </xf>
    <xf numFmtId="0" fontId="57" fillId="28" borderId="215" xfId="0" applyFont="1" applyFill="1" applyBorder="1" applyAlignment="1">
      <alignment horizontal="center" textRotation="90" wrapText="1"/>
    </xf>
    <xf numFmtId="0" fontId="57" fillId="28" borderId="221" xfId="0" applyFont="1" applyFill="1" applyBorder="1" applyAlignment="1">
      <alignment horizontal="center" textRotation="90" wrapText="1"/>
    </xf>
    <xf numFmtId="0" fontId="0" fillId="28" borderId="214" xfId="0" applyFill="1" applyBorder="1" applyAlignment="1">
      <alignment horizontal="center" vertical="center"/>
    </xf>
    <xf numFmtId="0" fontId="0" fillId="28" borderId="215" xfId="0" applyFill="1" applyBorder="1" applyAlignment="1">
      <alignment horizontal="center" vertical="center"/>
    </xf>
    <xf numFmtId="0" fontId="0" fillId="28" borderId="221" xfId="0" applyFill="1" applyBorder="1" applyAlignment="1">
      <alignment horizontal="center" vertical="center"/>
    </xf>
    <xf numFmtId="0" fontId="0" fillId="28" borderId="216" xfId="0" applyFill="1" applyBorder="1" applyAlignment="1">
      <alignment horizontal="center" vertical="center"/>
    </xf>
    <xf numFmtId="0" fontId="0" fillId="28" borderId="217" xfId="0" applyFill="1" applyBorder="1" applyAlignment="1">
      <alignment horizontal="center" vertical="center"/>
    </xf>
    <xf numFmtId="0" fontId="0" fillId="28" borderId="222" xfId="0" applyFill="1" applyBorder="1" applyAlignment="1">
      <alignment horizontal="center" vertical="center"/>
    </xf>
    <xf numFmtId="0" fontId="0" fillId="114" borderId="218" xfId="0" applyFill="1" applyBorder="1" applyAlignment="1">
      <alignment horizontal="center" vertical="center"/>
    </xf>
    <xf numFmtId="0" fontId="0" fillId="114" borderId="219" xfId="0" applyFill="1" applyBorder="1" applyAlignment="1">
      <alignment horizontal="center" vertical="center"/>
    </xf>
    <xf numFmtId="0" fontId="0" fillId="114" borderId="223" xfId="0" applyFill="1" applyBorder="1" applyAlignment="1">
      <alignment horizontal="center" vertical="center"/>
    </xf>
    <xf numFmtId="0" fontId="0" fillId="28" borderId="218" xfId="0" applyFill="1" applyBorder="1" applyAlignment="1">
      <alignment horizontal="center" vertical="center"/>
    </xf>
    <xf numFmtId="0" fontId="0" fillId="28" borderId="219" xfId="0" applyFill="1" applyBorder="1" applyAlignment="1">
      <alignment horizontal="center" vertical="center"/>
    </xf>
    <xf numFmtId="0" fontId="0" fillId="28" borderId="223" xfId="0" applyFill="1" applyBorder="1" applyAlignment="1">
      <alignment horizontal="center" vertical="center"/>
    </xf>
    <xf numFmtId="0" fontId="57" fillId="56" borderId="214" xfId="0" applyFont="1" applyFill="1" applyBorder="1" applyAlignment="1">
      <alignment horizontal="center" textRotation="90"/>
    </xf>
    <xf numFmtId="0" fontId="57" fillId="56" borderId="215" xfId="0" applyFont="1" applyFill="1" applyBorder="1" applyAlignment="1">
      <alignment horizontal="center" textRotation="90"/>
    </xf>
    <xf numFmtId="0" fontId="57" fillId="56" borderId="221" xfId="0" applyFont="1" applyFill="1" applyBorder="1" applyAlignment="1">
      <alignment horizontal="center" textRotation="90"/>
    </xf>
    <xf numFmtId="0" fontId="0" fillId="56" borderId="214" xfId="0" applyFill="1" applyBorder="1" applyAlignment="1">
      <alignment horizontal="center" vertical="center"/>
    </xf>
    <xf numFmtId="0" fontId="0" fillId="56" borderId="215" xfId="0" applyFill="1" applyBorder="1" applyAlignment="1">
      <alignment horizontal="center" vertical="center"/>
    </xf>
    <xf numFmtId="0" fontId="0" fillId="56" borderId="221" xfId="0" applyFill="1" applyBorder="1" applyAlignment="1">
      <alignment horizontal="center" vertical="center"/>
    </xf>
    <xf numFmtId="0" fontId="0" fillId="56" borderId="216" xfId="0" applyFill="1" applyBorder="1" applyAlignment="1">
      <alignment horizontal="center" vertical="center"/>
    </xf>
    <xf numFmtId="0" fontId="0" fillId="56" borderId="217" xfId="0" applyFill="1" applyBorder="1" applyAlignment="1">
      <alignment horizontal="center" vertical="center"/>
    </xf>
    <xf numFmtId="0" fontId="0" fillId="56" borderId="222" xfId="0" applyFill="1" applyBorder="1" applyAlignment="1">
      <alignment horizontal="center" vertical="center"/>
    </xf>
    <xf numFmtId="0" fontId="0" fillId="112" borderId="218" xfId="0" applyFill="1" applyBorder="1" applyAlignment="1">
      <alignment horizontal="center" vertical="center"/>
    </xf>
    <xf numFmtId="0" fontId="0" fillId="112" borderId="219" xfId="0" applyFill="1" applyBorder="1" applyAlignment="1">
      <alignment horizontal="center" vertical="center"/>
    </xf>
    <xf numFmtId="0" fontId="0" fillId="112" borderId="223" xfId="0" applyFill="1" applyBorder="1" applyAlignment="1">
      <alignment horizontal="center" vertical="center"/>
    </xf>
    <xf numFmtId="0" fontId="0" fillId="56" borderId="218" xfId="0" applyFill="1" applyBorder="1" applyAlignment="1">
      <alignment horizontal="center" vertical="center"/>
    </xf>
    <xf numFmtId="0" fontId="0" fillId="56" borderId="219" xfId="0" applyFill="1" applyBorder="1" applyAlignment="1">
      <alignment horizontal="center" vertical="center"/>
    </xf>
    <xf numFmtId="0" fontId="0" fillId="56" borderId="223" xfId="0" applyFill="1" applyBorder="1" applyAlignment="1">
      <alignment horizontal="center" vertical="center"/>
    </xf>
    <xf numFmtId="0" fontId="57" fillId="94" borderId="220" xfId="0" applyFont="1" applyFill="1" applyBorder="1" applyAlignment="1">
      <alignment horizontal="center" textRotation="90" wrapText="1"/>
    </xf>
    <xf numFmtId="0" fontId="0" fillId="94" borderId="220" xfId="0" applyFill="1" applyBorder="1" applyAlignment="1">
      <alignment horizontal="center" vertical="center"/>
    </xf>
    <xf numFmtId="0" fontId="0" fillId="94" borderId="224" xfId="0" applyFill="1" applyBorder="1" applyAlignment="1">
      <alignment horizontal="center" vertical="center"/>
    </xf>
    <xf numFmtId="0" fontId="0" fillId="113" borderId="225" xfId="0" applyFill="1" applyBorder="1" applyAlignment="1">
      <alignment horizontal="center" vertical="center"/>
    </xf>
    <xf numFmtId="0" fontId="0" fillId="94" borderId="225" xfId="0" applyFill="1" applyBorder="1" applyAlignment="1">
      <alignment horizontal="center" vertical="center"/>
    </xf>
    <xf numFmtId="0" fontId="57" fillId="10" borderId="214" xfId="0" applyFont="1" applyFill="1" applyBorder="1" applyAlignment="1">
      <alignment horizontal="center" textRotation="90" wrapText="1"/>
    </xf>
    <xf numFmtId="0" fontId="57" fillId="10" borderId="215" xfId="0" applyFont="1" applyFill="1" applyBorder="1" applyAlignment="1">
      <alignment horizontal="center" textRotation="90" wrapText="1"/>
    </xf>
    <xf numFmtId="0" fontId="57" fillId="10" borderId="221" xfId="0" applyFont="1" applyFill="1" applyBorder="1" applyAlignment="1">
      <alignment horizontal="center" textRotation="90" wrapText="1"/>
    </xf>
    <xf numFmtId="0" fontId="0" fillId="10" borderId="214" xfId="0" applyFill="1" applyBorder="1" applyAlignment="1">
      <alignment horizontal="center" vertical="center"/>
    </xf>
    <xf numFmtId="0" fontId="0" fillId="10" borderId="215" xfId="0" applyFill="1" applyBorder="1" applyAlignment="1">
      <alignment horizontal="center" vertical="center"/>
    </xf>
    <xf numFmtId="0" fontId="0" fillId="10" borderId="221" xfId="0" applyFill="1" applyBorder="1" applyAlignment="1">
      <alignment horizontal="center" vertical="center"/>
    </xf>
    <xf numFmtId="0" fontId="0" fillId="10" borderId="216" xfId="0" applyFill="1" applyBorder="1" applyAlignment="1">
      <alignment horizontal="center" vertical="center"/>
    </xf>
    <xf numFmtId="0" fontId="0" fillId="10" borderId="217" xfId="0" applyFill="1" applyBorder="1" applyAlignment="1">
      <alignment horizontal="center" vertical="center"/>
    </xf>
    <xf numFmtId="0" fontId="0" fillId="10" borderId="222" xfId="0" applyFill="1" applyBorder="1" applyAlignment="1">
      <alignment horizontal="center" vertical="center"/>
    </xf>
    <xf numFmtId="0" fontId="0" fillId="115" borderId="218" xfId="0" applyFill="1" applyBorder="1" applyAlignment="1">
      <alignment horizontal="center" vertical="center"/>
    </xf>
    <xf numFmtId="0" fontId="0" fillId="115" borderId="219" xfId="0" applyFill="1" applyBorder="1" applyAlignment="1">
      <alignment horizontal="center" vertical="center"/>
    </xf>
    <xf numFmtId="0" fontId="0" fillId="115" borderId="223" xfId="0" applyFill="1" applyBorder="1" applyAlignment="1">
      <alignment horizontal="center" vertical="center"/>
    </xf>
    <xf numFmtId="0" fontId="0" fillId="10" borderId="218" xfId="0" applyFill="1" applyBorder="1" applyAlignment="1">
      <alignment horizontal="center" vertical="center"/>
    </xf>
    <xf numFmtId="0" fontId="0" fillId="10" borderId="219" xfId="0" applyFill="1" applyBorder="1" applyAlignment="1">
      <alignment horizontal="center" vertical="center"/>
    </xf>
    <xf numFmtId="0" fontId="0" fillId="10" borderId="223" xfId="0" applyFill="1" applyBorder="1" applyAlignment="1">
      <alignment horizontal="center" vertical="center"/>
    </xf>
    <xf numFmtId="0" fontId="0" fillId="125" borderId="218" xfId="0" applyFill="1" applyBorder="1" applyAlignment="1">
      <alignment horizontal="center" vertical="center"/>
    </xf>
    <xf numFmtId="0" fontId="0" fillId="125" borderId="219" xfId="0" applyFill="1" applyBorder="1" applyAlignment="1">
      <alignment horizontal="center" vertical="center"/>
    </xf>
    <xf numFmtId="0" fontId="0" fillId="125" borderId="223" xfId="0" applyFill="1" applyBorder="1" applyAlignment="1">
      <alignment horizontal="center" vertical="center"/>
    </xf>
    <xf numFmtId="0" fontId="57" fillId="21" borderId="214" xfId="0" applyFont="1" applyFill="1" applyBorder="1" applyAlignment="1">
      <alignment horizontal="center" textRotation="90" wrapText="1"/>
    </xf>
    <xf numFmtId="0" fontId="57" fillId="21" borderId="215" xfId="0" applyFont="1" applyFill="1" applyBorder="1" applyAlignment="1">
      <alignment horizontal="center" textRotation="90" wrapText="1"/>
    </xf>
    <xf numFmtId="0" fontId="57" fillId="21" borderId="221" xfId="0" applyFont="1" applyFill="1" applyBorder="1" applyAlignment="1">
      <alignment horizontal="center" textRotation="90" wrapText="1"/>
    </xf>
    <xf numFmtId="0" fontId="0" fillId="21" borderId="214" xfId="0" applyFill="1" applyBorder="1" applyAlignment="1">
      <alignment horizontal="center" vertical="center"/>
    </xf>
    <xf numFmtId="0" fontId="0" fillId="21" borderId="215" xfId="0" applyFill="1" applyBorder="1" applyAlignment="1">
      <alignment horizontal="center" vertical="center"/>
    </xf>
    <xf numFmtId="0" fontId="0" fillId="21" borderId="221" xfId="0" applyFill="1" applyBorder="1" applyAlignment="1">
      <alignment horizontal="center" vertical="center"/>
    </xf>
    <xf numFmtId="0" fontId="0" fillId="21" borderId="216" xfId="0" applyFill="1" applyBorder="1" applyAlignment="1">
      <alignment horizontal="center" vertical="center"/>
    </xf>
    <xf numFmtId="0" fontId="0" fillId="21" borderId="217" xfId="0" applyFill="1" applyBorder="1" applyAlignment="1">
      <alignment horizontal="center" vertical="center"/>
    </xf>
    <xf numFmtId="0" fontId="0" fillId="21" borderId="222" xfId="0" applyFill="1" applyBorder="1" applyAlignment="1">
      <alignment horizontal="center" vertical="center"/>
    </xf>
    <xf numFmtId="0" fontId="0" fillId="116" borderId="218" xfId="0" applyFill="1" applyBorder="1" applyAlignment="1">
      <alignment horizontal="center" vertical="center"/>
    </xf>
    <xf numFmtId="0" fontId="0" fillId="116" borderId="219" xfId="0" applyFill="1" applyBorder="1" applyAlignment="1">
      <alignment horizontal="center" vertical="center"/>
    </xf>
    <xf numFmtId="0" fontId="0" fillId="116" borderId="223" xfId="0" applyFill="1" applyBorder="1" applyAlignment="1">
      <alignment horizontal="center" vertical="center"/>
    </xf>
    <xf numFmtId="0" fontId="0" fillId="21" borderId="218" xfId="0" applyFill="1" applyBorder="1" applyAlignment="1">
      <alignment horizontal="center" vertical="center"/>
    </xf>
    <xf numFmtId="0" fontId="0" fillId="21" borderId="219" xfId="0" applyFill="1" applyBorder="1" applyAlignment="1">
      <alignment horizontal="center" vertical="center"/>
    </xf>
    <xf numFmtId="0" fontId="0" fillId="21" borderId="223" xfId="0" applyFill="1" applyBorder="1" applyAlignment="1">
      <alignment horizontal="center" vertical="center"/>
    </xf>
    <xf numFmtId="0" fontId="57" fillId="15" borderId="214" xfId="0" applyFont="1" applyFill="1" applyBorder="1" applyAlignment="1">
      <alignment horizontal="center" textRotation="90" wrapText="1"/>
    </xf>
    <xf numFmtId="0" fontId="57" fillId="15" borderId="215" xfId="0" applyFont="1" applyFill="1" applyBorder="1" applyAlignment="1">
      <alignment horizontal="center" textRotation="90" wrapText="1"/>
    </xf>
    <xf numFmtId="0" fontId="57" fillId="15" borderId="220" xfId="0" applyFont="1" applyFill="1" applyBorder="1" applyAlignment="1">
      <alignment horizontal="center" textRotation="90" wrapText="1"/>
    </xf>
    <xf numFmtId="0" fontId="0" fillId="15" borderId="214" xfId="0" applyFill="1" applyBorder="1" applyAlignment="1">
      <alignment horizontal="center" vertical="center"/>
    </xf>
    <xf numFmtId="0" fontId="0" fillId="15" borderId="215" xfId="0" applyFill="1" applyBorder="1" applyAlignment="1">
      <alignment horizontal="center" vertical="center"/>
    </xf>
    <xf numFmtId="0" fontId="0" fillId="15" borderId="220" xfId="0" applyFill="1" applyBorder="1" applyAlignment="1">
      <alignment horizontal="center" vertical="center"/>
    </xf>
    <xf numFmtId="0" fontId="0" fillId="15" borderId="216" xfId="0" applyFill="1" applyBorder="1" applyAlignment="1">
      <alignment horizontal="center" vertical="center"/>
    </xf>
    <xf numFmtId="0" fontId="0" fillId="15" borderId="217" xfId="0" applyFill="1" applyBorder="1" applyAlignment="1">
      <alignment horizontal="center" vertical="center"/>
    </xf>
    <xf numFmtId="0" fontId="0" fillId="15" borderId="224" xfId="0" applyFill="1" applyBorder="1" applyAlignment="1">
      <alignment horizontal="center" vertical="center"/>
    </xf>
    <xf numFmtId="0" fontId="0" fillId="117" borderId="218" xfId="0" applyFill="1" applyBorder="1" applyAlignment="1">
      <alignment horizontal="center" vertical="center"/>
    </xf>
    <xf numFmtId="0" fontId="0" fillId="117" borderId="219" xfId="0" applyFill="1" applyBorder="1" applyAlignment="1">
      <alignment horizontal="center" vertical="center"/>
    </xf>
    <xf numFmtId="0" fontId="0" fillId="117" borderId="225" xfId="0" applyFill="1" applyBorder="1" applyAlignment="1">
      <alignment horizontal="center" vertical="center"/>
    </xf>
    <xf numFmtId="0" fontId="0" fillId="15" borderId="218" xfId="0" applyFill="1" applyBorder="1" applyAlignment="1">
      <alignment horizontal="center" vertical="center"/>
    </xf>
    <xf numFmtId="0" fontId="0" fillId="15" borderId="219" xfId="0" applyFill="1" applyBorder="1" applyAlignment="1">
      <alignment horizontal="center" vertical="center"/>
    </xf>
    <xf numFmtId="0" fontId="0" fillId="15" borderId="225" xfId="0" applyFill="1" applyBorder="1" applyAlignment="1">
      <alignment horizontal="center" vertical="center"/>
    </xf>
    <xf numFmtId="0" fontId="0" fillId="115" borderId="225" xfId="0" applyFill="1" applyBorder="1" applyAlignment="1">
      <alignment horizontal="center" vertical="center"/>
    </xf>
    <xf numFmtId="0" fontId="57" fillId="6" borderId="214" xfId="0" applyFont="1" applyFill="1" applyBorder="1" applyAlignment="1">
      <alignment horizontal="center" textRotation="90" wrapText="1"/>
    </xf>
    <xf numFmtId="0" fontId="57" fillId="6" borderId="215" xfId="0" applyFont="1" applyFill="1" applyBorder="1" applyAlignment="1">
      <alignment horizontal="center" textRotation="90" wrapText="1"/>
    </xf>
    <xf numFmtId="0" fontId="57" fillId="6" borderId="220" xfId="0" applyFont="1" applyFill="1" applyBorder="1" applyAlignment="1">
      <alignment horizontal="center" textRotation="90" wrapText="1"/>
    </xf>
    <xf numFmtId="0" fontId="0" fillId="6" borderId="214" xfId="0" applyFill="1" applyBorder="1" applyAlignment="1">
      <alignment horizontal="center" vertical="center"/>
    </xf>
    <xf numFmtId="0" fontId="0" fillId="6" borderId="215" xfId="0" applyFill="1" applyBorder="1" applyAlignment="1">
      <alignment horizontal="center" vertical="center"/>
    </xf>
    <xf numFmtId="0" fontId="0" fillId="6" borderId="220" xfId="0" applyFill="1" applyBorder="1" applyAlignment="1">
      <alignment horizontal="center" vertical="center"/>
    </xf>
    <xf numFmtId="0" fontId="0" fillId="6" borderId="216" xfId="0" applyFill="1" applyBorder="1" applyAlignment="1">
      <alignment horizontal="center" vertical="center"/>
    </xf>
    <xf numFmtId="0" fontId="0" fillId="6" borderId="217" xfId="0" applyFill="1" applyBorder="1" applyAlignment="1">
      <alignment horizontal="center" vertical="center"/>
    </xf>
    <xf numFmtId="0" fontId="0" fillId="6" borderId="224" xfId="0" applyFill="1" applyBorder="1" applyAlignment="1">
      <alignment horizontal="center" vertical="center" wrapText="1"/>
    </xf>
    <xf numFmtId="0" fontId="0" fillId="6" borderId="220" xfId="0" applyFill="1" applyBorder="1" applyAlignment="1">
      <alignment horizontal="center" vertical="center" wrapText="1"/>
    </xf>
    <xf numFmtId="0" fontId="0" fillId="118" borderId="218" xfId="0" applyFill="1" applyBorder="1" applyAlignment="1">
      <alignment horizontal="center" vertical="center"/>
    </xf>
    <xf numFmtId="0" fontId="0" fillId="118" borderId="219" xfId="0" applyFill="1" applyBorder="1" applyAlignment="1">
      <alignment horizontal="center" vertical="center"/>
    </xf>
    <xf numFmtId="0" fontId="0" fillId="118" borderId="225" xfId="0" applyFill="1" applyBorder="1" applyAlignment="1">
      <alignment horizontal="center" vertical="center"/>
    </xf>
    <xf numFmtId="0" fontId="0" fillId="6" borderId="218" xfId="0" applyFill="1" applyBorder="1" applyAlignment="1">
      <alignment horizontal="center" vertical="center"/>
    </xf>
    <xf numFmtId="0" fontId="0" fillId="6" borderId="219" xfId="0" applyFill="1" applyBorder="1" applyAlignment="1">
      <alignment horizontal="center" vertical="center"/>
    </xf>
    <xf numFmtId="0" fontId="0" fillId="6" borderId="225" xfId="0" applyFill="1" applyBorder="1" applyAlignment="1">
      <alignment horizontal="center" vertical="center"/>
    </xf>
    <xf numFmtId="0" fontId="57" fillId="19" borderId="214" xfId="0" applyFont="1" applyFill="1" applyBorder="1" applyAlignment="1">
      <alignment horizontal="center" textRotation="90"/>
    </xf>
    <xf numFmtId="0" fontId="57" fillId="19" borderId="215" xfId="0" applyFont="1" applyFill="1" applyBorder="1" applyAlignment="1">
      <alignment horizontal="center" textRotation="90"/>
    </xf>
    <xf numFmtId="0" fontId="57" fillId="19" borderId="220" xfId="0" applyFont="1" applyFill="1" applyBorder="1" applyAlignment="1">
      <alignment horizontal="center" textRotation="90"/>
    </xf>
    <xf numFmtId="0" fontId="0" fillId="19" borderId="214" xfId="0" applyFill="1" applyBorder="1" applyAlignment="1">
      <alignment horizontal="center" vertical="center"/>
    </xf>
    <xf numFmtId="0" fontId="0" fillId="19" borderId="215" xfId="0" applyFill="1" applyBorder="1" applyAlignment="1">
      <alignment horizontal="center" vertical="center"/>
    </xf>
    <xf numFmtId="0" fontId="0" fillId="19" borderId="220" xfId="0" applyFill="1" applyBorder="1" applyAlignment="1">
      <alignment horizontal="center" vertical="center"/>
    </xf>
    <xf numFmtId="0" fontId="0" fillId="19" borderId="216" xfId="0" applyFill="1" applyBorder="1" applyAlignment="1">
      <alignment horizontal="center" vertical="center"/>
    </xf>
    <xf numFmtId="0" fontId="0" fillId="19" borderId="217" xfId="0" applyFill="1" applyBorder="1" applyAlignment="1">
      <alignment horizontal="center" vertical="center"/>
    </xf>
    <xf numFmtId="0" fontId="0" fillId="19" borderId="224" xfId="0" applyFill="1" applyBorder="1" applyAlignment="1">
      <alignment horizontal="center" vertical="center"/>
    </xf>
    <xf numFmtId="0" fontId="0" fillId="119" borderId="218" xfId="0" applyFill="1" applyBorder="1" applyAlignment="1">
      <alignment horizontal="center" vertical="center"/>
    </xf>
    <xf numFmtId="0" fontId="0" fillId="119" borderId="219" xfId="0" applyFill="1" applyBorder="1" applyAlignment="1">
      <alignment horizontal="center" vertical="center"/>
    </xf>
    <xf numFmtId="0" fontId="0" fillId="119" borderId="225" xfId="0" applyFill="1" applyBorder="1" applyAlignment="1">
      <alignment horizontal="center" vertical="center"/>
    </xf>
    <xf numFmtId="0" fontId="0" fillId="19" borderId="218" xfId="0" applyFill="1" applyBorder="1" applyAlignment="1">
      <alignment horizontal="center" vertical="center"/>
    </xf>
    <xf numFmtId="0" fontId="0" fillId="19" borderId="219" xfId="0" applyFill="1" applyBorder="1" applyAlignment="1">
      <alignment horizontal="center" vertical="center"/>
    </xf>
    <xf numFmtId="0" fontId="0" fillId="19" borderId="225" xfId="0" applyFill="1" applyBorder="1" applyAlignment="1">
      <alignment horizontal="center" vertical="center"/>
    </xf>
    <xf numFmtId="0" fontId="0" fillId="7" borderId="214" xfId="0" applyFill="1" applyBorder="1" applyAlignment="1">
      <alignment horizontal="center" vertical="center"/>
    </xf>
    <xf numFmtId="0" fontId="57" fillId="7" borderId="214" xfId="0" applyFont="1" applyFill="1" applyBorder="1" applyAlignment="1">
      <alignment horizontal="center" textRotation="90"/>
    </xf>
    <xf numFmtId="0" fontId="57" fillId="7" borderId="215" xfId="0" applyFont="1" applyFill="1" applyBorder="1" applyAlignment="1">
      <alignment horizontal="center" textRotation="90" wrapText="1"/>
    </xf>
    <xf numFmtId="0" fontId="57" fillId="7" borderId="220" xfId="0" applyFont="1" applyFill="1" applyBorder="1" applyAlignment="1">
      <alignment horizontal="center" textRotation="90" wrapText="1"/>
    </xf>
    <xf numFmtId="0" fontId="0" fillId="7" borderId="215" xfId="0" applyFill="1" applyBorder="1" applyAlignment="1">
      <alignment horizontal="center" vertical="center"/>
    </xf>
    <xf numFmtId="0" fontId="0" fillId="7" borderId="220" xfId="0" applyFill="1" applyBorder="1" applyAlignment="1">
      <alignment horizontal="center" vertical="center"/>
    </xf>
    <xf numFmtId="0" fontId="0" fillId="7" borderId="216" xfId="0" applyFill="1" applyBorder="1" applyAlignment="1">
      <alignment horizontal="center" vertical="center"/>
    </xf>
    <xf numFmtId="0" fontId="0" fillId="7" borderId="217" xfId="0" applyFill="1" applyBorder="1" applyAlignment="1">
      <alignment horizontal="center" vertical="center"/>
    </xf>
    <xf numFmtId="0" fontId="0" fillId="7" borderId="224" xfId="0" applyFill="1" applyBorder="1" applyAlignment="1">
      <alignment horizontal="center" vertical="center"/>
    </xf>
    <xf numFmtId="0" fontId="0" fillId="120" borderId="218" xfId="0" applyFill="1" applyBorder="1" applyAlignment="1">
      <alignment horizontal="center" vertical="center"/>
    </xf>
    <xf numFmtId="0" fontId="0" fillId="120" borderId="219" xfId="0" applyFill="1" applyBorder="1" applyAlignment="1">
      <alignment horizontal="center" vertical="center"/>
    </xf>
    <xf numFmtId="0" fontId="0" fillId="120" borderId="225" xfId="0" applyFill="1" applyBorder="1" applyAlignment="1">
      <alignment horizontal="center" vertical="center"/>
    </xf>
    <xf numFmtId="0" fontId="0" fillId="7" borderId="218" xfId="0" applyFill="1" applyBorder="1" applyAlignment="1">
      <alignment horizontal="center" vertical="center"/>
    </xf>
    <xf numFmtId="0" fontId="0" fillId="7" borderId="219" xfId="0" applyFill="1" applyBorder="1" applyAlignment="1">
      <alignment horizontal="center" vertical="center"/>
    </xf>
    <xf numFmtId="0" fontId="0" fillId="7" borderId="225" xfId="0" applyFill="1" applyBorder="1" applyAlignment="1">
      <alignment horizontal="center" vertical="center"/>
    </xf>
    <xf numFmtId="0" fontId="57" fillId="62" borderId="214" xfId="0" applyFont="1" applyFill="1" applyBorder="1" applyAlignment="1">
      <alignment horizontal="center" textRotation="90" wrapText="1"/>
    </xf>
    <xf numFmtId="0" fontId="57" fillId="62" borderId="215" xfId="0" applyFont="1" applyFill="1" applyBorder="1" applyAlignment="1">
      <alignment horizontal="center" textRotation="90"/>
    </xf>
    <xf numFmtId="0" fontId="57" fillId="62" borderId="220" xfId="0" applyFont="1" applyFill="1" applyBorder="1" applyAlignment="1">
      <alignment horizontal="center" textRotation="90"/>
    </xf>
    <xf numFmtId="0" fontId="0" fillId="62" borderId="214" xfId="0" applyFill="1" applyBorder="1" applyAlignment="1">
      <alignment horizontal="center" vertical="center"/>
    </xf>
    <xf numFmtId="0" fontId="0" fillId="62" borderId="215" xfId="0" applyFill="1" applyBorder="1" applyAlignment="1">
      <alignment horizontal="center" vertical="center"/>
    </xf>
    <xf numFmtId="0" fontId="0" fillId="62" borderId="220" xfId="0" applyFill="1" applyBorder="1" applyAlignment="1">
      <alignment horizontal="center" vertical="center"/>
    </xf>
    <xf numFmtId="0" fontId="0" fillId="62" borderId="216" xfId="0" applyFill="1" applyBorder="1" applyAlignment="1">
      <alignment horizontal="center" vertical="center"/>
    </xf>
    <xf numFmtId="0" fontId="0" fillId="62" borderId="217" xfId="0" applyFill="1" applyBorder="1" applyAlignment="1">
      <alignment horizontal="center" vertical="center"/>
    </xf>
    <xf numFmtId="0" fontId="0" fillId="62" borderId="224" xfId="0" applyFill="1" applyBorder="1" applyAlignment="1">
      <alignment horizontal="center" vertical="center"/>
    </xf>
    <xf numFmtId="0" fontId="0" fillId="121" borderId="218" xfId="0" applyFill="1" applyBorder="1" applyAlignment="1">
      <alignment horizontal="center" vertical="center"/>
    </xf>
    <xf numFmtId="0" fontId="0" fillId="121" borderId="219" xfId="0" applyFill="1" applyBorder="1" applyAlignment="1">
      <alignment horizontal="center" vertical="center"/>
    </xf>
    <xf numFmtId="0" fontId="0" fillId="121" borderId="225" xfId="0" applyFill="1" applyBorder="1" applyAlignment="1">
      <alignment horizontal="center" vertical="center"/>
    </xf>
    <xf numFmtId="0" fontId="0" fillId="62" borderId="218" xfId="0" applyFill="1" applyBorder="1" applyAlignment="1">
      <alignment horizontal="center" vertical="center"/>
    </xf>
    <xf numFmtId="0" fontId="0" fillId="62" borderId="219" xfId="0" applyFill="1" applyBorder="1" applyAlignment="1">
      <alignment horizontal="center" vertical="center"/>
    </xf>
    <xf numFmtId="0" fontId="0" fillId="62" borderId="225" xfId="0" applyFill="1" applyBorder="1" applyAlignment="1">
      <alignment horizontal="center" vertical="center"/>
    </xf>
    <xf numFmtId="0" fontId="73" fillId="62" borderId="225" xfId="0" applyFont="1" applyFill="1" applyBorder="1" applyAlignment="1">
      <alignment horizontal="center" vertical="center"/>
    </xf>
    <xf numFmtId="0" fontId="57" fillId="27" borderId="214" xfId="0" applyFont="1" applyFill="1" applyBorder="1" applyAlignment="1">
      <alignment horizontal="center" textRotation="90" wrapText="1"/>
    </xf>
    <xf numFmtId="0" fontId="57" fillId="27" borderId="215" xfId="0" applyFont="1" applyFill="1" applyBorder="1" applyAlignment="1">
      <alignment horizontal="center" textRotation="90" wrapText="1"/>
    </xf>
    <xf numFmtId="0" fontId="57" fillId="27" borderId="221" xfId="0" applyFont="1" applyFill="1" applyBorder="1" applyAlignment="1">
      <alignment horizontal="center" textRotation="90" wrapText="1"/>
    </xf>
    <xf numFmtId="0" fontId="0" fillId="27" borderId="214" xfId="0" applyFill="1" applyBorder="1" applyAlignment="1">
      <alignment horizontal="center" vertical="center"/>
    </xf>
    <xf numFmtId="0" fontId="0" fillId="27" borderId="215" xfId="0" applyFill="1" applyBorder="1" applyAlignment="1">
      <alignment horizontal="center" vertical="center"/>
    </xf>
    <xf numFmtId="0" fontId="0" fillId="27" borderId="221" xfId="0" applyFill="1" applyBorder="1" applyAlignment="1">
      <alignment horizontal="center" vertical="center"/>
    </xf>
    <xf numFmtId="0" fontId="0" fillId="27" borderId="216" xfId="0" applyFill="1" applyBorder="1" applyAlignment="1">
      <alignment horizontal="center" vertical="center"/>
    </xf>
    <xf numFmtId="0" fontId="0" fillId="27" borderId="217" xfId="0" applyFill="1" applyBorder="1" applyAlignment="1">
      <alignment horizontal="center" vertical="center"/>
    </xf>
    <xf numFmtId="0" fontId="0" fillId="27" borderId="222" xfId="0" applyFill="1" applyBorder="1" applyAlignment="1">
      <alignment horizontal="center" vertical="center"/>
    </xf>
    <xf numFmtId="0" fontId="0" fillId="27" borderId="218" xfId="0" applyFill="1" applyBorder="1" applyAlignment="1">
      <alignment horizontal="center" vertical="center"/>
    </xf>
    <xf numFmtId="0" fontId="0" fillId="27" borderId="219" xfId="0" applyFill="1" applyBorder="1" applyAlignment="1">
      <alignment horizontal="center" vertical="center"/>
    </xf>
    <xf numFmtId="0" fontId="0" fillId="27" borderId="223" xfId="0" applyFill="1" applyBorder="1" applyAlignment="1">
      <alignment horizontal="center" vertical="center"/>
    </xf>
    <xf numFmtId="0" fontId="0" fillId="122" borderId="218" xfId="0" applyFill="1" applyBorder="1" applyAlignment="1">
      <alignment horizontal="center" vertical="center"/>
    </xf>
    <xf numFmtId="0" fontId="0" fillId="122" borderId="219" xfId="0" applyFill="1" applyBorder="1" applyAlignment="1">
      <alignment horizontal="center" vertical="center"/>
    </xf>
    <xf numFmtId="0" fontId="0" fillId="122" borderId="223" xfId="0" applyFill="1" applyBorder="1" applyAlignment="1">
      <alignment horizontal="center" vertical="center"/>
    </xf>
    <xf numFmtId="0" fontId="57" fillId="93" borderId="214" xfId="0" applyFont="1" applyFill="1" applyBorder="1" applyAlignment="1">
      <alignment horizontal="center" textRotation="90"/>
    </xf>
    <xf numFmtId="0" fontId="57" fillId="93" borderId="215" xfId="0" applyFont="1" applyFill="1" applyBorder="1" applyAlignment="1">
      <alignment horizontal="center" textRotation="90"/>
    </xf>
    <xf numFmtId="0" fontId="57" fillId="93" borderId="221" xfId="0" applyFont="1" applyFill="1" applyBorder="1" applyAlignment="1">
      <alignment horizontal="center" textRotation="90"/>
    </xf>
    <xf numFmtId="0" fontId="0" fillId="93" borderId="214" xfId="0" applyFill="1" applyBorder="1" applyAlignment="1">
      <alignment horizontal="center" vertical="center"/>
    </xf>
    <xf numFmtId="0" fontId="0" fillId="93" borderId="215" xfId="0" applyFill="1" applyBorder="1" applyAlignment="1">
      <alignment horizontal="center" vertical="center"/>
    </xf>
    <xf numFmtId="0" fontId="0" fillId="93" borderId="221" xfId="0" applyFill="1" applyBorder="1" applyAlignment="1">
      <alignment horizontal="center" vertical="center"/>
    </xf>
    <xf numFmtId="0" fontId="0" fillId="93" borderId="216" xfId="0" applyFill="1" applyBorder="1" applyAlignment="1">
      <alignment horizontal="center" vertical="center"/>
    </xf>
    <xf numFmtId="0" fontId="0" fillId="93" borderId="217" xfId="0" applyFill="1" applyBorder="1" applyAlignment="1">
      <alignment horizontal="center" vertical="center"/>
    </xf>
    <xf numFmtId="0" fontId="0" fillId="93" borderId="222" xfId="0" applyFill="1" applyBorder="1" applyAlignment="1">
      <alignment horizontal="center" vertical="center"/>
    </xf>
    <xf numFmtId="0" fontId="0" fillId="93" borderId="218" xfId="0" applyFill="1" applyBorder="1" applyAlignment="1">
      <alignment horizontal="center" vertical="center"/>
    </xf>
    <xf numFmtId="0" fontId="0" fillId="93" borderId="219" xfId="0" applyFill="1" applyBorder="1" applyAlignment="1">
      <alignment horizontal="center" vertical="center"/>
    </xf>
    <xf numFmtId="0" fontId="0" fillId="93" borderId="223" xfId="0" applyFill="1" applyBorder="1" applyAlignment="1">
      <alignment horizontal="center" vertical="center"/>
    </xf>
    <xf numFmtId="0" fontId="0" fillId="123" borderId="218" xfId="0" applyFill="1" applyBorder="1" applyAlignment="1">
      <alignment horizontal="center" vertical="center"/>
    </xf>
    <xf numFmtId="0" fontId="0" fillId="123" borderId="219" xfId="0" applyFill="1" applyBorder="1" applyAlignment="1">
      <alignment horizontal="center" vertical="center"/>
    </xf>
    <xf numFmtId="0" fontId="0" fillId="123" borderId="223" xfId="0" applyFill="1" applyBorder="1" applyAlignment="1">
      <alignment horizontal="center" vertical="center"/>
    </xf>
    <xf numFmtId="0" fontId="57" fillId="12" borderId="214" xfId="0" applyFont="1" applyFill="1" applyBorder="1" applyAlignment="1">
      <alignment horizontal="center" textRotation="90"/>
    </xf>
    <xf numFmtId="0" fontId="57" fillId="12" borderId="215" xfId="0" applyFont="1" applyFill="1" applyBorder="1" applyAlignment="1">
      <alignment horizontal="center" textRotation="90"/>
    </xf>
    <xf numFmtId="0" fontId="57" fillId="12" borderId="220" xfId="0" applyFont="1" applyFill="1" applyBorder="1" applyAlignment="1">
      <alignment horizontal="center" textRotation="90"/>
    </xf>
    <xf numFmtId="0" fontId="0" fillId="12" borderId="214" xfId="0" applyFill="1" applyBorder="1" applyAlignment="1">
      <alignment horizontal="center" vertical="center"/>
    </xf>
    <xf numFmtId="0" fontId="0" fillId="12" borderId="215" xfId="0" applyFill="1" applyBorder="1" applyAlignment="1">
      <alignment horizontal="center" vertical="center"/>
    </xf>
    <xf numFmtId="0" fontId="0" fillId="12" borderId="220" xfId="0" applyFill="1" applyBorder="1" applyAlignment="1">
      <alignment horizontal="center" vertical="center"/>
    </xf>
    <xf numFmtId="0" fontId="0" fillId="12" borderId="216" xfId="0" applyFill="1" applyBorder="1" applyAlignment="1">
      <alignment horizontal="center" vertical="center"/>
    </xf>
    <xf numFmtId="0" fontId="0" fillId="12" borderId="217" xfId="0" applyFill="1" applyBorder="1" applyAlignment="1">
      <alignment horizontal="center" vertical="center"/>
    </xf>
    <xf numFmtId="0" fontId="0" fillId="12" borderId="224" xfId="0" applyFill="1" applyBorder="1" applyAlignment="1">
      <alignment horizontal="center" vertical="center"/>
    </xf>
    <xf numFmtId="0" fontId="0" fillId="12" borderId="218" xfId="0" applyFill="1" applyBorder="1" applyAlignment="1">
      <alignment horizontal="center" vertical="center"/>
    </xf>
    <xf numFmtId="0" fontId="0" fillId="12" borderId="219" xfId="0" applyFill="1" applyBorder="1" applyAlignment="1">
      <alignment horizontal="center" vertical="center"/>
    </xf>
    <xf numFmtId="0" fontId="0" fillId="12" borderId="225" xfId="0" applyFill="1" applyBorder="1" applyAlignment="1">
      <alignment horizontal="center" vertical="center"/>
    </xf>
    <xf numFmtId="0" fontId="0" fillId="124" borderId="218" xfId="0" applyFill="1" applyBorder="1" applyAlignment="1">
      <alignment horizontal="center" vertical="center"/>
    </xf>
    <xf numFmtId="0" fontId="0" fillId="124" borderId="219" xfId="0" applyFill="1" applyBorder="1" applyAlignment="1">
      <alignment horizontal="center" vertical="center"/>
    </xf>
    <xf numFmtId="0" fontId="0" fillId="124" borderId="225" xfId="0" applyFill="1" applyBorder="1" applyAlignment="1">
      <alignment horizontal="center" vertical="center"/>
    </xf>
    <xf numFmtId="0" fontId="57" fillId="6" borderId="0" xfId="0" applyFont="1" applyFill="1" applyAlignment="1">
      <alignment horizontal="center" textRotation="90"/>
    </xf>
    <xf numFmtId="0" fontId="117" fillId="6" borderId="0" xfId="0" applyFont="1" applyFill="1" applyAlignment="1">
      <alignment horizontal="center" textRotation="90"/>
    </xf>
    <xf numFmtId="0" fontId="57" fillId="6" borderId="0" xfId="0" applyFont="1" applyFill="1" applyAlignment="1">
      <alignment horizontal="center" vertical="center" wrapText="1"/>
    </xf>
    <xf numFmtId="0" fontId="0" fillId="0" borderId="0" xfId="0" applyFill="1" applyBorder="1" applyAlignment="1">
      <alignment horizontal="center"/>
    </xf>
    <xf numFmtId="0" fontId="49" fillId="0" borderId="0" xfId="0" applyFont="1" applyFill="1" applyAlignment="1"/>
    <xf numFmtId="0" fontId="27" fillId="0" borderId="0" xfId="0" applyFont="1" applyFill="1" applyAlignment="1"/>
    <xf numFmtId="0" fontId="0" fillId="0" borderId="6" xfId="0" applyFill="1" applyBorder="1" applyAlignment="1">
      <alignment vertical="center"/>
    </xf>
    <xf numFmtId="0" fontId="0" fillId="0" borderId="6" xfId="0" applyFont="1" applyFill="1" applyBorder="1" applyAlignment="1">
      <alignment vertical="center"/>
    </xf>
    <xf numFmtId="0" fontId="1" fillId="0" borderId="58" xfId="3" applyFont="1" applyFill="1" applyBorder="1" applyAlignment="1">
      <alignment wrapText="1"/>
    </xf>
    <xf numFmtId="0" fontId="2" fillId="0" borderId="24" xfId="3" applyFont="1" applyFill="1" applyBorder="1" applyAlignment="1">
      <alignment wrapText="1"/>
    </xf>
    <xf numFmtId="0" fontId="42" fillId="128" borderId="16" xfId="8" applyFont="1" applyFill="1" applyBorder="1" applyAlignment="1">
      <alignment horizontal="center" vertical="center" wrapText="1"/>
    </xf>
    <xf numFmtId="0" fontId="129" fillId="128" borderId="17" xfId="8" applyFont="1" applyFill="1" applyBorder="1" applyAlignment="1">
      <alignment horizontal="left" vertical="center"/>
    </xf>
    <xf numFmtId="0" fontId="42" fillId="128" borderId="17" xfId="8" applyFont="1" applyFill="1" applyBorder="1" applyAlignment="1">
      <alignment horizontal="center" vertical="center"/>
    </xf>
    <xf numFmtId="0" fontId="42" fillId="128" borderId="17" xfId="8" applyFont="1" applyFill="1" applyBorder="1" applyAlignment="1">
      <alignment horizontal="center" vertical="center" wrapText="1"/>
    </xf>
    <xf numFmtId="0" fontId="69" fillId="128" borderId="91" xfId="8" applyFont="1" applyFill="1" applyBorder="1" applyAlignment="1">
      <alignment horizontal="center" vertical="center" wrapText="1"/>
    </xf>
    <xf numFmtId="0" fontId="69" fillId="128" borderId="94" xfId="8" applyFont="1" applyFill="1" applyBorder="1" applyAlignment="1">
      <alignment horizontal="center" vertical="center" textRotation="90" wrapText="1"/>
    </xf>
    <xf numFmtId="0" fontId="69" fillId="128" borderId="94" xfId="8" applyFont="1" applyFill="1" applyBorder="1" applyAlignment="1">
      <alignment horizontal="center" vertical="center" wrapText="1"/>
    </xf>
    <xf numFmtId="0" fontId="0" fillId="128" borderId="94" xfId="8" applyFont="1" applyFill="1" applyBorder="1" applyAlignment="1">
      <alignment horizontal="center" vertical="center" wrapText="1"/>
    </xf>
    <xf numFmtId="0" fontId="0" fillId="128" borderId="143" xfId="8" applyFont="1" applyFill="1" applyBorder="1" applyAlignment="1">
      <alignment horizontal="center" vertical="center" wrapText="1"/>
    </xf>
    <xf numFmtId="0" fontId="69" fillId="128" borderId="95" xfId="8" applyFont="1" applyFill="1" applyBorder="1" applyAlignment="1">
      <alignment horizontal="center" vertical="center" wrapText="1"/>
    </xf>
    <xf numFmtId="0" fontId="69" fillId="128" borderId="95" xfId="8" applyFont="1" applyFill="1" applyBorder="1" applyAlignment="1">
      <alignment horizontal="center" vertical="center" textRotation="90" wrapText="1"/>
    </xf>
    <xf numFmtId="0" fontId="0" fillId="128" borderId="95" xfId="8" applyFont="1" applyFill="1" applyBorder="1" applyAlignment="1">
      <alignment horizontal="center" vertical="center" wrapText="1"/>
    </xf>
    <xf numFmtId="0" fontId="0" fillId="128" borderId="99" xfId="8" applyFont="1" applyFill="1" applyBorder="1" applyAlignment="1">
      <alignment horizontal="center" vertical="center" wrapText="1"/>
    </xf>
    <xf numFmtId="0" fontId="1" fillId="128" borderId="192" xfId="8" applyFont="1" applyFill="1" applyBorder="1" applyAlignment="1">
      <alignment horizontal="center" vertical="center" wrapText="1"/>
    </xf>
    <xf numFmtId="0" fontId="1" fillId="128" borderId="108" xfId="8" applyFont="1" applyFill="1" applyBorder="1" applyAlignment="1">
      <alignment horizontal="center" vertical="center" wrapText="1"/>
    </xf>
    <xf numFmtId="0" fontId="1" fillId="128" borderId="108" xfId="8" applyFont="1" applyFill="1" applyBorder="1" applyAlignment="1">
      <alignment horizontal="center" vertical="center"/>
    </xf>
    <xf numFmtId="0" fontId="130" fillId="128" borderId="0" xfId="0" applyFont="1" applyFill="1" applyBorder="1" applyAlignment="1">
      <alignment vertical="top" wrapText="1"/>
    </xf>
    <xf numFmtId="0" fontId="0" fillId="0" borderId="57" xfId="0" applyFill="1" applyBorder="1" applyAlignment="1">
      <alignment horizontal="right" vertical="center"/>
    </xf>
    <xf numFmtId="1" fontId="0" fillId="0" borderId="57" xfId="0" applyNumberFormat="1" applyFill="1" applyBorder="1" applyAlignment="1">
      <alignment horizontal="right" vertical="center"/>
    </xf>
    <xf numFmtId="1" fontId="0" fillId="0" borderId="0" xfId="0" applyNumberFormat="1" applyFill="1" applyBorder="1" applyAlignment="1">
      <alignment horizontal="right" vertical="center"/>
    </xf>
    <xf numFmtId="1" fontId="0" fillId="0" borderId="0" xfId="0" applyNumberFormat="1" applyFill="1" applyBorder="1" applyAlignment="1">
      <alignment horizontal="left" vertical="center"/>
    </xf>
    <xf numFmtId="0" fontId="130" fillId="128" borderId="57" xfId="0" applyFont="1" applyFill="1" applyBorder="1" applyAlignment="1">
      <alignment vertical="top"/>
    </xf>
    <xf numFmtId="0" fontId="130" fillId="0" borderId="57" xfId="0" applyFont="1" applyFill="1" applyBorder="1" applyAlignment="1">
      <alignment vertical="top"/>
    </xf>
    <xf numFmtId="0" fontId="0" fillId="128" borderId="0" xfId="0" applyFill="1" applyBorder="1"/>
    <xf numFmtId="1" fontId="35" fillId="130" borderId="20" xfId="0" applyNumberFormat="1" applyFont="1" applyFill="1" applyBorder="1" applyAlignment="1">
      <alignment horizontal="center"/>
    </xf>
    <xf numFmtId="1" fontId="35" fillId="130" borderId="21" xfId="0" applyNumberFormat="1" applyFont="1" applyFill="1" applyBorder="1" applyAlignment="1">
      <alignment horizontal="center"/>
    </xf>
    <xf numFmtId="1" fontId="35" fillId="130" borderId="22" xfId="0" applyNumberFormat="1" applyFont="1" applyFill="1" applyBorder="1" applyAlignment="1">
      <alignment horizontal="center"/>
    </xf>
    <xf numFmtId="1" fontId="131" fillId="130" borderId="21" xfId="0" applyNumberFormat="1" applyFont="1" applyFill="1" applyBorder="1" applyAlignment="1">
      <alignment horizontal="center"/>
    </xf>
    <xf numFmtId="1" fontId="131" fillId="6" borderId="22" xfId="0" applyNumberFormat="1" applyFont="1" applyFill="1" applyBorder="1" applyAlignment="1">
      <alignment horizontal="center"/>
    </xf>
    <xf numFmtId="1" fontId="35" fillId="129" borderId="20" xfId="0" applyNumberFormat="1" applyFont="1" applyFill="1" applyBorder="1" applyAlignment="1">
      <alignment horizontal="center"/>
    </xf>
    <xf numFmtId="1" fontId="35" fillId="129" borderId="21" xfId="0" applyNumberFormat="1" applyFont="1" applyFill="1" applyBorder="1" applyAlignment="1">
      <alignment horizontal="center"/>
    </xf>
    <xf numFmtId="1" fontId="35" fillId="129" borderId="22" xfId="0" applyNumberFormat="1" applyFont="1" applyFill="1" applyBorder="1" applyAlignment="1">
      <alignment horizontal="center"/>
    </xf>
    <xf numFmtId="1" fontId="131" fillId="129" borderId="21" xfId="0" applyNumberFormat="1" applyFont="1" applyFill="1" applyBorder="1" applyAlignment="1">
      <alignment horizontal="center"/>
    </xf>
    <xf numFmtId="1" fontId="131" fillId="129" borderId="20" xfId="0" applyNumberFormat="1" applyFont="1" applyFill="1" applyBorder="1" applyAlignment="1">
      <alignment horizontal="center"/>
    </xf>
    <xf numFmtId="1" fontId="132" fillId="129" borderId="20" xfId="0" applyNumberFormat="1" applyFont="1" applyFill="1" applyBorder="1" applyAlignment="1">
      <alignment horizontal="center"/>
    </xf>
    <xf numFmtId="1" fontId="132" fillId="129" borderId="21" xfId="0" applyNumberFormat="1" applyFont="1" applyFill="1" applyBorder="1" applyAlignment="1">
      <alignment horizontal="center"/>
    </xf>
    <xf numFmtId="1" fontId="132" fillId="129" borderId="22" xfId="0" applyNumberFormat="1" applyFont="1" applyFill="1" applyBorder="1" applyAlignment="1">
      <alignment horizontal="center"/>
    </xf>
    <xf numFmtId="0" fontId="0" fillId="110" borderId="0" xfId="0" applyFill="1" applyAlignment="1">
      <alignment horizontal="center" vertical="center"/>
    </xf>
    <xf numFmtId="0" fontId="0" fillId="110" borderId="73" xfId="0" applyFill="1" applyBorder="1" applyAlignment="1">
      <alignment horizontal="center" vertical="center"/>
    </xf>
    <xf numFmtId="0" fontId="0" fillId="0" borderId="0" xfId="0" applyAlignment="1">
      <alignment horizontal="center" vertical="center"/>
    </xf>
    <xf numFmtId="0" fontId="0" fillId="94" borderId="214" xfId="0" applyFill="1" applyBorder="1" applyAlignment="1">
      <alignment horizontal="center" vertical="center" wrapText="1"/>
    </xf>
    <xf numFmtId="0" fontId="0" fillId="94" borderId="215" xfId="0" applyFill="1" applyBorder="1" applyAlignment="1">
      <alignment horizontal="center" vertical="center"/>
    </xf>
    <xf numFmtId="0" fontId="0" fillId="94" borderId="220" xfId="0" applyFill="1" applyBorder="1" applyAlignment="1">
      <alignment horizontal="center" vertical="center"/>
    </xf>
    <xf numFmtId="0" fontId="0" fillId="0" borderId="0" xfId="0" applyAlignment="1">
      <alignment horizontal="center" vertical="center" wrapText="1"/>
    </xf>
    <xf numFmtId="0" fontId="0" fillId="10" borderId="214" xfId="0" applyFill="1" applyBorder="1" applyAlignment="1">
      <alignment horizontal="center" vertical="center" wrapText="1"/>
    </xf>
    <xf numFmtId="0" fontId="0" fillId="10" borderId="215" xfId="0" applyFill="1" applyBorder="1" applyAlignment="1">
      <alignment horizontal="center" vertical="center" wrapText="1"/>
    </xf>
    <xf numFmtId="0" fontId="0" fillId="10" borderId="220" xfId="0" applyFill="1" applyBorder="1" applyAlignment="1">
      <alignment horizontal="center" vertical="center" wrapText="1"/>
    </xf>
    <xf numFmtId="0" fontId="0" fillId="56" borderId="117" xfId="0" applyFill="1" applyBorder="1" applyAlignment="1">
      <alignment horizontal="center" vertical="center" wrapText="1"/>
    </xf>
    <xf numFmtId="0" fontId="0" fillId="56" borderId="0" xfId="0" applyFill="1" applyBorder="1" applyAlignment="1">
      <alignment horizontal="center" vertical="center"/>
    </xf>
    <xf numFmtId="0" fontId="0" fillId="56" borderId="73" xfId="0" applyFill="1" applyBorder="1" applyAlignment="1">
      <alignment horizontal="center" vertical="center"/>
    </xf>
    <xf numFmtId="0" fontId="0" fillId="94" borderId="215" xfId="0" applyFill="1" applyBorder="1" applyAlignment="1">
      <alignment horizontal="center" vertical="center" wrapText="1"/>
    </xf>
    <xf numFmtId="0" fontId="0" fillId="94" borderId="220" xfId="0" applyFill="1" applyBorder="1" applyAlignment="1">
      <alignment horizontal="center" vertical="center" wrapText="1"/>
    </xf>
    <xf numFmtId="0" fontId="0" fillId="28" borderId="214" xfId="0" applyFill="1" applyBorder="1" applyAlignment="1">
      <alignment horizontal="center" vertical="center" wrapText="1"/>
    </xf>
    <xf numFmtId="0" fontId="0" fillId="28" borderId="215" xfId="0" applyFill="1" applyBorder="1" applyAlignment="1">
      <alignment horizontal="center" vertical="center"/>
    </xf>
    <xf numFmtId="0" fontId="0" fillId="28" borderId="220" xfId="0" applyFill="1" applyBorder="1" applyAlignment="1">
      <alignment horizontal="center" vertical="center"/>
    </xf>
    <xf numFmtId="0" fontId="0" fillId="56" borderId="214" xfId="0" applyFill="1" applyBorder="1" applyAlignment="1">
      <alignment horizontal="center" vertical="center" wrapText="1"/>
    </xf>
    <xf numFmtId="0" fontId="0" fillId="56" borderId="215" xfId="0" applyFill="1" applyBorder="1" applyAlignment="1">
      <alignment horizontal="center" vertical="center" wrapText="1"/>
    </xf>
    <xf numFmtId="0" fontId="0" fillId="56" borderId="220" xfId="0" applyFill="1" applyBorder="1" applyAlignment="1">
      <alignment horizontal="center" vertical="center" wrapText="1"/>
    </xf>
    <xf numFmtId="0" fontId="0" fillId="108" borderId="0" xfId="0" applyFill="1" applyAlignment="1">
      <alignment horizontal="center" vertical="center"/>
    </xf>
    <xf numFmtId="0" fontId="0" fillId="21" borderId="214" xfId="0" applyFill="1" applyBorder="1" applyAlignment="1">
      <alignment horizontal="center" vertical="center" wrapText="1"/>
    </xf>
    <xf numFmtId="0" fontId="0" fillId="21" borderId="215" xfId="0" applyFill="1" applyBorder="1" applyAlignment="1">
      <alignment horizontal="center" vertical="center"/>
    </xf>
    <xf numFmtId="0" fontId="0" fillId="21" borderId="220" xfId="0" applyFill="1" applyBorder="1" applyAlignment="1">
      <alignment horizontal="center" vertical="center"/>
    </xf>
    <xf numFmtId="0" fontId="57" fillId="0" borderId="0" xfId="0" applyFont="1" applyAlignment="1">
      <alignment horizontal="center" textRotation="90" wrapText="1"/>
    </xf>
    <xf numFmtId="0" fontId="57" fillId="0" borderId="0" xfId="0" applyFont="1" applyAlignment="1">
      <alignment horizontal="center" textRotation="90"/>
    </xf>
    <xf numFmtId="0" fontId="0" fillId="111" borderId="103" xfId="0" applyFill="1" applyBorder="1" applyAlignment="1">
      <alignment horizontal="center" vertical="center"/>
    </xf>
    <xf numFmtId="0" fontId="0" fillId="111" borderId="138" xfId="0" applyFill="1" applyBorder="1" applyAlignment="1">
      <alignment horizontal="center" vertical="center"/>
    </xf>
    <xf numFmtId="0" fontId="0" fillId="111" borderId="139" xfId="0" applyFill="1" applyBorder="1" applyAlignment="1">
      <alignment horizontal="center" vertical="center"/>
    </xf>
    <xf numFmtId="0" fontId="0" fillId="6" borderId="214" xfId="0" applyFill="1" applyBorder="1" applyAlignment="1">
      <alignment horizontal="center" vertical="center" wrapText="1"/>
    </xf>
    <xf numFmtId="0" fontId="0" fillId="6" borderId="215" xfId="0" applyFill="1" applyBorder="1" applyAlignment="1">
      <alignment horizontal="center" vertical="center"/>
    </xf>
    <xf numFmtId="0" fontId="0" fillId="6" borderId="220" xfId="0" applyFill="1" applyBorder="1" applyAlignment="1">
      <alignment horizontal="center" vertical="center"/>
    </xf>
    <xf numFmtId="0" fontId="0" fillId="19" borderId="214" xfId="0" applyFill="1" applyBorder="1" applyAlignment="1">
      <alignment horizontal="center" vertical="center" wrapText="1"/>
    </xf>
    <xf numFmtId="0" fontId="0" fillId="19" borderId="215" xfId="0" applyFill="1" applyBorder="1" applyAlignment="1">
      <alignment horizontal="center" vertical="center"/>
    </xf>
    <xf numFmtId="0" fontId="0" fillId="19" borderId="220" xfId="0" applyFill="1" applyBorder="1" applyAlignment="1">
      <alignment horizontal="center" vertical="center"/>
    </xf>
    <xf numFmtId="0" fontId="0" fillId="7" borderId="215" xfId="0" applyFill="1" applyBorder="1" applyAlignment="1">
      <alignment horizontal="center" vertical="center" wrapText="1"/>
    </xf>
    <xf numFmtId="0" fontId="0" fillId="7" borderId="220" xfId="0" applyFill="1" applyBorder="1" applyAlignment="1">
      <alignment horizontal="center" vertical="center" wrapText="1"/>
    </xf>
    <xf numFmtId="0" fontId="0" fillId="62" borderId="214" xfId="0" applyFill="1" applyBorder="1" applyAlignment="1">
      <alignment horizontal="center" vertical="center" wrapText="1"/>
    </xf>
    <xf numFmtId="0" fontId="0" fillId="62" borderId="215" xfId="0" applyFill="1" applyBorder="1" applyAlignment="1">
      <alignment horizontal="center" vertical="center" wrapText="1"/>
    </xf>
    <xf numFmtId="0" fontId="0" fillId="62" borderId="220" xfId="0" applyFill="1" applyBorder="1" applyAlignment="1">
      <alignment horizontal="center" vertical="center" wrapText="1"/>
    </xf>
    <xf numFmtId="0" fontId="0" fillId="27" borderId="214" xfId="0" applyFill="1" applyBorder="1" applyAlignment="1">
      <alignment horizontal="center" vertical="center" wrapText="1"/>
    </xf>
    <xf numFmtId="0" fontId="0" fillId="27" borderId="215" xfId="0" applyFill="1" applyBorder="1" applyAlignment="1">
      <alignment horizontal="center" vertical="center" wrapText="1"/>
    </xf>
    <xf numFmtId="0" fontId="0" fillId="27" borderId="215" xfId="0" applyFill="1" applyBorder="1" applyAlignment="1">
      <alignment horizontal="center" vertical="center"/>
    </xf>
    <xf numFmtId="0" fontId="0" fillId="27" borderId="220" xfId="0" applyFill="1" applyBorder="1" applyAlignment="1">
      <alignment horizontal="center" vertical="center"/>
    </xf>
    <xf numFmtId="0" fontId="0" fillId="93" borderId="214" xfId="0" applyFill="1" applyBorder="1" applyAlignment="1">
      <alignment horizontal="center" vertical="center"/>
    </xf>
    <xf numFmtId="0" fontId="0" fillId="93" borderId="215" xfId="0" applyFill="1" applyBorder="1" applyAlignment="1">
      <alignment horizontal="center" vertical="center"/>
    </xf>
    <xf numFmtId="0" fontId="0" fillId="93" borderId="220" xfId="0" applyFill="1" applyBorder="1" applyAlignment="1">
      <alignment horizontal="center" vertical="center"/>
    </xf>
    <xf numFmtId="0" fontId="0" fillId="12" borderId="214" xfId="0" applyFill="1" applyBorder="1" applyAlignment="1">
      <alignment horizontal="center" vertical="center"/>
    </xf>
    <xf numFmtId="0" fontId="0" fillId="12" borderId="215" xfId="0" applyFill="1" applyBorder="1" applyAlignment="1">
      <alignment horizontal="center" vertical="center"/>
    </xf>
    <xf numFmtId="0" fontId="0" fillId="12" borderId="220" xfId="0" applyFill="1" applyBorder="1" applyAlignment="1">
      <alignment horizontal="center" vertical="center"/>
    </xf>
    <xf numFmtId="0" fontId="0" fillId="15" borderId="214" xfId="0" applyFill="1" applyBorder="1" applyAlignment="1">
      <alignment horizontal="center" vertical="center" wrapText="1"/>
    </xf>
    <xf numFmtId="0" fontId="0" fillId="15" borderId="215" xfId="0" applyFill="1" applyBorder="1" applyAlignment="1">
      <alignment horizontal="center" vertical="center" wrapText="1"/>
    </xf>
    <xf numFmtId="0" fontId="0" fillId="15" borderId="215" xfId="0" applyFill="1" applyBorder="1" applyAlignment="1">
      <alignment horizontal="center" vertical="center"/>
    </xf>
    <xf numFmtId="0" fontId="0" fillId="15" borderId="220" xfId="0" applyFill="1" applyBorder="1" applyAlignment="1">
      <alignment horizontal="center" vertical="center"/>
    </xf>
    <xf numFmtId="0" fontId="0" fillId="109" borderId="0" xfId="0" applyFill="1" applyAlignment="1">
      <alignment horizontal="center" vertical="center"/>
    </xf>
    <xf numFmtId="0" fontId="18" fillId="26" borderId="5" xfId="0" applyFont="1" applyFill="1" applyBorder="1" applyAlignment="1">
      <alignment horizontal="center"/>
    </xf>
    <xf numFmtId="0" fontId="18" fillId="26" borderId="3" xfId="0" applyFont="1" applyFill="1" applyBorder="1" applyAlignment="1">
      <alignment horizontal="center"/>
    </xf>
    <xf numFmtId="0" fontId="18" fillId="26" borderId="4" xfId="0" applyFont="1" applyFill="1" applyBorder="1" applyAlignment="1">
      <alignment horizontal="center"/>
    </xf>
    <xf numFmtId="0" fontId="25" fillId="0" borderId="1" xfId="0" applyFont="1" applyFill="1" applyBorder="1" applyAlignment="1">
      <alignment horizontal="center"/>
    </xf>
    <xf numFmtId="0" fontId="25" fillId="0" borderId="0" xfId="0" applyFont="1" applyFill="1" applyBorder="1" applyAlignment="1">
      <alignment horizontal="center"/>
    </xf>
    <xf numFmtId="0" fontId="25" fillId="0" borderId="2" xfId="0" applyFont="1" applyFill="1" applyBorder="1" applyAlignment="1">
      <alignment horizontal="center"/>
    </xf>
    <xf numFmtId="0" fontId="7"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 xfId="0" applyFont="1" applyFill="1" applyBorder="1" applyAlignment="1">
      <alignment horizontal="center" vertical="center"/>
    </xf>
    <xf numFmtId="0" fontId="25" fillId="26" borderId="1" xfId="0" applyFont="1" applyFill="1" applyBorder="1" applyAlignment="1">
      <alignment horizontal="center" wrapText="1"/>
    </xf>
    <xf numFmtId="0" fontId="25" fillId="26" borderId="0" xfId="0" applyFont="1" applyFill="1" applyBorder="1" applyAlignment="1">
      <alignment horizontal="center" wrapText="1"/>
    </xf>
    <xf numFmtId="0" fontId="25" fillId="26" borderId="2" xfId="0" applyFont="1" applyFill="1" applyBorder="1" applyAlignment="1">
      <alignment horizontal="center" wrapText="1"/>
    </xf>
    <xf numFmtId="14" fontId="7" fillId="26" borderId="61" xfId="0" applyNumberFormat="1" applyFont="1" applyFill="1" applyBorder="1" applyAlignment="1">
      <alignment horizontal="center" wrapText="1"/>
    </xf>
    <xf numFmtId="0" fontId="7" fillId="26" borderId="57" xfId="0" applyFont="1" applyFill="1" applyBorder="1" applyAlignment="1">
      <alignment horizontal="center" wrapText="1"/>
    </xf>
    <xf numFmtId="0" fontId="7" fillId="26" borderId="58" xfId="0" applyFont="1" applyFill="1" applyBorder="1" applyAlignment="1">
      <alignment horizontal="center" wrapText="1"/>
    </xf>
    <xf numFmtId="0" fontId="76" fillId="26" borderId="19" xfId="0" applyFont="1" applyFill="1" applyBorder="1" applyAlignment="1">
      <alignment horizontal="center"/>
    </xf>
    <xf numFmtId="0" fontId="76" fillId="26" borderId="23" xfId="0" applyFont="1" applyFill="1" applyBorder="1" applyAlignment="1">
      <alignment horizontal="center"/>
    </xf>
    <xf numFmtId="0" fontId="74" fillId="0" borderId="0" xfId="0" applyFont="1" applyBorder="1" applyAlignment="1">
      <alignment horizontal="left" vertical="center" wrapText="1"/>
    </xf>
    <xf numFmtId="0" fontId="76" fillId="0" borderId="0" xfId="0" applyFont="1" applyFill="1" applyBorder="1" applyAlignment="1">
      <alignment horizontal="center"/>
    </xf>
    <xf numFmtId="0" fontId="20" fillId="0" borderId="61" xfId="0" applyFont="1" applyBorder="1" applyAlignment="1">
      <alignment horizontal="center" vertical="center"/>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76" fillId="0" borderId="19" xfId="0" applyFont="1" applyFill="1" applyBorder="1" applyAlignment="1">
      <alignment horizontal="center"/>
    </xf>
    <xf numFmtId="0" fontId="76" fillId="0" borderId="23" xfId="0" applyFont="1" applyFill="1" applyBorder="1" applyAlignment="1">
      <alignment horizontal="center"/>
    </xf>
    <xf numFmtId="0" fontId="18"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25" fillId="0" borderId="1" xfId="0" applyFont="1" applyFill="1" applyBorder="1" applyAlignment="1">
      <alignment horizontal="center" wrapText="1"/>
    </xf>
    <xf numFmtId="0" fontId="25" fillId="0" borderId="0" xfId="0" applyFont="1" applyFill="1" applyBorder="1" applyAlignment="1">
      <alignment horizontal="center" wrapText="1"/>
    </xf>
    <xf numFmtId="0" fontId="25" fillId="0" borderId="2" xfId="0" applyFont="1" applyFill="1" applyBorder="1" applyAlignment="1">
      <alignment horizontal="center" wrapText="1"/>
    </xf>
    <xf numFmtId="0" fontId="20" fillId="0" borderId="1" xfId="0" applyFont="1" applyBorder="1" applyAlignment="1">
      <alignment horizontal="center" vertical="center"/>
    </xf>
    <xf numFmtId="0" fontId="20" fillId="0" borderId="0" xfId="0" applyFont="1" applyBorder="1" applyAlignment="1">
      <alignment horizontal="center" vertical="center"/>
    </xf>
    <xf numFmtId="0" fontId="20" fillId="0" borderId="2" xfId="0" applyFont="1" applyBorder="1" applyAlignment="1">
      <alignment horizontal="center" vertical="center"/>
    </xf>
    <xf numFmtId="0" fontId="19" fillId="0" borderId="5"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21" fillId="0" borderId="1" xfId="0" applyFont="1" applyBorder="1" applyAlignment="1">
      <alignment horizontal="center" vertical="center"/>
    </xf>
    <xf numFmtId="0" fontId="21" fillId="0" borderId="0" xfId="0" applyFont="1" applyBorder="1" applyAlignment="1">
      <alignment horizontal="center" vertical="center"/>
    </xf>
    <xf numFmtId="0" fontId="21" fillId="0" borderId="2" xfId="0" applyFont="1" applyBorder="1" applyAlignment="1">
      <alignment horizontal="center" vertical="center"/>
    </xf>
    <xf numFmtId="14" fontId="7" fillId="0" borderId="61" xfId="0" applyNumberFormat="1" applyFont="1" applyFill="1" applyBorder="1" applyAlignment="1">
      <alignment horizontal="center" wrapText="1"/>
    </xf>
    <xf numFmtId="0" fontId="7" fillId="0" borderId="57" xfId="0" applyFont="1" applyFill="1" applyBorder="1" applyAlignment="1">
      <alignment horizontal="center" wrapText="1"/>
    </xf>
    <xf numFmtId="0" fontId="7" fillId="0" borderId="58" xfId="0" applyFont="1" applyFill="1" applyBorder="1" applyAlignment="1">
      <alignment horizontal="center" wrapText="1"/>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19" xfId="0" applyFont="1" applyFill="1" applyBorder="1" applyAlignment="1">
      <alignment horizontal="center"/>
    </xf>
    <xf numFmtId="0" fontId="2" fillId="0" borderId="23" xfId="0" applyFont="1" applyFill="1" applyBorder="1" applyAlignment="1">
      <alignment horizontal="center"/>
    </xf>
    <xf numFmtId="0" fontId="2" fillId="0" borderId="24" xfId="0" applyFont="1" applyFill="1" applyBorder="1" applyAlignment="1">
      <alignment horizontal="center"/>
    </xf>
    <xf numFmtId="0" fontId="1" fillId="9" borderId="6" xfId="8" applyFont="1" applyFill="1" applyBorder="1" applyAlignment="1">
      <alignment horizontal="center" vertical="center" wrapText="1"/>
    </xf>
    <xf numFmtId="0" fontId="69" fillId="6" borderId="21" xfId="8" applyFont="1" applyFill="1" applyBorder="1" applyAlignment="1">
      <alignment horizontal="center" vertical="center"/>
    </xf>
    <xf numFmtId="0" fontId="69" fillId="6" borderId="95" xfId="8" applyFont="1" applyFill="1" applyBorder="1" applyAlignment="1">
      <alignment horizontal="center" vertical="center"/>
    </xf>
    <xf numFmtId="0" fontId="69" fillId="6" borderId="117" xfId="8" applyFont="1" applyFill="1" applyBorder="1" applyAlignment="1">
      <alignment horizontal="center" vertical="center"/>
    </xf>
    <xf numFmtId="0" fontId="69" fillId="6" borderId="0" xfId="8" applyFont="1" applyFill="1" applyBorder="1" applyAlignment="1">
      <alignment horizontal="center" vertical="center"/>
    </xf>
    <xf numFmtId="0" fontId="69" fillId="6" borderId="73" xfId="8" applyFont="1" applyFill="1" applyBorder="1" applyAlignment="1">
      <alignment horizontal="center" vertical="center"/>
    </xf>
    <xf numFmtId="0" fontId="69" fillId="6" borderId="118" xfId="8" applyFont="1" applyFill="1" applyBorder="1" applyAlignment="1">
      <alignment horizontal="center" vertical="center"/>
    </xf>
    <xf numFmtId="0" fontId="69" fillId="6" borderId="122" xfId="8" applyFont="1" applyFill="1" applyBorder="1" applyAlignment="1">
      <alignment horizontal="center" vertical="center"/>
    </xf>
    <xf numFmtId="0" fontId="69" fillId="6" borderId="74" xfId="8" applyFont="1" applyFill="1" applyBorder="1" applyAlignment="1">
      <alignment horizontal="center" vertical="center"/>
    </xf>
    <xf numFmtId="0" fontId="69" fillId="8" borderId="58" xfId="8" applyFont="1" applyFill="1" applyBorder="1" applyAlignment="1">
      <alignment horizontal="center" vertical="center"/>
    </xf>
    <xf numFmtId="0" fontId="69" fillId="8" borderId="57" xfId="8" applyFont="1" applyFill="1" applyBorder="1" applyAlignment="1">
      <alignment horizontal="center" vertical="center"/>
    </xf>
    <xf numFmtId="0" fontId="29" fillId="6" borderId="91" xfId="8" applyFont="1" applyFill="1" applyBorder="1" applyAlignment="1">
      <alignment horizontal="center" vertical="center" wrapText="1"/>
    </xf>
    <xf numFmtId="0" fontId="29" fillId="6" borderId="96" xfId="8" applyFont="1" applyFill="1" applyBorder="1" applyAlignment="1">
      <alignment horizontal="center" vertical="center" wrapText="1"/>
    </xf>
    <xf numFmtId="0" fontId="69" fillId="56" borderId="191" xfId="8" applyFont="1" applyFill="1" applyBorder="1" applyAlignment="1">
      <alignment horizontal="center" vertical="center"/>
    </xf>
    <xf numFmtId="0" fontId="69" fillId="56" borderId="121" xfId="8" applyFont="1" applyFill="1" applyBorder="1" applyAlignment="1">
      <alignment horizontal="center" vertical="center"/>
    </xf>
    <xf numFmtId="0" fontId="69" fillId="56" borderId="142" xfId="8" applyFont="1" applyFill="1" applyBorder="1" applyAlignment="1">
      <alignment horizontal="center" vertical="center"/>
    </xf>
    <xf numFmtId="0" fontId="11" fillId="0" borderId="62" xfId="0" applyFont="1" applyFill="1" applyBorder="1" applyAlignment="1">
      <alignment horizontal="left" vertical="center"/>
    </xf>
    <xf numFmtId="0" fontId="11" fillId="0" borderId="47" xfId="0" applyFont="1" applyFill="1" applyBorder="1" applyAlignment="1">
      <alignment horizontal="left" vertical="center"/>
    </xf>
    <xf numFmtId="0" fontId="11" fillId="0" borderId="63" xfId="0" applyFont="1" applyFill="1" applyBorder="1" applyAlignment="1">
      <alignment horizontal="right" vertical="center"/>
    </xf>
    <xf numFmtId="0" fontId="11" fillId="0" borderId="48" xfId="0" applyFont="1" applyFill="1" applyBorder="1" applyAlignment="1">
      <alignment horizontal="right" vertical="center"/>
    </xf>
    <xf numFmtId="0" fontId="11" fillId="0" borderId="67" xfId="0" applyFont="1" applyFill="1" applyBorder="1" applyAlignment="1">
      <alignment horizontal="right" vertical="center"/>
    </xf>
    <xf numFmtId="0" fontId="11" fillId="0" borderId="68" xfId="0" applyFont="1" applyFill="1" applyBorder="1" applyAlignment="1">
      <alignment horizontal="right" vertical="center"/>
    </xf>
    <xf numFmtId="0" fontId="11" fillId="25" borderId="64" xfId="0" applyFont="1" applyFill="1" applyBorder="1" applyAlignment="1">
      <alignment horizontal="left" vertical="center"/>
    </xf>
    <xf numFmtId="0" fontId="11" fillId="25" borderId="65" xfId="0" applyFont="1" applyFill="1" applyBorder="1" applyAlignment="1">
      <alignment horizontal="left" vertical="center"/>
    </xf>
    <xf numFmtId="1" fontId="11" fillId="25" borderId="67" xfId="0" applyNumberFormat="1" applyFont="1" applyFill="1" applyBorder="1" applyAlignment="1">
      <alignment horizontal="left" vertical="center"/>
    </xf>
    <xf numFmtId="1" fontId="11" fillId="25" borderId="68" xfId="0" applyNumberFormat="1" applyFont="1" applyFill="1" applyBorder="1" applyAlignment="1">
      <alignment horizontal="left" vertical="center"/>
    </xf>
    <xf numFmtId="0" fontId="11" fillId="25" borderId="62" xfId="0" applyFont="1" applyFill="1" applyBorder="1" applyAlignment="1">
      <alignment horizontal="center" vertical="center"/>
    </xf>
    <xf numFmtId="0" fontId="11" fillId="25" borderId="47" xfId="0" applyFont="1" applyFill="1" applyBorder="1" applyAlignment="1">
      <alignment horizontal="center" vertical="center"/>
    </xf>
    <xf numFmtId="0" fontId="11" fillId="25" borderId="63" xfId="0" applyFont="1" applyFill="1" applyBorder="1" applyAlignment="1">
      <alignment horizontal="center" vertical="center"/>
    </xf>
    <xf numFmtId="0" fontId="11" fillId="25" borderId="48" xfId="0" applyFont="1" applyFill="1" applyBorder="1" applyAlignment="1">
      <alignment horizontal="center" vertical="center"/>
    </xf>
    <xf numFmtId="1" fontId="11" fillId="25" borderId="63" xfId="0" applyNumberFormat="1" applyFont="1" applyFill="1" applyBorder="1" applyAlignment="1">
      <alignment horizontal="right" vertical="center"/>
    </xf>
    <xf numFmtId="1" fontId="11" fillId="25" borderId="48" xfId="0" applyNumberFormat="1" applyFont="1" applyFill="1" applyBorder="1" applyAlignment="1">
      <alignment horizontal="right" vertical="center"/>
    </xf>
    <xf numFmtId="1" fontId="11" fillId="25" borderId="62" xfId="0" applyNumberFormat="1" applyFont="1" applyFill="1" applyBorder="1" applyAlignment="1">
      <alignment horizontal="left" vertical="center"/>
    </xf>
    <xf numFmtId="1" fontId="11" fillId="25" borderId="47" xfId="0" applyNumberFormat="1" applyFont="1" applyFill="1" applyBorder="1" applyAlignment="1">
      <alignment horizontal="left" vertical="center"/>
    </xf>
    <xf numFmtId="0" fontId="11" fillId="0" borderId="67" xfId="0" applyFont="1" applyFill="1" applyBorder="1" applyAlignment="1">
      <alignment horizontal="left" vertical="center"/>
    </xf>
    <xf numFmtId="0" fontId="11" fillId="0" borderId="68" xfId="0" applyFont="1" applyFill="1" applyBorder="1" applyAlignment="1">
      <alignment horizontal="left" vertical="center"/>
    </xf>
    <xf numFmtId="0" fontId="11" fillId="0" borderId="64" xfId="0" applyFont="1" applyFill="1" applyBorder="1" applyAlignment="1">
      <alignment horizontal="left" vertical="center"/>
    </xf>
    <xf numFmtId="0" fontId="11" fillId="0" borderId="65" xfId="0" applyFont="1" applyFill="1" applyBorder="1" applyAlignment="1">
      <alignment horizontal="left" vertical="center"/>
    </xf>
    <xf numFmtId="0" fontId="11" fillId="0" borderId="64" xfId="0" applyFont="1" applyFill="1" applyBorder="1" applyAlignment="1">
      <alignment vertical="center"/>
    </xf>
    <xf numFmtId="0" fontId="11" fillId="0" borderId="65" xfId="0" applyFont="1" applyFill="1" applyBorder="1" applyAlignment="1">
      <alignment vertical="center"/>
    </xf>
    <xf numFmtId="0" fontId="11" fillId="25" borderId="67" xfId="0" applyFont="1" applyFill="1" applyBorder="1" applyAlignment="1">
      <alignment horizontal="center" vertical="center"/>
    </xf>
    <xf numFmtId="0" fontId="11" fillId="25" borderId="68" xfId="0" applyFont="1" applyFill="1" applyBorder="1" applyAlignment="1">
      <alignment horizontal="center" vertical="center"/>
    </xf>
    <xf numFmtId="0" fontId="0" fillId="0" borderId="0" xfId="0" applyFill="1" applyBorder="1" applyAlignment="1">
      <alignment horizontal="center" wrapText="1"/>
    </xf>
    <xf numFmtId="0" fontId="0" fillId="0" borderId="19" xfId="0" applyFill="1" applyBorder="1" applyAlignment="1">
      <alignment horizontal="center"/>
    </xf>
    <xf numFmtId="0" fontId="0" fillId="0" borderId="23" xfId="0" applyFill="1" applyBorder="1" applyAlignment="1">
      <alignment horizontal="center"/>
    </xf>
    <xf numFmtId="0" fontId="0" fillId="0" borderId="24" xfId="0" applyFill="1" applyBorder="1" applyAlignment="1">
      <alignment horizontal="center"/>
    </xf>
    <xf numFmtId="49" fontId="80" fillId="31" borderId="1" xfId="6" applyNumberFormat="1" applyFont="1" applyFill="1" applyBorder="1" applyAlignment="1">
      <alignment horizontal="center"/>
    </xf>
    <xf numFmtId="49" fontId="80" fillId="31" borderId="0" xfId="6" applyNumberFormat="1" applyFont="1" applyFill="1" applyBorder="1" applyAlignment="1">
      <alignment horizontal="center"/>
    </xf>
    <xf numFmtId="49" fontId="80" fillId="31" borderId="2" xfId="6" applyNumberFormat="1" applyFont="1" applyFill="1" applyBorder="1" applyAlignment="1">
      <alignment horizontal="center"/>
    </xf>
    <xf numFmtId="49" fontId="80" fillId="31" borderId="61" xfId="6" applyNumberFormat="1" applyFont="1" applyFill="1" applyBorder="1" applyAlignment="1">
      <alignment horizontal="center"/>
    </xf>
    <xf numFmtId="49" fontId="80" fillId="31" borderId="57" xfId="6" applyNumberFormat="1" applyFont="1" applyFill="1" applyBorder="1" applyAlignment="1">
      <alignment horizontal="center"/>
    </xf>
    <xf numFmtId="49" fontId="80" fillId="31" borderId="58" xfId="6" applyNumberFormat="1" applyFont="1" applyFill="1" applyBorder="1" applyAlignment="1">
      <alignment horizontal="center"/>
    </xf>
    <xf numFmtId="0" fontId="0" fillId="34" borderId="1" xfId="0" applyFont="1" applyFill="1" applyBorder="1" applyAlignment="1">
      <alignment horizontal="center"/>
    </xf>
    <xf numFmtId="0" fontId="0" fillId="34" borderId="0" xfId="0" applyFont="1" applyFill="1" applyBorder="1" applyAlignment="1">
      <alignment horizontal="center"/>
    </xf>
    <xf numFmtId="0" fontId="0" fillId="34" borderId="2" xfId="0" applyFont="1" applyFill="1" applyBorder="1" applyAlignment="1">
      <alignment horizontal="center"/>
    </xf>
    <xf numFmtId="0" fontId="0" fillId="35" borderId="1" xfId="0" applyFill="1" applyBorder="1" applyAlignment="1">
      <alignment horizontal="center"/>
    </xf>
    <xf numFmtId="0" fontId="0" fillId="35" borderId="0" xfId="0" applyFill="1" applyBorder="1" applyAlignment="1">
      <alignment horizontal="center"/>
    </xf>
    <xf numFmtId="0" fontId="0" fillId="35" borderId="2" xfId="0" applyFill="1" applyBorder="1" applyAlignment="1">
      <alignment horizontal="center"/>
    </xf>
    <xf numFmtId="0" fontId="0" fillId="32" borderId="1" xfId="0" applyFont="1" applyFill="1" applyBorder="1" applyAlignment="1">
      <alignment horizontal="center" vertical="center"/>
    </xf>
    <xf numFmtId="0" fontId="0" fillId="32" borderId="0" xfId="0" applyFont="1" applyFill="1" applyBorder="1" applyAlignment="1">
      <alignment horizontal="center" vertical="center"/>
    </xf>
    <xf numFmtId="0" fontId="0" fillId="32" borderId="2" xfId="0" applyFont="1" applyFill="1" applyBorder="1" applyAlignment="1">
      <alignment horizontal="center" vertical="center"/>
    </xf>
    <xf numFmtId="0" fontId="0" fillId="66" borderId="1" xfId="0" applyFill="1" applyBorder="1" applyAlignment="1">
      <alignment horizontal="center"/>
    </xf>
    <xf numFmtId="0" fontId="0" fillId="66" borderId="0" xfId="0" applyFill="1" applyBorder="1" applyAlignment="1">
      <alignment horizontal="center"/>
    </xf>
    <xf numFmtId="0" fontId="0" fillId="66" borderId="2" xfId="0" applyFill="1" applyBorder="1" applyAlignment="1">
      <alignment horizontal="center"/>
    </xf>
    <xf numFmtId="0" fontId="0" fillId="34" borderId="5" xfId="0" applyFont="1" applyFill="1" applyBorder="1" applyAlignment="1">
      <alignment horizontal="left"/>
    </xf>
    <xf numFmtId="0" fontId="0" fillId="34" borderId="3" xfId="0" applyFont="1" applyFill="1" applyBorder="1" applyAlignment="1">
      <alignment horizontal="left"/>
    </xf>
    <xf numFmtId="0" fontId="0" fillId="34" borderId="4" xfId="0" applyFont="1" applyFill="1" applyBorder="1" applyAlignment="1">
      <alignment horizontal="left"/>
    </xf>
    <xf numFmtId="0" fontId="0" fillId="32" borderId="5" xfId="0" applyFont="1" applyFill="1" applyBorder="1" applyAlignment="1">
      <alignment horizontal="left" vertical="center"/>
    </xf>
    <xf numFmtId="0" fontId="0" fillId="32" borderId="3" xfId="0" applyFont="1" applyFill="1" applyBorder="1" applyAlignment="1">
      <alignment horizontal="left" vertical="center"/>
    </xf>
    <xf numFmtId="0" fontId="0" fillId="32" borderId="4" xfId="0" applyFont="1" applyFill="1" applyBorder="1" applyAlignment="1">
      <alignment horizontal="left" vertical="center"/>
    </xf>
    <xf numFmtId="0" fontId="0" fillId="0" borderId="0" xfId="0" applyFont="1" applyFill="1" applyBorder="1" applyAlignment="1">
      <alignment horizontal="center" vertical="center" textRotation="90" wrapText="1"/>
    </xf>
    <xf numFmtId="0" fontId="3" fillId="35" borderId="1" xfId="0" applyFont="1" applyFill="1" applyBorder="1" applyAlignment="1">
      <alignment horizontal="center"/>
    </xf>
    <xf numFmtId="0" fontId="3" fillId="35" borderId="0" xfId="0" applyFont="1" applyFill="1" applyBorder="1" applyAlignment="1">
      <alignment horizontal="center"/>
    </xf>
    <xf numFmtId="0" fontId="3" fillId="35" borderId="2" xfId="0" applyFont="1" applyFill="1" applyBorder="1" applyAlignment="1">
      <alignment horizontal="center"/>
    </xf>
    <xf numFmtId="0" fontId="3" fillId="35" borderId="5" xfId="0" applyFont="1" applyFill="1" applyBorder="1" applyAlignment="1">
      <alignment horizontal="center"/>
    </xf>
    <xf numFmtId="0" fontId="3" fillId="35" borderId="3" xfId="0" applyFont="1" applyFill="1" applyBorder="1" applyAlignment="1">
      <alignment horizontal="center"/>
    </xf>
    <xf numFmtId="0" fontId="3" fillId="35" borderId="4" xfId="0" applyFont="1" applyFill="1" applyBorder="1" applyAlignment="1">
      <alignment horizontal="center"/>
    </xf>
    <xf numFmtId="0" fontId="50" fillId="0" borderId="19" xfId="0" applyFont="1" applyFill="1" applyBorder="1" applyAlignment="1">
      <alignment horizontal="center"/>
    </xf>
    <xf numFmtId="0" fontId="50" fillId="0" borderId="23" xfId="0" applyFont="1" applyFill="1" applyBorder="1" applyAlignment="1">
      <alignment horizontal="center"/>
    </xf>
    <xf numFmtId="0" fontId="50" fillId="0" borderId="24" xfId="0" applyFont="1" applyFill="1" applyBorder="1" applyAlignment="1">
      <alignment horizontal="center"/>
    </xf>
    <xf numFmtId="0" fontId="3" fillId="34" borderId="5" xfId="0" applyFont="1" applyFill="1" applyBorder="1" applyAlignment="1">
      <alignment horizontal="center"/>
    </xf>
    <xf numFmtId="0" fontId="3" fillId="34" borderId="3" xfId="0" applyFont="1" applyFill="1" applyBorder="1" applyAlignment="1">
      <alignment horizontal="center"/>
    </xf>
    <xf numFmtId="0" fontId="3" fillId="34" borderId="4" xfId="0" applyFont="1" applyFill="1" applyBorder="1" applyAlignment="1">
      <alignment horizontal="center"/>
    </xf>
    <xf numFmtId="0" fontId="3" fillId="34" borderId="1" xfId="0" applyFont="1" applyFill="1" applyBorder="1" applyAlignment="1">
      <alignment horizontal="center"/>
    </xf>
    <xf numFmtId="0" fontId="3" fillId="34" borderId="0" xfId="0" applyFont="1" applyFill="1" applyBorder="1" applyAlignment="1">
      <alignment horizontal="center"/>
    </xf>
    <xf numFmtId="0" fontId="3" fillId="34" borderId="2" xfId="0" applyFont="1" applyFill="1" applyBorder="1" applyAlignment="1">
      <alignment horizontal="center"/>
    </xf>
    <xf numFmtId="0" fontId="29" fillId="35" borderId="5" xfId="0" applyFont="1" applyFill="1" applyBorder="1" applyAlignment="1">
      <alignment horizontal="center" vertical="center"/>
    </xf>
    <xf numFmtId="0" fontId="29" fillId="35" borderId="3" xfId="0" applyFont="1" applyFill="1" applyBorder="1" applyAlignment="1">
      <alignment horizontal="center" vertical="center"/>
    </xf>
    <xf numFmtId="0" fontId="29" fillId="35" borderId="4" xfId="0" applyFont="1" applyFill="1" applyBorder="1" applyAlignment="1">
      <alignment horizontal="center" vertical="center"/>
    </xf>
    <xf numFmtId="0" fontId="29" fillId="66" borderId="5" xfId="0" applyFont="1" applyFill="1" applyBorder="1" applyAlignment="1">
      <alignment horizontal="center" vertical="center"/>
    </xf>
    <xf numFmtId="0" fontId="29" fillId="66" borderId="3" xfId="0" applyFont="1" applyFill="1" applyBorder="1" applyAlignment="1">
      <alignment horizontal="center" vertical="center"/>
    </xf>
    <xf numFmtId="0" fontId="29" fillId="66" borderId="4" xfId="0" applyFont="1" applyFill="1" applyBorder="1" applyAlignment="1">
      <alignment horizontal="center" vertical="center"/>
    </xf>
    <xf numFmtId="0" fontId="2" fillId="32" borderId="5"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4" xfId="0" applyFont="1" applyFill="1" applyBorder="1" applyAlignment="1">
      <alignment horizontal="center" vertical="center"/>
    </xf>
    <xf numFmtId="0" fontId="2" fillId="34" borderId="5" xfId="0" applyFont="1" applyFill="1" applyBorder="1" applyAlignment="1">
      <alignment horizontal="center"/>
    </xf>
    <xf numFmtId="0" fontId="2" fillId="34" borderId="3" xfId="0" applyFont="1" applyFill="1" applyBorder="1" applyAlignment="1">
      <alignment horizontal="center"/>
    </xf>
    <xf numFmtId="0" fontId="2" fillId="34" borderId="4" xfId="0" applyFont="1" applyFill="1" applyBorder="1" applyAlignment="1">
      <alignment horizontal="center"/>
    </xf>
    <xf numFmtId="49" fontId="80" fillId="31" borderId="5" xfId="6" applyNumberFormat="1" applyFont="1" applyFill="1" applyBorder="1" applyAlignment="1">
      <alignment horizontal="center"/>
    </xf>
    <xf numFmtId="49" fontId="80" fillId="31" borderId="3" xfId="6" applyNumberFormat="1" applyFont="1" applyFill="1" applyBorder="1" applyAlignment="1">
      <alignment horizontal="center"/>
    </xf>
    <xf numFmtId="49" fontId="80" fillId="31" borderId="4" xfId="6" applyNumberFormat="1" applyFont="1" applyFill="1" applyBorder="1" applyAlignment="1">
      <alignment horizontal="center"/>
    </xf>
    <xf numFmtId="0" fontId="3" fillId="66" borderId="5" xfId="0" applyFont="1" applyFill="1" applyBorder="1" applyAlignment="1">
      <alignment horizontal="center"/>
    </xf>
    <xf numFmtId="0" fontId="3" fillId="66" borderId="3" xfId="0" applyFont="1" applyFill="1" applyBorder="1" applyAlignment="1">
      <alignment horizontal="center"/>
    </xf>
    <xf numFmtId="0" fontId="3" fillId="66" borderId="4" xfId="0" applyFont="1" applyFill="1" applyBorder="1" applyAlignment="1">
      <alignment horizontal="center"/>
    </xf>
    <xf numFmtId="0" fontId="3" fillId="66" borderId="1" xfId="0" applyFont="1" applyFill="1" applyBorder="1" applyAlignment="1">
      <alignment horizontal="center"/>
    </xf>
    <xf numFmtId="0" fontId="3" fillId="66" borderId="0" xfId="0" applyFont="1" applyFill="1" applyBorder="1" applyAlignment="1">
      <alignment horizontal="center"/>
    </xf>
    <xf numFmtId="0" fontId="3" fillId="66" borderId="2" xfId="0" applyFont="1" applyFill="1" applyBorder="1" applyAlignment="1">
      <alignment horizontal="center"/>
    </xf>
    <xf numFmtId="0" fontId="3" fillId="32" borderId="5" xfId="0" applyFont="1" applyFill="1" applyBorder="1" applyAlignment="1">
      <alignment horizontal="center" vertical="center"/>
    </xf>
    <xf numFmtId="0" fontId="3" fillId="32" borderId="3" xfId="0" applyFont="1" applyFill="1" applyBorder="1" applyAlignment="1">
      <alignment horizontal="center" vertical="center"/>
    </xf>
    <xf numFmtId="0" fontId="3" fillId="32" borderId="4" xfId="0" applyFont="1" applyFill="1" applyBorder="1" applyAlignment="1">
      <alignment horizontal="center" vertical="center"/>
    </xf>
    <xf numFmtId="0" fontId="3" fillId="32" borderId="1" xfId="0" applyFont="1" applyFill="1" applyBorder="1" applyAlignment="1">
      <alignment horizontal="center" vertical="center"/>
    </xf>
    <xf numFmtId="0" fontId="3" fillId="32" borderId="0" xfId="0" applyFont="1" applyFill="1" applyBorder="1" applyAlignment="1">
      <alignment horizontal="center" vertical="center"/>
    </xf>
    <xf numFmtId="0" fontId="3" fillId="32" borderId="2" xfId="0" applyFont="1" applyFill="1" applyBorder="1" applyAlignment="1">
      <alignment horizontal="center" vertical="center"/>
    </xf>
    <xf numFmtId="0" fontId="11" fillId="35" borderId="5" xfId="0" applyFont="1" applyFill="1" applyBorder="1" applyAlignment="1">
      <alignment horizontal="left" vertical="center"/>
    </xf>
    <xf numFmtId="0" fontId="11" fillId="35" borderId="3" xfId="0" applyFont="1" applyFill="1" applyBorder="1" applyAlignment="1">
      <alignment horizontal="left" vertical="center"/>
    </xf>
    <xf numFmtId="0" fontId="11" fillId="35" borderId="4" xfId="0" applyFont="1" applyFill="1" applyBorder="1" applyAlignment="1">
      <alignment horizontal="left" vertical="center"/>
    </xf>
    <xf numFmtId="0" fontId="11" fillId="66" borderId="5" xfId="0" applyFont="1" applyFill="1" applyBorder="1" applyAlignment="1">
      <alignment horizontal="left" vertical="center"/>
    </xf>
    <xf numFmtId="0" fontId="11" fillId="66" borderId="3" xfId="0" applyFont="1" applyFill="1" applyBorder="1" applyAlignment="1">
      <alignment horizontal="left" vertical="center"/>
    </xf>
    <xf numFmtId="0" fontId="11" fillId="66" borderId="4" xfId="0" applyFont="1" applyFill="1" applyBorder="1" applyAlignment="1">
      <alignment horizontal="left" vertical="center"/>
    </xf>
    <xf numFmtId="0" fontId="1" fillId="0" borderId="1" xfId="3" applyFont="1" applyFill="1" applyBorder="1" applyAlignment="1">
      <alignment horizontal="left" wrapText="1"/>
    </xf>
    <xf numFmtId="0" fontId="1" fillId="0" borderId="0" xfId="3" applyFont="1" applyFill="1" applyBorder="1" applyAlignment="1">
      <alignment horizontal="left" wrapText="1"/>
    </xf>
    <xf numFmtId="0" fontId="1" fillId="0" borderId="5" xfId="3" applyFont="1" applyFill="1" applyBorder="1" applyAlignment="1">
      <alignment horizontal="left" wrapText="1"/>
    </xf>
    <xf numFmtId="0" fontId="1" fillId="0" borderId="3" xfId="3" applyFont="1" applyFill="1" applyBorder="1" applyAlignment="1">
      <alignment horizontal="left" wrapText="1"/>
    </xf>
    <xf numFmtId="0" fontId="1" fillId="0" borderId="0" xfId="16" applyFont="1" applyFill="1" applyAlignment="1">
      <alignment horizontal="center" vertical="center" wrapText="1"/>
    </xf>
    <xf numFmtId="0" fontId="1" fillId="0" borderId="2" xfId="16" applyFont="1" applyFill="1" applyBorder="1" applyAlignment="1">
      <alignment horizontal="center" vertical="center" wrapText="1"/>
    </xf>
    <xf numFmtId="0" fontId="1" fillId="0" borderId="61" xfId="3" applyFont="1" applyFill="1" applyBorder="1" applyAlignment="1">
      <alignment horizontal="left" wrapText="1"/>
    </xf>
    <xf numFmtId="0" fontId="1" fillId="0" borderId="57" xfId="3" applyFont="1" applyFill="1" applyBorder="1" applyAlignment="1">
      <alignment horizontal="left" wrapText="1"/>
    </xf>
    <xf numFmtId="0" fontId="2" fillId="0" borderId="19" xfId="3" applyFont="1" applyFill="1" applyBorder="1" applyAlignment="1">
      <alignment horizontal="left" wrapText="1"/>
    </xf>
    <xf numFmtId="0" fontId="2" fillId="0" borderId="23" xfId="3" applyFont="1" applyFill="1" applyBorder="1" applyAlignment="1">
      <alignment horizontal="left" wrapText="1"/>
    </xf>
    <xf numFmtId="0" fontId="1" fillId="0" borderId="1" xfId="16" applyFont="1" applyFill="1" applyBorder="1" applyAlignment="1">
      <alignment horizontal="center" vertical="center" shrinkToFit="1"/>
    </xf>
    <xf numFmtId="0" fontId="1" fillId="0" borderId="0" xfId="16" applyFont="1" applyFill="1" applyBorder="1" applyAlignment="1">
      <alignment horizontal="center" vertical="center" shrinkToFit="1"/>
    </xf>
    <xf numFmtId="0" fontId="1" fillId="0" borderId="2" xfId="16" applyFont="1" applyFill="1" applyBorder="1" applyAlignment="1">
      <alignment horizontal="center" vertical="center" shrinkToFit="1"/>
    </xf>
    <xf numFmtId="0" fontId="11" fillId="0" borderId="1" xfId="16" applyFont="1" applyFill="1" applyBorder="1" applyAlignment="1">
      <alignment horizontal="center" vertical="center" wrapText="1"/>
    </xf>
    <xf numFmtId="0" fontId="11" fillId="0" borderId="0" xfId="16" applyFont="1" applyFill="1" applyBorder="1" applyAlignment="1">
      <alignment horizontal="center" vertical="center" wrapText="1"/>
    </xf>
    <xf numFmtId="0" fontId="11" fillId="0" borderId="2" xfId="16" applyFont="1" applyFill="1" applyBorder="1" applyAlignment="1">
      <alignment horizontal="center" vertical="center" wrapText="1"/>
    </xf>
    <xf numFmtId="0" fontId="15" fillId="0" borderId="1" xfId="16" applyFont="1" applyFill="1" applyBorder="1" applyAlignment="1">
      <alignment horizontal="center" vertical="center" wrapText="1"/>
    </xf>
    <xf numFmtId="0" fontId="15" fillId="0" borderId="0" xfId="16" applyFont="1" applyFill="1" applyBorder="1" applyAlignment="1">
      <alignment horizontal="center" vertical="center" wrapText="1"/>
    </xf>
    <xf numFmtId="0" fontId="1" fillId="0" borderId="0" xfId="16" applyFont="1" applyFill="1" applyBorder="1" applyAlignment="1">
      <alignment horizontal="center" vertical="center" wrapText="1"/>
    </xf>
    <xf numFmtId="0" fontId="15" fillId="0" borderId="1" xfId="16" applyFont="1" applyFill="1" applyBorder="1" applyAlignment="1">
      <alignment horizontal="center" vertical="center" shrinkToFit="1"/>
    </xf>
    <xf numFmtId="0" fontId="15" fillId="0" borderId="0" xfId="16" applyFont="1" applyFill="1" applyBorder="1" applyAlignment="1">
      <alignment horizontal="center" vertical="center" shrinkToFit="1"/>
    </xf>
    <xf numFmtId="0" fontId="1" fillId="0" borderId="1" xfId="16" applyFont="1" applyFill="1" applyBorder="1" applyAlignment="1">
      <alignment horizontal="center" vertical="center" wrapText="1"/>
    </xf>
    <xf numFmtId="0" fontId="15" fillId="0" borderId="2" xfId="16" applyFont="1" applyFill="1" applyBorder="1" applyAlignment="1">
      <alignment horizontal="center" vertical="center" wrapText="1"/>
    </xf>
    <xf numFmtId="0" fontId="1" fillId="18" borderId="1" xfId="16" applyFont="1" applyFill="1" applyBorder="1" applyAlignment="1">
      <alignment horizontal="center" vertical="center" wrapText="1"/>
    </xf>
    <xf numFmtId="0" fontId="1" fillId="18" borderId="0" xfId="16" applyFont="1" applyFill="1" applyBorder="1" applyAlignment="1">
      <alignment horizontal="center" vertical="center" wrapText="1"/>
    </xf>
    <xf numFmtId="0" fontId="38" fillId="9" borderId="20" xfId="17" applyFill="1" applyBorder="1" applyAlignment="1">
      <alignment horizontal="center" vertical="center" textRotation="90"/>
    </xf>
    <xf numFmtId="0" fontId="38" fillId="9" borderId="21" xfId="17" applyFill="1" applyBorder="1" applyAlignment="1">
      <alignment horizontal="center" vertical="center" textRotation="90"/>
    </xf>
    <xf numFmtId="0" fontId="38" fillId="9" borderId="22" xfId="17" applyFill="1" applyBorder="1" applyAlignment="1">
      <alignment horizontal="center" vertical="center" textRotation="90"/>
    </xf>
    <xf numFmtId="0" fontId="2" fillId="88" borderId="19" xfId="16" applyFont="1" applyFill="1" applyBorder="1" applyAlignment="1">
      <alignment horizontal="center" vertical="center" wrapText="1"/>
    </xf>
    <xf numFmtId="0" fontId="2" fillId="88" borderId="23" xfId="16" applyFont="1" applyFill="1" applyBorder="1" applyAlignment="1">
      <alignment horizontal="center" vertical="center" wrapText="1"/>
    </xf>
    <xf numFmtId="0" fontId="2" fillId="88" borderId="24" xfId="16" applyFont="1" applyFill="1" applyBorder="1" applyAlignment="1">
      <alignment horizontal="center" vertical="center" wrapText="1"/>
    </xf>
    <xf numFmtId="0" fontId="1" fillId="88" borderId="24" xfId="16" applyFont="1" applyFill="1" applyBorder="1" applyAlignment="1">
      <alignment horizontal="center" vertical="center" wrapText="1"/>
    </xf>
    <xf numFmtId="0" fontId="1" fillId="88" borderId="6" xfId="16" applyFont="1" applyFill="1" applyBorder="1" applyAlignment="1">
      <alignment horizontal="center" vertical="center" wrapText="1"/>
    </xf>
    <xf numFmtId="0" fontId="1" fillId="0" borderId="24" xfId="16" applyFont="1" applyFill="1" applyBorder="1" applyAlignment="1">
      <alignment horizontal="center" vertical="center"/>
    </xf>
    <xf numFmtId="0" fontId="1" fillId="0" borderId="6" xfId="16" applyFont="1" applyFill="1" applyBorder="1" applyAlignment="1">
      <alignment horizontal="center" vertical="center"/>
    </xf>
    <xf numFmtId="0" fontId="1" fillId="0" borderId="5" xfId="16" applyFont="1" applyFill="1" applyBorder="1" applyAlignment="1">
      <alignment horizontal="center" vertical="center" wrapText="1"/>
    </xf>
    <xf numFmtId="0" fontId="1" fillId="0" borderId="3" xfId="16" applyFont="1" applyFill="1" applyBorder="1" applyAlignment="1">
      <alignment horizontal="center" vertical="center" wrapText="1"/>
    </xf>
    <xf numFmtId="0" fontId="1" fillId="0" borderId="4" xfId="16" applyFont="1" applyFill="1" applyBorder="1" applyAlignment="1">
      <alignment horizontal="center" vertical="center" wrapText="1"/>
    </xf>
    <xf numFmtId="0" fontId="1" fillId="0" borderId="61" xfId="16" applyFont="1" applyFill="1" applyBorder="1" applyAlignment="1">
      <alignment horizontal="center" vertical="center" wrapText="1"/>
    </xf>
    <xf numFmtId="0" fontId="1" fillId="0" borderId="57" xfId="16" applyFont="1" applyFill="1" applyBorder="1" applyAlignment="1">
      <alignment horizontal="center" vertical="center" wrapText="1"/>
    </xf>
    <xf numFmtId="0" fontId="1" fillId="0" borderId="58" xfId="16" applyFont="1" applyFill="1" applyBorder="1" applyAlignment="1">
      <alignment horizontal="center" vertical="center" wrapText="1"/>
    </xf>
    <xf numFmtId="0" fontId="0" fillId="0" borderId="0" xfId="0" applyFill="1" applyBorder="1" applyAlignment="1">
      <alignment horizontal="left" vertical="top" wrapText="1"/>
    </xf>
    <xf numFmtId="0" fontId="0" fillId="0" borderId="0" xfId="0" applyFont="1" applyFill="1" applyBorder="1" applyAlignment="1">
      <alignment horizontal="left" vertical="top" wrapText="1"/>
    </xf>
    <xf numFmtId="0" fontId="15" fillId="0" borderId="2" xfId="16" applyFont="1" applyFill="1" applyBorder="1" applyAlignment="1">
      <alignment horizontal="center" vertical="center" shrinkToFit="1"/>
    </xf>
    <xf numFmtId="0" fontId="2" fillId="85" borderId="19" xfId="16" applyFont="1" applyFill="1" applyBorder="1" applyAlignment="1">
      <alignment horizontal="center" vertical="center" wrapText="1"/>
    </xf>
    <xf numFmtId="0" fontId="2" fillId="85" borderId="23" xfId="16" applyFont="1" applyFill="1" applyBorder="1" applyAlignment="1">
      <alignment horizontal="center" vertical="center" wrapText="1"/>
    </xf>
    <xf numFmtId="0" fontId="2" fillId="85" borderId="24" xfId="16" applyFont="1" applyFill="1" applyBorder="1" applyAlignment="1">
      <alignment horizontal="center" vertical="center" wrapText="1"/>
    </xf>
    <xf numFmtId="0" fontId="2" fillId="22" borderId="6" xfId="16" applyFont="1" applyFill="1" applyBorder="1" applyAlignment="1">
      <alignment horizontal="center" vertical="center" wrapText="1"/>
    </xf>
    <xf numFmtId="0" fontId="2" fillId="50" borderId="6" xfId="16" applyFont="1" applyFill="1" applyBorder="1" applyAlignment="1">
      <alignment horizontal="center" vertical="center" wrapText="1"/>
    </xf>
    <xf numFmtId="0" fontId="2" fillId="51" borderId="6" xfId="16" applyFont="1" applyFill="1" applyBorder="1" applyAlignment="1">
      <alignment horizontal="center" vertical="center" wrapText="1"/>
    </xf>
    <xf numFmtId="0" fontId="2" fillId="61" borderId="6" xfId="16" applyFont="1" applyFill="1" applyBorder="1" applyAlignment="1">
      <alignment horizontal="center" vertical="center" wrapText="1"/>
    </xf>
    <xf numFmtId="0" fontId="1" fillId="0" borderId="61" xfId="16" applyFont="1" applyFill="1" applyBorder="1" applyAlignment="1">
      <alignment vertical="center" wrapText="1"/>
    </xf>
    <xf numFmtId="0" fontId="1" fillId="0" borderId="57" xfId="16" applyFont="1" applyFill="1" applyBorder="1" applyAlignment="1">
      <alignment vertical="center" wrapText="1"/>
    </xf>
    <xf numFmtId="0" fontId="2" fillId="17" borderId="6" xfId="16" applyFont="1" applyFill="1" applyBorder="1" applyAlignment="1">
      <alignment horizontal="center" vertical="center" wrapText="1"/>
    </xf>
    <xf numFmtId="0" fontId="2" fillId="86" borderId="6" xfId="16" applyFont="1" applyFill="1" applyBorder="1" applyAlignment="1">
      <alignment horizontal="center" vertical="center" wrapText="1"/>
    </xf>
    <xf numFmtId="0" fontId="1" fillId="93" borderId="6" xfId="16" applyFont="1" applyFill="1" applyBorder="1" applyAlignment="1">
      <alignment horizontal="center" vertical="center" wrapText="1"/>
    </xf>
    <xf numFmtId="0" fontId="1" fillId="79" borderId="6" xfId="16" applyFont="1" applyFill="1" applyBorder="1" applyAlignment="1">
      <alignment horizontal="center" vertical="center" wrapText="1"/>
    </xf>
    <xf numFmtId="0" fontId="1" fillId="21" borderId="6" xfId="16" applyFont="1" applyFill="1" applyBorder="1" applyAlignment="1">
      <alignment horizontal="center" vertical="center" wrapText="1"/>
    </xf>
    <xf numFmtId="0" fontId="1" fillId="19" borderId="6" xfId="16" applyFont="1" applyFill="1" applyBorder="1" applyAlignment="1">
      <alignment horizontal="center" vertical="center" wrapText="1"/>
    </xf>
    <xf numFmtId="0" fontId="1" fillId="20" borderId="6" xfId="16" applyFont="1" applyFill="1" applyBorder="1" applyAlignment="1">
      <alignment horizontal="center" vertical="center" wrapText="1"/>
    </xf>
    <xf numFmtId="0" fontId="1" fillId="86" borderId="6" xfId="16" applyFont="1" applyFill="1" applyBorder="1" applyAlignment="1">
      <alignment horizontal="center" vertical="center" wrapText="1"/>
    </xf>
    <xf numFmtId="0" fontId="2" fillId="93" borderId="6" xfId="16" applyFont="1" applyFill="1" applyBorder="1" applyAlignment="1">
      <alignment horizontal="center" vertical="center" wrapText="1"/>
    </xf>
    <xf numFmtId="0" fontId="2" fillId="79" borderId="6" xfId="16" applyFont="1" applyFill="1" applyBorder="1" applyAlignment="1">
      <alignment horizontal="center" vertical="center" wrapText="1"/>
    </xf>
    <xf numFmtId="0" fontId="2" fillId="21" borderId="6" xfId="16" applyFont="1" applyFill="1" applyBorder="1" applyAlignment="1">
      <alignment horizontal="center" vertical="center" wrapText="1"/>
    </xf>
    <xf numFmtId="0" fontId="2" fillId="19" borderId="6" xfId="16" applyFont="1" applyFill="1" applyBorder="1" applyAlignment="1">
      <alignment horizontal="center" vertical="center" wrapText="1"/>
    </xf>
    <xf numFmtId="0" fontId="2" fillId="20" borderId="6" xfId="16" applyFont="1" applyFill="1" applyBorder="1" applyAlignment="1">
      <alignment horizontal="center" vertical="center" wrapText="1"/>
    </xf>
    <xf numFmtId="0" fontId="1" fillId="86" borderId="0" xfId="16" applyFont="1" applyFill="1" applyBorder="1" applyAlignment="1">
      <alignment horizontal="center" vertical="center" wrapText="1"/>
    </xf>
    <xf numFmtId="0" fontId="1" fillId="86" borderId="2" xfId="16" applyFont="1" applyFill="1" applyBorder="1" applyAlignment="1">
      <alignment horizontal="center" vertical="center" wrapText="1"/>
    </xf>
    <xf numFmtId="0" fontId="1" fillId="18" borderId="5" xfId="16" applyFont="1" applyFill="1" applyBorder="1" applyAlignment="1">
      <alignment horizontal="center" vertical="center" wrapText="1"/>
    </xf>
    <xf numFmtId="0" fontId="1" fillId="18" borderId="3" xfId="16" applyFont="1" applyFill="1" applyBorder="1" applyAlignment="1">
      <alignment horizontal="center" vertical="center" wrapText="1"/>
    </xf>
    <xf numFmtId="0" fontId="11" fillId="0" borderId="0" xfId="16" quotePrefix="1" applyFont="1" applyFill="1" applyBorder="1" applyAlignment="1">
      <alignment horizontal="center" vertical="center" wrapText="1"/>
    </xf>
    <xf numFmtId="1" fontId="1" fillId="9" borderId="61" xfId="3" applyNumberFormat="1" applyFont="1" applyFill="1" applyBorder="1" applyAlignment="1">
      <alignment horizontal="center" vertical="center"/>
    </xf>
    <xf numFmtId="1" fontId="1" fillId="9" borderId="57" xfId="3" applyNumberFormat="1" applyFont="1" applyFill="1" applyBorder="1" applyAlignment="1">
      <alignment horizontal="center" vertical="center"/>
    </xf>
    <xf numFmtId="1" fontId="65" fillId="63" borderId="0" xfId="0" applyNumberFormat="1" applyFont="1" applyFill="1" applyBorder="1" applyAlignment="1">
      <alignment horizontal="center" vertical="center"/>
    </xf>
    <xf numFmtId="1" fontId="29" fillId="0" borderId="0" xfId="0" applyNumberFormat="1" applyFont="1" applyFill="1" applyBorder="1" applyAlignment="1">
      <alignment horizontal="center" vertical="center"/>
    </xf>
    <xf numFmtId="1" fontId="29" fillId="0" borderId="57" xfId="0" applyNumberFormat="1" applyFont="1" applyFill="1" applyBorder="1" applyAlignment="1">
      <alignment horizontal="center" vertical="center"/>
    </xf>
    <xf numFmtId="1" fontId="65" fillId="63" borderId="3" xfId="0" applyNumberFormat="1" applyFont="1" applyFill="1" applyBorder="1" applyAlignment="1">
      <alignment horizontal="center" vertical="center"/>
    </xf>
    <xf numFmtId="1" fontId="1" fillId="0" borderId="0" xfId="3" applyNumberFormat="1" applyFont="1" applyFill="1" applyBorder="1" applyAlignment="1">
      <alignment horizontal="center" vertical="center"/>
    </xf>
    <xf numFmtId="1" fontId="1" fillId="6" borderId="0" xfId="3" applyNumberFormat="1" applyFont="1" applyFill="1" applyBorder="1" applyAlignment="1">
      <alignment horizontal="center" vertical="center"/>
    </xf>
    <xf numFmtId="0" fontId="1" fillId="10" borderId="3" xfId="3" applyFont="1" applyFill="1" applyBorder="1" applyAlignment="1">
      <alignment horizontal="center" vertical="center"/>
    </xf>
    <xf numFmtId="0" fontId="1" fillId="10" borderId="4" xfId="3" applyFont="1" applyFill="1" applyBorder="1" applyAlignment="1">
      <alignment horizontal="center" vertical="center"/>
    </xf>
    <xf numFmtId="0" fontId="1" fillId="8" borderId="3" xfId="3" applyFont="1" applyFill="1" applyBorder="1" applyAlignment="1">
      <alignment horizontal="center" vertical="center"/>
    </xf>
    <xf numFmtId="1" fontId="1" fillId="10" borderId="0" xfId="3" applyNumberFormat="1" applyFont="1" applyFill="1" applyBorder="1" applyAlignment="1">
      <alignment horizontal="center" vertical="center"/>
    </xf>
    <xf numFmtId="1" fontId="1" fillId="10" borderId="2" xfId="3" applyNumberFormat="1" applyFont="1" applyFill="1" applyBorder="1" applyAlignment="1">
      <alignment horizontal="center" vertical="center"/>
    </xf>
    <xf numFmtId="1" fontId="1" fillId="10" borderId="57" xfId="3" applyNumberFormat="1" applyFont="1" applyFill="1" applyBorder="1" applyAlignment="1">
      <alignment horizontal="center" vertical="center"/>
    </xf>
    <xf numFmtId="1" fontId="1" fillId="10" borderId="58" xfId="3" applyNumberFormat="1" applyFont="1" applyFill="1" applyBorder="1" applyAlignment="1">
      <alignment horizontal="center" vertical="center"/>
    </xf>
    <xf numFmtId="0" fontId="1" fillId="10" borderId="0" xfId="3" applyFont="1" applyFill="1" applyBorder="1" applyAlignment="1">
      <alignment horizontal="center" vertical="center"/>
    </xf>
    <xf numFmtId="0" fontId="1" fillId="10" borderId="2" xfId="3" applyFont="1" applyFill="1" applyBorder="1" applyAlignment="1">
      <alignment horizontal="center" vertical="center"/>
    </xf>
    <xf numFmtId="1" fontId="2" fillId="10" borderId="23" xfId="3" applyNumberFormat="1" applyFont="1" applyFill="1" applyBorder="1" applyAlignment="1">
      <alignment horizontal="center" vertical="center"/>
    </xf>
    <xf numFmtId="1" fontId="2" fillId="10" borderId="24" xfId="3" applyNumberFormat="1" applyFont="1" applyFill="1" applyBorder="1" applyAlignment="1">
      <alignment horizontal="center" vertical="center"/>
    </xf>
    <xf numFmtId="0" fontId="1" fillId="8" borderId="0" xfId="3" applyFont="1" applyFill="1" applyBorder="1" applyAlignment="1">
      <alignment horizontal="center" vertical="center"/>
    </xf>
    <xf numFmtId="1" fontId="1" fillId="8" borderId="57" xfId="3" applyNumberFormat="1" applyFont="1" applyFill="1" applyBorder="1" applyAlignment="1">
      <alignment horizontal="center" vertical="center"/>
    </xf>
    <xf numFmtId="1" fontId="1" fillId="8" borderId="0" xfId="3" applyNumberFormat="1" applyFont="1" applyFill="1" applyBorder="1" applyAlignment="1">
      <alignment horizontal="center" vertical="center"/>
    </xf>
    <xf numFmtId="1" fontId="1" fillId="0" borderId="2" xfId="3" applyNumberFormat="1" applyFont="1" applyFill="1" applyBorder="1" applyAlignment="1">
      <alignment horizontal="center" vertical="center"/>
    </xf>
    <xf numFmtId="1" fontId="1" fillId="0" borderId="1" xfId="3" applyNumberFormat="1" applyFont="1" applyFill="1" applyBorder="1" applyAlignment="1">
      <alignment horizontal="center" vertical="center"/>
    </xf>
    <xf numFmtId="1" fontId="1" fillId="9" borderId="1" xfId="3" applyNumberFormat="1" applyFont="1" applyFill="1" applyBorder="1" applyAlignment="1">
      <alignment horizontal="center" vertical="center"/>
    </xf>
    <xf numFmtId="1" fontId="1" fillId="9" borderId="0" xfId="3" applyNumberFormat="1" applyFont="1" applyFill="1" applyBorder="1" applyAlignment="1">
      <alignment horizontal="center" vertical="center"/>
    </xf>
    <xf numFmtId="1" fontId="1" fillId="0" borderId="3" xfId="3" applyNumberFormat="1" applyFont="1" applyFill="1" applyBorder="1" applyAlignment="1">
      <alignment horizontal="center" vertical="center"/>
    </xf>
    <xf numFmtId="0" fontId="1" fillId="9" borderId="5" xfId="3" applyFont="1" applyFill="1" applyBorder="1" applyAlignment="1">
      <alignment horizontal="center" vertical="center"/>
    </xf>
    <xf numFmtId="0" fontId="1" fillId="9" borderId="3" xfId="3" applyFont="1" applyFill="1" applyBorder="1" applyAlignment="1">
      <alignment horizontal="center" vertical="center"/>
    </xf>
    <xf numFmtId="1" fontId="1" fillId="6" borderId="57" xfId="3" applyNumberFormat="1" applyFont="1" applyFill="1" applyBorder="1" applyAlignment="1">
      <alignment horizontal="center" vertical="center"/>
    </xf>
    <xf numFmtId="0" fontId="1" fillId="6" borderId="3" xfId="3" applyFont="1" applyFill="1" applyBorder="1" applyAlignment="1">
      <alignment horizontal="center" vertical="center"/>
    </xf>
    <xf numFmtId="0" fontId="1" fillId="86" borderId="3" xfId="16" applyFont="1" applyFill="1" applyBorder="1" applyAlignment="1">
      <alignment horizontal="center" vertical="center" wrapText="1"/>
    </xf>
    <xf numFmtId="0" fontId="1" fillId="86" borderId="4" xfId="16" applyFont="1" applyFill="1" applyBorder="1" applyAlignment="1">
      <alignment horizontal="center" vertical="center" wrapText="1"/>
    </xf>
    <xf numFmtId="0" fontId="57" fillId="0" borderId="1" xfId="16" applyFont="1" applyFill="1" applyBorder="1" applyAlignment="1">
      <alignment horizontal="center" vertical="center" wrapText="1" shrinkToFit="1"/>
    </xf>
    <xf numFmtId="0" fontId="57" fillId="0" borderId="0" xfId="16" applyFont="1" applyFill="1" applyBorder="1" applyAlignment="1">
      <alignment horizontal="center" vertical="center" wrapText="1" shrinkToFit="1"/>
    </xf>
    <xf numFmtId="0" fontId="57" fillId="0" borderId="1" xfId="16" applyFont="1" applyFill="1" applyBorder="1" applyAlignment="1">
      <alignment horizontal="center" vertical="center" wrapText="1"/>
    </xf>
    <xf numFmtId="0" fontId="57" fillId="0" borderId="0" xfId="16" applyFont="1" applyFill="1" applyBorder="1" applyAlignment="1">
      <alignment horizontal="center" vertical="center" wrapText="1"/>
    </xf>
    <xf numFmtId="0" fontId="57" fillId="0" borderId="2" xfId="16" applyFont="1" applyFill="1" applyBorder="1" applyAlignment="1">
      <alignment horizontal="center" vertical="center" wrapText="1"/>
    </xf>
    <xf numFmtId="0" fontId="1" fillId="18" borderId="1" xfId="16" applyFont="1" applyFill="1" applyBorder="1" applyAlignment="1">
      <alignment horizontal="center" vertical="center" shrinkToFit="1"/>
    </xf>
    <xf numFmtId="0" fontId="1" fillId="18" borderId="0" xfId="16" applyFont="1" applyFill="1" applyBorder="1" applyAlignment="1">
      <alignment horizontal="center" vertical="center" shrinkToFit="1"/>
    </xf>
    <xf numFmtId="0" fontId="1" fillId="86" borderId="0" xfId="16" applyFont="1" applyFill="1" applyBorder="1" applyAlignment="1">
      <alignment horizontal="center" vertical="center" shrinkToFit="1"/>
    </xf>
    <xf numFmtId="0" fontId="1" fillId="86" borderId="2" xfId="16" applyFont="1" applyFill="1" applyBorder="1" applyAlignment="1">
      <alignment horizontal="center" vertical="center" shrinkToFit="1"/>
    </xf>
    <xf numFmtId="0" fontId="1" fillId="9" borderId="0" xfId="11" applyFont="1" applyFill="1" applyBorder="1" applyAlignment="1">
      <alignment horizontal="center" textRotation="90"/>
    </xf>
    <xf numFmtId="1" fontId="93" fillId="9" borderId="0" xfId="11" applyNumberFormat="1" applyFont="1" applyFill="1" applyBorder="1" applyAlignment="1">
      <alignment horizontal="center" shrinkToFit="1"/>
    </xf>
    <xf numFmtId="1" fontId="93" fillId="9" borderId="1" xfId="11" applyNumberFormat="1" applyFont="1" applyFill="1" applyBorder="1" applyAlignment="1">
      <alignment horizontal="center" shrinkToFit="1"/>
    </xf>
    <xf numFmtId="1" fontId="102" fillId="9" borderId="19" xfId="11" applyNumberFormat="1" applyFont="1" applyFill="1" applyBorder="1" applyAlignment="1">
      <alignment horizontal="center" shrinkToFit="1"/>
    </xf>
    <xf numFmtId="1" fontId="102" fillId="9" borderId="23" xfId="11" applyNumberFormat="1" applyFont="1" applyFill="1" applyBorder="1" applyAlignment="1">
      <alignment horizontal="center" shrinkToFit="1"/>
    </xf>
    <xf numFmtId="0" fontId="1" fillId="9" borderId="1" xfId="11" applyFont="1" applyFill="1" applyBorder="1" applyAlignment="1">
      <alignment horizontal="center" textRotation="90"/>
    </xf>
    <xf numFmtId="1" fontId="93" fillId="0" borderId="0" xfId="11" applyNumberFormat="1" applyFont="1" applyFill="1" applyBorder="1" applyAlignment="1">
      <alignment horizontal="center" shrinkToFit="1"/>
    </xf>
    <xf numFmtId="1" fontId="93" fillId="9" borderId="0" xfId="11" applyNumberFormat="1" applyFont="1" applyFill="1" applyBorder="1" applyAlignment="1">
      <alignment horizontal="center"/>
    </xf>
    <xf numFmtId="1" fontId="93" fillId="6" borderId="0" xfId="11" applyNumberFormat="1" applyFont="1" applyFill="1" applyBorder="1" applyAlignment="1">
      <alignment horizontal="center" shrinkToFit="1"/>
    </xf>
    <xf numFmtId="1" fontId="2" fillId="8" borderId="23" xfId="3" applyNumberFormat="1" applyFont="1" applyFill="1" applyBorder="1" applyAlignment="1">
      <alignment horizontal="center" vertical="center"/>
    </xf>
    <xf numFmtId="1" fontId="2" fillId="6" borderId="23" xfId="3" applyNumberFormat="1" applyFont="1" applyFill="1" applyBorder="1" applyAlignment="1">
      <alignment horizontal="center" vertical="center"/>
    </xf>
    <xf numFmtId="1" fontId="2" fillId="9" borderId="19" xfId="3" applyNumberFormat="1" applyFont="1" applyFill="1" applyBorder="1" applyAlignment="1">
      <alignment horizontal="center" vertical="center"/>
    </xf>
    <xf numFmtId="1" fontId="2" fillId="9" borderId="23" xfId="3" applyNumberFormat="1" applyFont="1" applyFill="1" applyBorder="1" applyAlignment="1">
      <alignment horizontal="center" vertical="center"/>
    </xf>
    <xf numFmtId="0" fontId="1" fillId="9" borderId="1" xfId="3" applyFont="1" applyFill="1" applyBorder="1" applyAlignment="1">
      <alignment horizontal="center" vertical="center"/>
    </xf>
    <xf numFmtId="0" fontId="1" fillId="9" borderId="0" xfId="3" applyFont="1" applyFill="1" applyBorder="1" applyAlignment="1">
      <alignment horizontal="center" vertical="center"/>
    </xf>
    <xf numFmtId="0" fontId="1" fillId="6" borderId="0" xfId="3" applyFont="1" applyFill="1" applyBorder="1" applyAlignment="1">
      <alignment horizontal="center" vertical="center"/>
    </xf>
    <xf numFmtId="0" fontId="2" fillId="18" borderId="6" xfId="16" applyFont="1" applyFill="1" applyBorder="1" applyAlignment="1">
      <alignment horizontal="center" vertical="center" wrapText="1"/>
    </xf>
    <xf numFmtId="1" fontId="11" fillId="9" borderId="0" xfId="11" applyNumberFormat="1" applyFont="1" applyFill="1" applyBorder="1" applyAlignment="1">
      <alignment horizontal="center" shrinkToFit="1"/>
    </xf>
    <xf numFmtId="1" fontId="29" fillId="9" borderId="23" xfId="11" applyNumberFormat="1" applyFont="1" applyFill="1" applyBorder="1" applyAlignment="1">
      <alignment horizontal="center" shrinkToFit="1"/>
    </xf>
    <xf numFmtId="1" fontId="93" fillId="8" borderId="0" xfId="11" applyNumberFormat="1" applyFont="1" applyFill="1" applyBorder="1" applyAlignment="1">
      <alignment horizontal="center"/>
    </xf>
    <xf numFmtId="1" fontId="102" fillId="8" borderId="23" xfId="11" applyNumberFormat="1" applyFont="1" applyFill="1" applyBorder="1" applyAlignment="1">
      <alignment horizontal="center" shrinkToFit="1"/>
    </xf>
    <xf numFmtId="1" fontId="1" fillId="0" borderId="5" xfId="3" applyNumberFormat="1" applyFont="1" applyFill="1" applyBorder="1" applyAlignment="1">
      <alignment horizontal="center" vertical="center"/>
    </xf>
    <xf numFmtId="1" fontId="93" fillId="0" borderId="5" xfId="11" applyNumberFormat="1" applyFont="1" applyFill="1" applyBorder="1" applyAlignment="1">
      <alignment horizontal="center" shrinkToFit="1"/>
    </xf>
    <xf numFmtId="1" fontId="93" fillId="0" borderId="3" xfId="11" applyNumberFormat="1" applyFont="1" applyFill="1" applyBorder="1" applyAlignment="1">
      <alignment horizontal="center" shrinkToFit="1"/>
    </xf>
    <xf numFmtId="1" fontId="93" fillId="0" borderId="1" xfId="11" applyNumberFormat="1" applyFont="1" applyFill="1" applyBorder="1" applyAlignment="1">
      <alignment horizontal="center" shrinkToFit="1"/>
    </xf>
    <xf numFmtId="1" fontId="93" fillId="9" borderId="1" xfId="11" applyNumberFormat="1" applyFont="1" applyFill="1" applyBorder="1" applyAlignment="1">
      <alignment horizontal="center"/>
    </xf>
    <xf numFmtId="0" fontId="1" fillId="6" borderId="0" xfId="11" applyFont="1" applyFill="1" applyBorder="1" applyAlignment="1">
      <alignment horizontal="center" textRotation="90"/>
    </xf>
    <xf numFmtId="1" fontId="93" fillId="6" borderId="0" xfId="11" applyNumberFormat="1" applyFont="1" applyFill="1" applyBorder="1" applyAlignment="1">
      <alignment horizontal="center"/>
    </xf>
    <xf numFmtId="1" fontId="102" fillId="6" borderId="23" xfId="11" applyNumberFormat="1" applyFont="1" applyFill="1" applyBorder="1" applyAlignment="1">
      <alignment horizontal="center" shrinkToFit="1"/>
    </xf>
    <xf numFmtId="1" fontId="11" fillId="0" borderId="3" xfId="11" applyNumberFormat="1" applyFont="1" applyFill="1" applyBorder="1" applyAlignment="1">
      <alignment horizontal="center" shrinkToFit="1"/>
    </xf>
    <xf numFmtId="1" fontId="11" fillId="0" borderId="0" xfId="11" applyNumberFormat="1" applyFont="1" applyFill="1" applyBorder="1" applyAlignment="1">
      <alignment horizontal="center" shrinkToFit="1"/>
    </xf>
    <xf numFmtId="1" fontId="11" fillId="9" borderId="0" xfId="11" applyNumberFormat="1" applyFont="1" applyFill="1" applyBorder="1" applyAlignment="1">
      <alignment horizontal="center"/>
    </xf>
    <xf numFmtId="1" fontId="11" fillId="6" borderId="0" xfId="11" applyNumberFormat="1" applyFont="1" applyFill="1" applyBorder="1" applyAlignment="1">
      <alignment horizontal="center" shrinkToFit="1"/>
    </xf>
    <xf numFmtId="1" fontId="11" fillId="6" borderId="0" xfId="11" applyNumberFormat="1" applyFont="1" applyFill="1" applyBorder="1" applyAlignment="1">
      <alignment horizontal="center"/>
    </xf>
    <xf numFmtId="1" fontId="93" fillId="8" borderId="0" xfId="11" applyNumberFormat="1" applyFont="1" applyFill="1" applyBorder="1" applyAlignment="1">
      <alignment horizontal="center" shrinkToFit="1"/>
    </xf>
    <xf numFmtId="1" fontId="29" fillId="6" borderId="23" xfId="11" applyNumberFormat="1" applyFont="1" applyFill="1" applyBorder="1" applyAlignment="1">
      <alignment horizontal="center" shrinkToFit="1"/>
    </xf>
    <xf numFmtId="0" fontId="1" fillId="8" borderId="0" xfId="11" applyFont="1" applyFill="1" applyBorder="1" applyAlignment="1">
      <alignment horizontal="center" textRotation="90"/>
    </xf>
    <xf numFmtId="0" fontId="1" fillId="8" borderId="2" xfId="11" applyFont="1" applyFill="1" applyBorder="1" applyAlignment="1">
      <alignment horizontal="center" textRotation="90"/>
    </xf>
    <xf numFmtId="0" fontId="1" fillId="8" borderId="1" xfId="11" applyFont="1" applyFill="1" applyBorder="1" applyAlignment="1">
      <alignment horizontal="center" textRotation="90"/>
    </xf>
    <xf numFmtId="1" fontId="93" fillId="0" borderId="4" xfId="11" applyNumberFormat="1" applyFont="1" applyFill="1" applyBorder="1" applyAlignment="1">
      <alignment horizontal="center" shrinkToFit="1"/>
    </xf>
    <xf numFmtId="1" fontId="93" fillId="8" borderId="2" xfId="11" applyNumberFormat="1" applyFont="1" applyFill="1" applyBorder="1" applyAlignment="1">
      <alignment horizontal="center" shrinkToFit="1"/>
    </xf>
    <xf numFmtId="1" fontId="93" fillId="8" borderId="1" xfId="11" applyNumberFormat="1" applyFont="1" applyFill="1" applyBorder="1" applyAlignment="1">
      <alignment horizontal="center" shrinkToFit="1"/>
    </xf>
    <xf numFmtId="1" fontId="11" fillId="8" borderId="0" xfId="11" applyNumberFormat="1" applyFont="1" applyFill="1" applyBorder="1" applyAlignment="1">
      <alignment horizontal="center" shrinkToFit="1"/>
    </xf>
    <xf numFmtId="1" fontId="93" fillId="0" borderId="2" xfId="11" applyNumberFormat="1" applyFont="1" applyFill="1" applyBorder="1" applyAlignment="1">
      <alignment horizontal="center" shrinkToFit="1"/>
    </xf>
    <xf numFmtId="1" fontId="106" fillId="0" borderId="0" xfId="11" applyNumberFormat="1" applyFont="1" applyFill="1" applyBorder="1" applyAlignment="1">
      <alignment horizontal="center" shrinkToFit="1"/>
    </xf>
    <xf numFmtId="1" fontId="106" fillId="0" borderId="2" xfId="11" applyNumberFormat="1" applyFont="1" applyFill="1" applyBorder="1" applyAlignment="1">
      <alignment horizontal="center" shrinkToFit="1"/>
    </xf>
    <xf numFmtId="1" fontId="106" fillId="8" borderId="0" xfId="11" applyNumberFormat="1" applyFont="1" applyFill="1" applyBorder="1" applyAlignment="1">
      <alignment horizontal="center" shrinkToFit="1"/>
    </xf>
    <xf numFmtId="1" fontId="106" fillId="8" borderId="2" xfId="11" applyNumberFormat="1" applyFont="1" applyFill="1" applyBorder="1" applyAlignment="1">
      <alignment horizontal="center" shrinkToFit="1"/>
    </xf>
    <xf numFmtId="1" fontId="93" fillId="8" borderId="2" xfId="11" applyNumberFormat="1" applyFont="1" applyFill="1" applyBorder="1" applyAlignment="1">
      <alignment horizontal="center"/>
    </xf>
    <xf numFmtId="1" fontId="93" fillId="8" borderId="1" xfId="11" applyNumberFormat="1" applyFont="1" applyFill="1" applyBorder="1" applyAlignment="1">
      <alignment horizontal="center"/>
    </xf>
    <xf numFmtId="1" fontId="11" fillId="8" borderId="0" xfId="11" applyNumberFormat="1" applyFont="1" applyFill="1" applyBorder="1" applyAlignment="1">
      <alignment horizontal="center"/>
    </xf>
    <xf numFmtId="1" fontId="102" fillId="8" borderId="24" xfId="11" applyNumberFormat="1" applyFont="1" applyFill="1" applyBorder="1" applyAlignment="1">
      <alignment horizontal="center" shrinkToFit="1"/>
    </xf>
    <xf numFmtId="1" fontId="102" fillId="8" borderId="19" xfId="11" applyNumberFormat="1" applyFont="1" applyFill="1" applyBorder="1" applyAlignment="1">
      <alignment horizontal="center" shrinkToFit="1"/>
    </xf>
    <xf numFmtId="1" fontId="29" fillId="8" borderId="23" xfId="11" applyNumberFormat="1" applyFont="1" applyFill="1" applyBorder="1" applyAlignment="1">
      <alignment horizontal="center" shrinkToFit="1"/>
    </xf>
    <xf numFmtId="0" fontId="1" fillId="10" borderId="0" xfId="11" applyFont="1" applyFill="1" applyBorder="1" applyAlignment="1">
      <alignment horizontal="center" textRotation="90"/>
    </xf>
    <xf numFmtId="1" fontId="93" fillId="10" borderId="0" xfId="11" applyNumberFormat="1" applyFont="1" applyFill="1" applyBorder="1" applyAlignment="1">
      <alignment horizontal="center" shrinkToFit="1"/>
    </xf>
    <xf numFmtId="0" fontId="1" fillId="10" borderId="2" xfId="11" applyFont="1" applyFill="1" applyBorder="1" applyAlignment="1">
      <alignment horizontal="center" textRotation="90"/>
    </xf>
    <xf numFmtId="1" fontId="11" fillId="0" borderId="4" xfId="11" applyNumberFormat="1" applyFont="1" applyFill="1" applyBorder="1" applyAlignment="1">
      <alignment horizontal="center" shrinkToFit="1"/>
    </xf>
    <xf numFmtId="0" fontId="1" fillId="10" borderId="1" xfId="11" applyFont="1" applyFill="1" applyBorder="1" applyAlignment="1">
      <alignment horizontal="center" textRotation="90"/>
    </xf>
    <xf numFmtId="1" fontId="11" fillId="10" borderId="0" xfId="11" applyNumberFormat="1" applyFont="1" applyFill="1" applyBorder="1" applyAlignment="1">
      <alignment horizontal="center" shrinkToFit="1"/>
    </xf>
    <xf numFmtId="1" fontId="11" fillId="10" borderId="2" xfId="11" applyNumberFormat="1" applyFont="1" applyFill="1" applyBorder="1" applyAlignment="1">
      <alignment horizontal="center" shrinkToFit="1"/>
    </xf>
    <xf numFmtId="1" fontId="11" fillId="0" borderId="2" xfId="11" applyNumberFormat="1" applyFont="1" applyFill="1" applyBorder="1" applyAlignment="1">
      <alignment horizontal="center" shrinkToFit="1"/>
    </xf>
    <xf numFmtId="1" fontId="93" fillId="10" borderId="2" xfId="11" applyNumberFormat="1" applyFont="1" applyFill="1" applyBorder="1" applyAlignment="1">
      <alignment horizontal="center" shrinkToFit="1"/>
    </xf>
    <xf numFmtId="1" fontId="93" fillId="10" borderId="1" xfId="11" applyNumberFormat="1" applyFont="1" applyFill="1" applyBorder="1" applyAlignment="1">
      <alignment horizontal="center" shrinkToFit="1"/>
    </xf>
    <xf numFmtId="1" fontId="106" fillId="10" borderId="0" xfId="11" applyNumberFormat="1" applyFont="1" applyFill="1" applyBorder="1" applyAlignment="1">
      <alignment horizontal="center" shrinkToFit="1"/>
    </xf>
    <xf numFmtId="1" fontId="106" fillId="10" borderId="2" xfId="11" applyNumberFormat="1" applyFont="1" applyFill="1" applyBorder="1" applyAlignment="1">
      <alignment horizontal="center" shrinkToFit="1"/>
    </xf>
    <xf numFmtId="1" fontId="93" fillId="10" borderId="1" xfId="11" applyNumberFormat="1" applyFont="1" applyFill="1" applyBorder="1" applyAlignment="1">
      <alignment horizontal="center"/>
    </xf>
    <xf numFmtId="1" fontId="93" fillId="10" borderId="0" xfId="11" applyNumberFormat="1" applyFont="1" applyFill="1" applyBorder="1" applyAlignment="1">
      <alignment horizontal="center"/>
    </xf>
    <xf numFmtId="1" fontId="11" fillId="10" borderId="0" xfId="11" applyNumberFormat="1" applyFont="1" applyFill="1" applyBorder="1" applyAlignment="1">
      <alignment horizontal="center"/>
    </xf>
    <xf numFmtId="1" fontId="11" fillId="10" borderId="2" xfId="11" applyNumberFormat="1" applyFont="1" applyFill="1" applyBorder="1" applyAlignment="1">
      <alignment horizontal="center"/>
    </xf>
    <xf numFmtId="1" fontId="93" fillId="10" borderId="2" xfId="11" applyNumberFormat="1" applyFont="1" applyFill="1" applyBorder="1" applyAlignment="1">
      <alignment horizontal="center"/>
    </xf>
    <xf numFmtId="0" fontId="2" fillId="6" borderId="19" xfId="0" applyFont="1" applyFill="1" applyBorder="1" applyAlignment="1">
      <alignment horizontal="center" wrapText="1"/>
    </xf>
    <xf numFmtId="0" fontId="2" fillId="6" borderId="23" xfId="0" applyFont="1" applyFill="1" applyBorder="1" applyAlignment="1">
      <alignment horizontal="center"/>
    </xf>
    <xf numFmtId="0" fontId="2" fillId="6" borderId="24" xfId="0" applyFont="1" applyFill="1" applyBorder="1" applyAlignment="1">
      <alignment horizontal="center"/>
    </xf>
    <xf numFmtId="0" fontId="1" fillId="0" borderId="1" xfId="3" applyFont="1" applyFill="1" applyBorder="1" applyAlignment="1">
      <alignment horizontal="center" vertical="center" wrapText="1"/>
    </xf>
    <xf numFmtId="0" fontId="1" fillId="0" borderId="0" xfId="3" applyFont="1" applyFill="1" applyBorder="1" applyAlignment="1">
      <alignment horizontal="center" vertical="center" wrapText="1"/>
    </xf>
    <xf numFmtId="0" fontId="1" fillId="0" borderId="2" xfId="3" applyFont="1" applyFill="1" applyBorder="1" applyAlignment="1">
      <alignment horizontal="center" vertical="center" wrapText="1"/>
    </xf>
    <xf numFmtId="1" fontId="102" fillId="10" borderId="23" xfId="11" applyNumberFormat="1" applyFont="1" applyFill="1" applyBorder="1" applyAlignment="1">
      <alignment horizontal="center" shrinkToFit="1"/>
    </xf>
    <xf numFmtId="1" fontId="102" fillId="10" borderId="24" xfId="11" applyNumberFormat="1" applyFont="1" applyFill="1" applyBorder="1" applyAlignment="1">
      <alignment horizontal="center" shrinkToFit="1"/>
    </xf>
    <xf numFmtId="1" fontId="102" fillId="10" borderId="19" xfId="11" applyNumberFormat="1" applyFont="1" applyFill="1" applyBorder="1" applyAlignment="1">
      <alignment horizontal="center" shrinkToFit="1"/>
    </xf>
    <xf numFmtId="1" fontId="29" fillId="10" borderId="23" xfId="11" applyNumberFormat="1" applyFont="1" applyFill="1" applyBorder="1" applyAlignment="1">
      <alignment horizontal="center" shrinkToFit="1"/>
    </xf>
    <xf numFmtId="1" fontId="29" fillId="10" borderId="24" xfId="11" applyNumberFormat="1" applyFont="1" applyFill="1" applyBorder="1" applyAlignment="1">
      <alignment horizontal="center" shrinkToFit="1"/>
    </xf>
    <xf numFmtId="0" fontId="1" fillId="0" borderId="1" xfId="11" applyFont="1" applyFill="1" applyBorder="1" applyAlignment="1">
      <alignment horizontal="left"/>
    </xf>
    <xf numFmtId="0" fontId="1" fillId="0" borderId="0" xfId="11" applyFont="1" applyFill="1" applyBorder="1" applyAlignment="1">
      <alignment horizontal="left"/>
    </xf>
    <xf numFmtId="0" fontId="11" fillId="0" borderId="1" xfId="11" applyFont="1" applyFill="1" applyBorder="1" applyAlignment="1">
      <alignment horizontal="left"/>
    </xf>
    <xf numFmtId="0" fontId="11" fillId="0" borderId="0" xfId="11" applyFont="1" applyFill="1" applyBorder="1" applyAlignment="1">
      <alignment horizontal="left"/>
    </xf>
    <xf numFmtId="0" fontId="11" fillId="0" borderId="61" xfId="11" applyFont="1" applyFill="1" applyBorder="1" applyAlignment="1">
      <alignment horizontal="left"/>
    </xf>
    <xf numFmtId="0" fontId="11" fillId="0" borderId="57" xfId="11" applyFont="1" applyFill="1" applyBorder="1" applyAlignment="1">
      <alignment horizontal="left"/>
    </xf>
    <xf numFmtId="0" fontId="11" fillId="9" borderId="61" xfId="0" applyFont="1" applyFill="1" applyBorder="1" applyAlignment="1">
      <alignment horizontal="center" vertical="center" wrapText="1"/>
    </xf>
    <xf numFmtId="0" fontId="11" fillId="9" borderId="57"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11" fillId="8" borderId="57" xfId="0" applyFont="1" applyFill="1" applyBorder="1" applyAlignment="1">
      <alignment horizontal="center" vertical="center" wrapText="1"/>
    </xf>
    <xf numFmtId="0" fontId="65" fillId="63" borderId="0" xfId="3" applyFont="1" applyFill="1" applyBorder="1" applyAlignment="1">
      <alignment horizontal="center" vertical="center" wrapText="1"/>
    </xf>
    <xf numFmtId="0" fontId="65" fillId="63" borderId="57" xfId="3" applyFont="1" applyFill="1" applyBorder="1" applyAlignment="1">
      <alignment horizontal="center" vertical="center" wrapText="1"/>
    </xf>
    <xf numFmtId="0" fontId="61" fillId="6" borderId="5" xfId="0" applyFont="1" applyFill="1" applyBorder="1" applyAlignment="1">
      <alignment horizontal="center" wrapText="1"/>
    </xf>
    <xf numFmtId="0" fontId="2" fillId="6" borderId="3" xfId="0" applyFont="1" applyFill="1" applyBorder="1" applyAlignment="1">
      <alignment horizontal="center"/>
    </xf>
    <xf numFmtId="0" fontId="2" fillId="6" borderId="4" xfId="0" applyFont="1" applyFill="1" applyBorder="1" applyAlignment="1">
      <alignment horizontal="center"/>
    </xf>
    <xf numFmtId="0" fontId="39" fillId="0" borderId="5" xfId="11" applyFont="1" applyFill="1" applyBorder="1" applyAlignment="1">
      <alignment horizontal="left"/>
    </xf>
    <xf numFmtId="0" fontId="39" fillId="0" borderId="3" xfId="11" applyFont="1" applyFill="1" applyBorder="1" applyAlignment="1">
      <alignment horizontal="left"/>
    </xf>
    <xf numFmtId="0" fontId="11" fillId="10" borderId="57" xfId="0" applyFont="1" applyFill="1" applyBorder="1" applyAlignment="1">
      <alignment horizontal="center" vertical="center" wrapText="1"/>
    </xf>
    <xf numFmtId="0" fontId="11" fillId="10" borderId="58" xfId="0" applyFont="1" applyFill="1" applyBorder="1" applyAlignment="1">
      <alignment horizontal="center" vertical="center" wrapText="1"/>
    </xf>
    <xf numFmtId="1" fontId="1" fillId="0" borderId="4" xfId="3" applyNumberFormat="1" applyFont="1" applyFill="1" applyBorder="1" applyAlignment="1">
      <alignment horizontal="center" vertical="center"/>
    </xf>
    <xf numFmtId="0" fontId="38" fillId="9" borderId="0" xfId="17" applyFill="1" applyBorder="1" applyAlignment="1">
      <alignment horizontal="center" vertical="center" textRotation="90"/>
    </xf>
    <xf numFmtId="0" fontId="38" fillId="0" borderId="0" xfId="17" applyFill="1" applyBorder="1" applyAlignment="1">
      <alignment horizontal="right" vertical="center"/>
    </xf>
    <xf numFmtId="0" fontId="38" fillId="70" borderId="185" xfId="17" applyFont="1" applyFill="1" applyBorder="1" applyAlignment="1">
      <alignment horizontal="center" vertical="center"/>
    </xf>
    <xf numFmtId="0" fontId="38" fillId="70" borderId="186" xfId="17" applyFont="1" applyFill="1" applyBorder="1" applyAlignment="1">
      <alignment horizontal="center" vertical="center"/>
    </xf>
    <xf numFmtId="0" fontId="38" fillId="70" borderId="187" xfId="17" applyFont="1" applyFill="1" applyBorder="1" applyAlignment="1">
      <alignment horizontal="center" vertical="center"/>
    </xf>
    <xf numFmtId="0" fontId="38" fillId="0" borderId="2" xfId="17" applyFill="1" applyBorder="1" applyAlignment="1">
      <alignment horizontal="right" vertical="center"/>
    </xf>
    <xf numFmtId="0" fontId="38" fillId="0" borderId="58" xfId="17" applyFill="1" applyBorder="1" applyAlignment="1">
      <alignment horizontal="right" vertical="center"/>
    </xf>
    <xf numFmtId="0" fontId="38" fillId="0" borderId="4" xfId="17" applyFill="1" applyBorder="1" applyAlignment="1">
      <alignment horizontal="right" vertical="center"/>
    </xf>
    <xf numFmtId="0" fontId="1" fillId="85" borderId="24" xfId="16" applyFont="1" applyFill="1" applyBorder="1" applyAlignment="1">
      <alignment horizontal="center" vertical="center" wrapText="1"/>
    </xf>
    <xf numFmtId="0" fontId="1" fillId="85" borderId="6" xfId="16" applyFont="1" applyFill="1" applyBorder="1" applyAlignment="1">
      <alignment horizontal="center" vertical="center" wrapText="1"/>
    </xf>
    <xf numFmtId="0" fontId="1" fillId="22" borderId="6" xfId="16" applyFont="1" applyFill="1" applyBorder="1" applyAlignment="1">
      <alignment horizontal="center" vertical="center" wrapText="1"/>
    </xf>
    <xf numFmtId="0" fontId="1" fillId="50" borderId="6" xfId="16" applyFont="1" applyFill="1" applyBorder="1" applyAlignment="1">
      <alignment horizontal="center" vertical="center" wrapText="1"/>
    </xf>
    <xf numFmtId="0" fontId="1" fillId="51" borderId="6" xfId="16" applyFont="1" applyFill="1" applyBorder="1" applyAlignment="1">
      <alignment horizontal="center" vertical="center" wrapText="1"/>
    </xf>
    <xf numFmtId="0" fontId="1" fillId="61" borderId="6" xfId="16" applyFont="1" applyFill="1" applyBorder="1" applyAlignment="1">
      <alignment horizontal="center" vertical="center" wrapText="1"/>
    </xf>
    <xf numFmtId="0" fontId="1" fillId="17" borderId="6" xfId="16" applyFont="1" applyFill="1" applyBorder="1" applyAlignment="1">
      <alignment horizontal="center" vertical="center" wrapText="1"/>
    </xf>
    <xf numFmtId="0" fontId="1" fillId="87" borderId="6" xfId="16" applyFont="1" applyFill="1" applyBorder="1" applyAlignment="1">
      <alignment horizontal="center" vertical="center" wrapText="1"/>
    </xf>
    <xf numFmtId="0" fontId="1" fillId="0" borderId="0" xfId="16" applyFont="1" applyFill="1" applyBorder="1" applyAlignment="1">
      <alignment horizontal="center" vertical="center" wrapText="1" shrinkToFit="1"/>
    </xf>
    <xf numFmtId="0" fontId="1" fillId="0" borderId="2" xfId="16" applyFont="1" applyFill="1" applyBorder="1" applyAlignment="1">
      <alignment horizontal="center" vertical="center" wrapText="1" shrinkToFit="1"/>
    </xf>
    <xf numFmtId="0" fontId="1" fillId="0" borderId="1" xfId="16" applyFont="1" applyFill="1" applyBorder="1" applyAlignment="1">
      <alignment horizontal="center" vertical="center" wrapText="1" shrinkToFit="1"/>
    </xf>
    <xf numFmtId="0" fontId="127" fillId="128" borderId="19" xfId="0" applyFont="1" applyFill="1" applyBorder="1" applyAlignment="1">
      <alignment horizontal="center"/>
    </xf>
    <xf numFmtId="0" fontId="127" fillId="128" borderId="23" xfId="0" applyFont="1" applyFill="1" applyBorder="1" applyAlignment="1">
      <alignment horizontal="center"/>
    </xf>
    <xf numFmtId="0" fontId="127" fillId="128" borderId="24" xfId="0" applyFont="1" applyFill="1" applyBorder="1" applyAlignment="1">
      <alignment horizontal="center"/>
    </xf>
    <xf numFmtId="0" fontId="5" fillId="6" borderId="19" xfId="0" applyFont="1" applyFill="1" applyBorder="1" applyAlignment="1">
      <alignment horizontal="center"/>
    </xf>
    <xf numFmtId="0" fontId="5" fillId="6" borderId="23" xfId="0" applyFont="1" applyFill="1" applyBorder="1" applyAlignment="1">
      <alignment horizontal="center"/>
    </xf>
    <xf numFmtId="0" fontId="5" fillId="6" borderId="24" xfId="0" applyFont="1" applyFill="1" applyBorder="1" applyAlignment="1">
      <alignment horizontal="center"/>
    </xf>
    <xf numFmtId="0" fontId="11" fillId="0" borderId="1" xfId="16" quotePrefix="1" applyFont="1" applyFill="1" applyBorder="1" applyAlignment="1">
      <alignment horizontal="center" vertical="center" wrapText="1"/>
    </xf>
    <xf numFmtId="0" fontId="0" fillId="9" borderId="0" xfId="0" applyFill="1" applyBorder="1" applyAlignment="1">
      <alignment horizontal="center" vertical="center" textRotation="90" wrapText="1"/>
    </xf>
    <xf numFmtId="0" fontId="11" fillId="0" borderId="19"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24" xfId="0" applyFont="1" applyFill="1" applyBorder="1" applyAlignment="1">
      <alignment horizontal="center" vertical="center"/>
    </xf>
    <xf numFmtId="0" fontId="0" fillId="9" borderId="1" xfId="0" applyFont="1" applyFill="1" applyBorder="1" applyAlignment="1">
      <alignment horizontal="center" vertical="center"/>
    </xf>
    <xf numFmtId="0" fontId="0" fillId="9" borderId="0" xfId="0" applyFont="1" applyFill="1" applyBorder="1" applyAlignment="1">
      <alignment horizontal="center" vertical="center"/>
    </xf>
    <xf numFmtId="0" fontId="0" fillId="9" borderId="21" xfId="0" applyFont="1" applyFill="1" applyBorder="1" applyAlignment="1">
      <alignment horizontal="center" vertical="center"/>
    </xf>
    <xf numFmtId="0" fontId="0" fillId="9" borderId="5" xfId="0" applyFont="1" applyFill="1" applyBorder="1" applyAlignment="1">
      <alignment horizontal="center" vertical="center"/>
    </xf>
    <xf numFmtId="0" fontId="0" fillId="9" borderId="3" xfId="0" applyFont="1" applyFill="1" applyBorder="1" applyAlignment="1">
      <alignment horizontal="center" vertical="center"/>
    </xf>
    <xf numFmtId="0" fontId="0" fillId="9" borderId="20" xfId="0" applyFont="1" applyFill="1" applyBorder="1" applyAlignment="1">
      <alignment horizontal="center" vertical="center"/>
    </xf>
    <xf numFmtId="0" fontId="0" fillId="9" borderId="61" xfId="0" applyFill="1" applyBorder="1" applyAlignment="1">
      <alignment horizontal="center" vertical="center"/>
    </xf>
    <xf numFmtId="0" fontId="0" fillId="9" borderId="57" xfId="0" applyFont="1" applyFill="1" applyBorder="1" applyAlignment="1">
      <alignment horizontal="center" vertical="center"/>
    </xf>
    <xf numFmtId="0" fontId="0" fillId="9" borderId="22" xfId="0" applyFill="1" applyBorder="1" applyAlignment="1">
      <alignment horizontal="center" vertical="center"/>
    </xf>
    <xf numFmtId="0" fontId="0" fillId="9" borderId="22" xfId="0" applyFont="1" applyFill="1" applyBorder="1" applyAlignment="1">
      <alignment horizontal="center" vertical="center"/>
    </xf>
    <xf numFmtId="0" fontId="0" fillId="9" borderId="57" xfId="0" applyFill="1" applyBorder="1" applyAlignment="1">
      <alignment horizontal="center" vertical="center"/>
    </xf>
    <xf numFmtId="0" fontId="0" fillId="9" borderId="58" xfId="0" applyFill="1" applyBorder="1" applyAlignment="1">
      <alignment horizontal="center" vertical="center"/>
    </xf>
    <xf numFmtId="0" fontId="0" fillId="6" borderId="61" xfId="0" applyFill="1" applyBorder="1" applyAlignment="1">
      <alignment horizontal="center"/>
    </xf>
    <xf numFmtId="0" fontId="0" fillId="6" borderId="57" xfId="0" applyFill="1" applyBorder="1" applyAlignment="1">
      <alignment horizontal="center"/>
    </xf>
    <xf numFmtId="0" fontId="0" fillId="6" borderId="58" xfId="0" applyFill="1" applyBorder="1" applyAlignment="1">
      <alignment horizontal="center"/>
    </xf>
    <xf numFmtId="0" fontId="0" fillId="8" borderId="61" xfId="0" applyFill="1" applyBorder="1" applyAlignment="1">
      <alignment horizontal="center"/>
    </xf>
    <xf numFmtId="0" fontId="0" fillId="8" borderId="57" xfId="0" applyFill="1" applyBorder="1" applyAlignment="1">
      <alignment horizontal="center"/>
    </xf>
    <xf numFmtId="0" fontId="0" fillId="8" borderId="58" xfId="0" applyFill="1" applyBorder="1" applyAlignment="1">
      <alignment horizontal="center"/>
    </xf>
    <xf numFmtId="0" fontId="0" fillId="10" borderId="61" xfId="0" applyFill="1" applyBorder="1" applyAlignment="1">
      <alignment horizontal="center"/>
    </xf>
    <xf numFmtId="0" fontId="0" fillId="10" borderId="57" xfId="0" applyFill="1" applyBorder="1" applyAlignment="1">
      <alignment horizontal="center"/>
    </xf>
    <xf numFmtId="0" fontId="0" fillId="10" borderId="58" xfId="0" applyFill="1" applyBorder="1" applyAlignment="1">
      <alignment horizontal="center"/>
    </xf>
    <xf numFmtId="0" fontId="0" fillId="10" borderId="1" xfId="0" applyFill="1" applyBorder="1" applyAlignment="1">
      <alignment horizontal="center"/>
    </xf>
    <xf numFmtId="0" fontId="0" fillId="10" borderId="0" xfId="0" applyFill="1" applyBorder="1" applyAlignment="1">
      <alignment horizontal="center"/>
    </xf>
    <xf numFmtId="0" fontId="0" fillId="10" borderId="2" xfId="0" applyFill="1" applyBorder="1" applyAlignment="1">
      <alignment horizontal="center"/>
    </xf>
    <xf numFmtId="0" fontId="0" fillId="9" borderId="1" xfId="0" applyFill="1" applyBorder="1" applyAlignment="1">
      <alignment horizontal="center" vertical="center"/>
    </xf>
    <xf numFmtId="0" fontId="0" fillId="9" borderId="0" xfId="0" applyFill="1" applyBorder="1" applyAlignment="1">
      <alignment horizontal="center" vertical="center"/>
    </xf>
    <xf numFmtId="0" fontId="0" fillId="9" borderId="2" xfId="0" applyFill="1" applyBorder="1" applyAlignment="1">
      <alignment horizontal="center" vertical="center"/>
    </xf>
    <xf numFmtId="0" fontId="0" fillId="6" borderId="1" xfId="0" applyFill="1" applyBorder="1" applyAlignment="1">
      <alignment horizontal="center"/>
    </xf>
    <xf numFmtId="0" fontId="0" fillId="6" borderId="0" xfId="0" applyFill="1" applyBorder="1" applyAlignment="1">
      <alignment horizontal="center"/>
    </xf>
    <xf numFmtId="0" fontId="0" fillId="6" borderId="2" xfId="0" applyFill="1" applyBorder="1" applyAlignment="1">
      <alignment horizontal="center"/>
    </xf>
    <xf numFmtId="0" fontId="0" fillId="8" borderId="1" xfId="0" applyFill="1" applyBorder="1" applyAlignment="1">
      <alignment horizontal="center"/>
    </xf>
    <xf numFmtId="0" fontId="0" fillId="8" borderId="0" xfId="0" applyFill="1" applyBorder="1" applyAlignment="1">
      <alignment horizontal="center"/>
    </xf>
    <xf numFmtId="0" fontId="0" fillId="8" borderId="2" xfId="0" applyFill="1" applyBorder="1" applyAlignment="1">
      <alignment horizontal="center"/>
    </xf>
    <xf numFmtId="0" fontId="0" fillId="9" borderId="5" xfId="0" applyFill="1" applyBorder="1" applyAlignment="1">
      <alignment horizontal="center" vertical="center"/>
    </xf>
    <xf numFmtId="0" fontId="0" fillId="9" borderId="3" xfId="0" applyFill="1" applyBorder="1" applyAlignment="1">
      <alignment horizontal="center" vertical="center"/>
    </xf>
    <xf numFmtId="0" fontId="0" fillId="9" borderId="4" xfId="0" applyFill="1" applyBorder="1" applyAlignment="1">
      <alignment horizontal="center" vertical="center"/>
    </xf>
    <xf numFmtId="0" fontId="0" fillId="6" borderId="5" xfId="0" applyFill="1" applyBorder="1" applyAlignment="1">
      <alignment horizontal="center"/>
    </xf>
    <xf numFmtId="0" fontId="0" fillId="6" borderId="3" xfId="0" applyFill="1" applyBorder="1" applyAlignment="1">
      <alignment horizontal="center"/>
    </xf>
    <xf numFmtId="0" fontId="0" fillId="6" borderId="4" xfId="0" applyFill="1" applyBorder="1" applyAlignment="1">
      <alignment horizontal="center"/>
    </xf>
    <xf numFmtId="0" fontId="0" fillId="8" borderId="5" xfId="0" applyFill="1" applyBorder="1" applyAlignment="1">
      <alignment horizontal="center"/>
    </xf>
    <xf numFmtId="0" fontId="0" fillId="8" borderId="3" xfId="0" applyFill="1" applyBorder="1" applyAlignment="1">
      <alignment horizontal="center"/>
    </xf>
    <xf numFmtId="0" fontId="0" fillId="8" borderId="4" xfId="0" applyFill="1" applyBorder="1" applyAlignment="1">
      <alignment horizontal="center"/>
    </xf>
    <xf numFmtId="0" fontId="0" fillId="10" borderId="5" xfId="0" applyFill="1" applyBorder="1" applyAlignment="1">
      <alignment horizontal="center"/>
    </xf>
    <xf numFmtId="0" fontId="0" fillId="10" borderId="3" xfId="0" applyFill="1" applyBorder="1" applyAlignment="1">
      <alignment horizontal="center"/>
    </xf>
    <xf numFmtId="0" fontId="0" fillId="10" borderId="4" xfId="0" applyFill="1" applyBorder="1" applyAlignment="1">
      <alignment horizontal="center"/>
    </xf>
    <xf numFmtId="0" fontId="2" fillId="10" borderId="6" xfId="0" applyFont="1" applyFill="1" applyBorder="1" applyAlignment="1">
      <alignment horizontal="center" vertical="center"/>
    </xf>
    <xf numFmtId="0" fontId="2" fillId="8" borderId="6" xfId="0" applyFont="1" applyFill="1" applyBorder="1" applyAlignment="1">
      <alignment horizontal="center" vertical="center"/>
    </xf>
    <xf numFmtId="0" fontId="2" fillId="6" borderId="6" xfId="0" applyFont="1" applyFill="1" applyBorder="1" applyAlignment="1">
      <alignment horizontal="center" vertical="center"/>
    </xf>
    <xf numFmtId="0" fontId="2" fillId="9" borderId="19" xfId="0" applyFont="1" applyFill="1" applyBorder="1" applyAlignment="1">
      <alignment horizontal="center" vertical="center"/>
    </xf>
    <xf numFmtId="0" fontId="2" fillId="9" borderId="23" xfId="0" applyFont="1" applyFill="1" applyBorder="1" applyAlignment="1">
      <alignment horizontal="center" vertical="center"/>
    </xf>
    <xf numFmtId="0" fontId="2" fillId="9" borderId="6" xfId="0" applyFont="1" applyFill="1" applyBorder="1" applyAlignment="1">
      <alignment horizontal="center" vertical="center"/>
    </xf>
    <xf numFmtId="0" fontId="2" fillId="8" borderId="20" xfId="0" applyFont="1" applyFill="1" applyBorder="1" applyAlignment="1">
      <alignment horizontal="center" vertical="center"/>
    </xf>
    <xf numFmtId="0" fontId="2" fillId="10" borderId="20" xfId="0" applyFont="1" applyFill="1" applyBorder="1" applyAlignment="1">
      <alignment horizontal="center" vertical="center"/>
    </xf>
    <xf numFmtId="0" fontId="0" fillId="8" borderId="20" xfId="0" applyFont="1" applyFill="1" applyBorder="1" applyAlignment="1">
      <alignment horizontal="center" vertical="center"/>
    </xf>
    <xf numFmtId="0" fontId="0" fillId="10" borderId="20"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3" xfId="0" applyFont="1" applyFill="1" applyBorder="1" applyAlignment="1">
      <alignment horizontal="center" vertical="center"/>
    </xf>
    <xf numFmtId="0" fontId="2" fillId="9" borderId="20" xfId="0" applyFont="1" applyFill="1" applyBorder="1" applyAlignment="1">
      <alignment horizontal="center" vertical="center"/>
    </xf>
    <xf numFmtId="0" fontId="2" fillId="6" borderId="20" xfId="0" applyFont="1" applyFill="1" applyBorder="1" applyAlignment="1">
      <alignment horizontal="center" vertical="center"/>
    </xf>
    <xf numFmtId="0" fontId="0" fillId="6" borderId="5" xfId="0" applyFont="1" applyFill="1" applyBorder="1" applyAlignment="1">
      <alignment horizontal="center" vertical="center"/>
    </xf>
    <xf numFmtId="0" fontId="0" fillId="6" borderId="3" xfId="0" applyFont="1" applyFill="1" applyBorder="1" applyAlignment="1">
      <alignment horizontal="center" vertical="center"/>
    </xf>
    <xf numFmtId="0" fontId="0" fillId="6" borderId="4" xfId="0" applyFont="1" applyFill="1" applyBorder="1" applyAlignment="1">
      <alignment horizontal="center" vertical="center"/>
    </xf>
    <xf numFmtId="0" fontId="11" fillId="0" borderId="1" xfId="0" applyFont="1" applyFill="1" applyBorder="1" applyAlignment="1">
      <alignment horizontal="left" vertical="center"/>
    </xf>
    <xf numFmtId="0" fontId="11" fillId="0" borderId="0" xfId="0" applyFont="1" applyFill="1" applyBorder="1" applyAlignment="1">
      <alignment horizontal="left" vertical="center"/>
    </xf>
    <xf numFmtId="0" fontId="11" fillId="0" borderId="2" xfId="0" applyFont="1" applyFill="1" applyBorder="1" applyAlignment="1">
      <alignment horizontal="left" vertical="center"/>
    </xf>
    <xf numFmtId="0" fontId="0" fillId="10" borderId="22" xfId="0" applyFill="1" applyBorder="1" applyAlignment="1">
      <alignment horizontal="center" vertical="center"/>
    </xf>
    <xf numFmtId="0" fontId="0" fillId="10" borderId="22"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61" xfId="0" applyFont="1" applyFill="1" applyBorder="1" applyAlignment="1">
      <alignment horizontal="center" vertical="center"/>
    </xf>
    <xf numFmtId="0" fontId="11" fillId="0" borderId="57" xfId="0" applyFont="1" applyFill="1" applyBorder="1" applyAlignment="1">
      <alignment horizontal="center" vertical="center"/>
    </xf>
    <xf numFmtId="0" fontId="11" fillId="0" borderId="58" xfId="0" applyFont="1" applyFill="1" applyBorder="1" applyAlignment="1">
      <alignment horizontal="center" vertical="center"/>
    </xf>
    <xf numFmtId="0" fontId="0" fillId="8" borderId="22" xfId="0" applyFill="1" applyBorder="1" applyAlignment="1">
      <alignment horizontal="center" vertical="center"/>
    </xf>
    <xf numFmtId="0" fontId="0" fillId="8" borderId="22" xfId="0" applyFont="1" applyFill="1" applyBorder="1" applyAlignment="1">
      <alignment horizontal="center" vertical="center"/>
    </xf>
    <xf numFmtId="0" fontId="0" fillId="8" borderId="21" xfId="0" applyFont="1" applyFill="1" applyBorder="1" applyAlignment="1">
      <alignment horizontal="center" vertical="center"/>
    </xf>
    <xf numFmtId="0" fontId="0" fillId="10" borderId="21" xfId="0" applyFont="1" applyFill="1" applyBorder="1" applyAlignment="1">
      <alignment horizontal="center" vertical="center"/>
    </xf>
    <xf numFmtId="0" fontId="11" fillId="10" borderId="118" xfId="0" applyFont="1" applyFill="1" applyBorder="1" applyAlignment="1">
      <alignment horizontal="left" shrinkToFit="1"/>
    </xf>
    <xf numFmtId="0" fontId="11" fillId="10" borderId="122" xfId="0" applyFont="1" applyFill="1" applyBorder="1" applyAlignment="1">
      <alignment horizontal="left" shrinkToFit="1"/>
    </xf>
    <xf numFmtId="0" fontId="11" fillId="10" borderId="74" xfId="0" applyFont="1" applyFill="1" applyBorder="1" applyAlignment="1">
      <alignment horizontal="left" shrinkToFit="1"/>
    </xf>
    <xf numFmtId="168" fontId="0" fillId="0" borderId="61" xfId="0" applyNumberFormat="1" applyFill="1" applyBorder="1" applyAlignment="1">
      <alignment horizontal="center" vertical="center"/>
    </xf>
    <xf numFmtId="168" fontId="0" fillId="0" borderId="57" xfId="0" applyNumberFormat="1" applyFill="1" applyBorder="1" applyAlignment="1">
      <alignment horizontal="center" vertical="center"/>
    </xf>
    <xf numFmtId="168" fontId="0" fillId="0" borderId="58" xfId="0" applyNumberFormat="1" applyFill="1" applyBorder="1" applyAlignment="1">
      <alignment horizontal="center" vertical="center"/>
    </xf>
    <xf numFmtId="168" fontId="0" fillId="0" borderId="61" xfId="0" applyNumberFormat="1" applyFill="1" applyBorder="1" applyAlignment="1">
      <alignment horizontal="center"/>
    </xf>
    <xf numFmtId="168" fontId="0" fillId="0" borderId="57" xfId="0" applyNumberFormat="1" applyFill="1" applyBorder="1" applyAlignment="1">
      <alignment horizontal="center"/>
    </xf>
    <xf numFmtId="168" fontId="0" fillId="0" borderId="58" xfId="0" applyNumberFormat="1" applyFill="1" applyBorder="1" applyAlignment="1">
      <alignment horizontal="center"/>
    </xf>
    <xf numFmtId="167" fontId="0" fillId="0" borderId="61" xfId="0" applyNumberFormat="1" applyFill="1" applyBorder="1" applyAlignment="1">
      <alignment horizontal="center" vertical="center"/>
    </xf>
    <xf numFmtId="167" fontId="0" fillId="0" borderId="57" xfId="0" applyNumberFormat="1" applyFill="1" applyBorder="1" applyAlignment="1">
      <alignment horizontal="center" vertical="center"/>
    </xf>
    <xf numFmtId="167" fontId="0" fillId="0" borderId="58" xfId="0" applyNumberFormat="1" applyFill="1" applyBorder="1" applyAlignment="1">
      <alignment horizontal="center" vertical="center"/>
    </xf>
    <xf numFmtId="167" fontId="0" fillId="0" borderId="61" xfId="0" applyNumberFormat="1" applyFill="1" applyBorder="1" applyAlignment="1">
      <alignment horizontal="center"/>
    </xf>
    <xf numFmtId="167" fontId="0" fillId="0" borderId="57" xfId="0" applyNumberFormat="1" applyFill="1" applyBorder="1" applyAlignment="1">
      <alignment horizontal="center"/>
    </xf>
    <xf numFmtId="167" fontId="0" fillId="0" borderId="58" xfId="0" applyNumberFormat="1" applyFill="1" applyBorder="1" applyAlignment="1">
      <alignment horizontal="center"/>
    </xf>
    <xf numFmtId="0" fontId="0" fillId="0" borderId="5" xfId="0" applyFill="1" applyBorder="1" applyAlignment="1">
      <alignment horizontal="center"/>
    </xf>
    <xf numFmtId="0" fontId="0" fillId="0" borderId="3" xfId="0" applyFill="1" applyBorder="1" applyAlignment="1">
      <alignment horizontal="center"/>
    </xf>
    <xf numFmtId="0" fontId="0" fillId="0" borderId="4" xfId="0" applyFill="1" applyBorder="1" applyAlignment="1">
      <alignment horizontal="center"/>
    </xf>
    <xf numFmtId="1" fontId="0" fillId="0" borderId="61" xfId="0" applyNumberFormat="1" applyFill="1" applyBorder="1" applyAlignment="1">
      <alignment horizontal="center"/>
    </xf>
    <xf numFmtId="1" fontId="0" fillId="0" borderId="57" xfId="0" applyNumberFormat="1" applyFill="1" applyBorder="1" applyAlignment="1">
      <alignment horizontal="center"/>
    </xf>
    <xf numFmtId="1" fontId="0" fillId="0" borderId="58" xfId="0" applyNumberFormat="1" applyFill="1" applyBorder="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0" fontId="0" fillId="0" borderId="2" xfId="0" applyFill="1" applyBorder="1" applyAlignment="1">
      <alignment horizont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 xfId="0" applyFill="1" applyBorder="1" applyAlignment="1">
      <alignment horizontal="center" vertical="center"/>
    </xf>
    <xf numFmtId="0" fontId="0" fillId="0" borderId="0" xfId="0" applyFill="1" applyBorder="1" applyAlignment="1">
      <alignment horizontal="center" vertical="center"/>
    </xf>
    <xf numFmtId="0" fontId="0" fillId="0" borderId="2" xfId="0"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0" fillId="6" borderId="61" xfId="0" applyFill="1" applyBorder="1" applyAlignment="1">
      <alignment horizontal="center" vertical="center"/>
    </xf>
    <xf numFmtId="0" fontId="0" fillId="6" borderId="57" xfId="0" applyFill="1" applyBorder="1" applyAlignment="1">
      <alignment horizontal="center" vertical="center"/>
    </xf>
    <xf numFmtId="0" fontId="0" fillId="6" borderId="58" xfId="0" applyFill="1" applyBorder="1" applyAlignment="1">
      <alignment horizontal="center" vertical="center"/>
    </xf>
    <xf numFmtId="167" fontId="0" fillId="0" borderId="1" xfId="0" applyNumberFormat="1" applyFill="1" applyBorder="1" applyAlignment="1">
      <alignment horizontal="center" vertical="center"/>
    </xf>
    <xf numFmtId="167" fontId="0" fillId="0" borderId="0" xfId="0" applyNumberFormat="1" applyFill="1" applyBorder="1" applyAlignment="1">
      <alignment horizontal="center" vertical="center"/>
    </xf>
    <xf numFmtId="167" fontId="0" fillId="0" borderId="2" xfId="0" applyNumberFormat="1" applyFill="1" applyBorder="1" applyAlignment="1">
      <alignment horizontal="center" vertical="center"/>
    </xf>
    <xf numFmtId="167" fontId="0" fillId="0" borderId="1" xfId="0" applyNumberFormat="1" applyFill="1" applyBorder="1" applyAlignment="1">
      <alignment horizontal="center"/>
    </xf>
    <xf numFmtId="167" fontId="0" fillId="0" borderId="0" xfId="0" applyNumberFormat="1" applyFill="1" applyBorder="1" applyAlignment="1">
      <alignment horizontal="center"/>
    </xf>
    <xf numFmtId="167" fontId="0" fillId="0" borderId="2" xfId="0" applyNumberFormat="1" applyFill="1" applyBorder="1" applyAlignment="1">
      <alignment horizontal="center"/>
    </xf>
    <xf numFmtId="0" fontId="0" fillId="9" borderId="61" xfId="0" applyFont="1" applyFill="1" applyBorder="1" applyAlignment="1">
      <alignment horizontal="center" vertical="center"/>
    </xf>
    <xf numFmtId="0" fontId="0" fillId="6" borderId="61" xfId="0" applyFont="1" applyFill="1" applyBorder="1" applyAlignment="1">
      <alignment horizontal="center" vertical="center"/>
    </xf>
    <xf numFmtId="0" fontId="0" fillId="6" borderId="57" xfId="0" applyFont="1" applyFill="1" applyBorder="1" applyAlignment="1">
      <alignment horizontal="center" vertical="center"/>
    </xf>
    <xf numFmtId="0" fontId="0" fillId="6" borderId="58" xfId="0" applyFont="1" applyFill="1" applyBorder="1" applyAlignment="1">
      <alignment horizontal="center" vertical="center"/>
    </xf>
    <xf numFmtId="0" fontId="2" fillId="9" borderId="4" xfId="0" applyFont="1" applyFill="1" applyBorder="1" applyAlignment="1">
      <alignment horizontal="center" vertical="center"/>
    </xf>
    <xf numFmtId="0" fontId="2" fillId="6" borderId="5" xfId="0" applyFont="1" applyFill="1" applyBorder="1" applyAlignment="1">
      <alignment horizontal="center"/>
    </xf>
    <xf numFmtId="0" fontId="2" fillId="8" borderId="5" xfId="0" applyFont="1" applyFill="1" applyBorder="1" applyAlignment="1">
      <alignment horizontal="center"/>
    </xf>
    <xf numFmtId="0" fontId="2" fillId="8" borderId="3" xfId="0" applyFont="1" applyFill="1" applyBorder="1" applyAlignment="1">
      <alignment horizontal="center"/>
    </xf>
    <xf numFmtId="0" fontId="2" fillId="8" borderId="4" xfId="0" applyFont="1" applyFill="1" applyBorder="1" applyAlignment="1">
      <alignment horizontal="center"/>
    </xf>
    <xf numFmtId="0" fontId="2" fillId="10" borderId="5" xfId="0" applyFont="1" applyFill="1" applyBorder="1" applyAlignment="1">
      <alignment horizontal="center"/>
    </xf>
    <xf numFmtId="0" fontId="2" fillId="10" borderId="3" xfId="0" applyFont="1" applyFill="1" applyBorder="1" applyAlignment="1">
      <alignment horizontal="center"/>
    </xf>
    <xf numFmtId="0" fontId="2" fillId="10" borderId="4" xfId="0" applyFont="1" applyFill="1" applyBorder="1" applyAlignment="1">
      <alignment horizontal="center"/>
    </xf>
    <xf numFmtId="0" fontId="11" fillId="10" borderId="118" xfId="0" applyFont="1" applyFill="1" applyBorder="1" applyAlignment="1">
      <alignment horizontal="left" wrapText="1"/>
    </xf>
    <xf numFmtId="0" fontId="11" fillId="10" borderId="122" xfId="0" applyFont="1" applyFill="1" applyBorder="1" applyAlignment="1">
      <alignment horizontal="left" wrapText="1"/>
    </xf>
    <xf numFmtId="0" fontId="11" fillId="10" borderId="74" xfId="0" applyFont="1" applyFill="1" applyBorder="1" applyAlignment="1">
      <alignment horizontal="left" wrapText="1"/>
    </xf>
    <xf numFmtId="0" fontId="11" fillId="8" borderId="118" xfId="0" applyFont="1" applyFill="1" applyBorder="1" applyAlignment="1">
      <alignment horizontal="left" wrapText="1"/>
    </xf>
    <xf numFmtId="0" fontId="11" fillId="8" borderId="122" xfId="0" applyFont="1" applyFill="1" applyBorder="1" applyAlignment="1">
      <alignment horizontal="left" wrapText="1"/>
    </xf>
    <xf numFmtId="0" fontId="11" fillId="8" borderId="74" xfId="0" applyFont="1" applyFill="1" applyBorder="1" applyAlignment="1">
      <alignment horizontal="left" wrapText="1"/>
    </xf>
    <xf numFmtId="0" fontId="0" fillId="0" borderId="19" xfId="0" applyFill="1" applyBorder="1" applyAlignment="1">
      <alignment horizontal="center" vertical="top" wrapText="1"/>
    </xf>
    <xf numFmtId="0" fontId="0" fillId="0" borderId="23" xfId="0" applyFill="1" applyBorder="1" applyAlignment="1">
      <alignment horizontal="center" vertical="top"/>
    </xf>
    <xf numFmtId="0" fontId="0" fillId="0" borderId="24" xfId="0" applyFill="1" applyBorder="1" applyAlignment="1">
      <alignment horizontal="center" vertical="top"/>
    </xf>
    <xf numFmtId="0" fontId="0" fillId="0" borderId="61" xfId="0" applyFill="1" applyBorder="1" applyAlignment="1">
      <alignment horizontal="center"/>
    </xf>
    <xf numFmtId="0" fontId="0" fillId="0" borderId="57" xfId="0" applyFill="1" applyBorder="1" applyAlignment="1">
      <alignment horizontal="center"/>
    </xf>
    <xf numFmtId="0" fontId="0" fillId="0" borderId="58" xfId="0" applyFill="1" applyBorder="1" applyAlignment="1">
      <alignment horizontal="center"/>
    </xf>
    <xf numFmtId="0" fontId="2" fillId="10" borderId="19" xfId="0" applyFont="1" applyFill="1" applyBorder="1" applyAlignment="1">
      <alignment horizontal="center" vertical="center"/>
    </xf>
    <xf numFmtId="0" fontId="2" fillId="10" borderId="23" xfId="0" applyFont="1" applyFill="1" applyBorder="1" applyAlignment="1">
      <alignment horizontal="center" vertical="center"/>
    </xf>
    <xf numFmtId="0" fontId="2" fillId="10" borderId="24" xfId="0" applyFont="1" applyFill="1" applyBorder="1" applyAlignment="1">
      <alignment horizontal="center" vertical="center"/>
    </xf>
    <xf numFmtId="0" fontId="2" fillId="9" borderId="24"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23" xfId="0" applyFont="1" applyFill="1" applyBorder="1" applyAlignment="1">
      <alignment horizontal="center" vertical="center"/>
    </xf>
    <xf numFmtId="0" fontId="2" fillId="6" borderId="24" xfId="0" applyFont="1" applyFill="1" applyBorder="1" applyAlignment="1">
      <alignment horizontal="center" vertical="center"/>
    </xf>
    <xf numFmtId="0" fontId="2" fillId="8" borderId="19"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24" xfId="0" applyFont="1" applyFill="1" applyBorder="1" applyAlignment="1">
      <alignment horizontal="center" vertical="center"/>
    </xf>
    <xf numFmtId="0" fontId="11" fillId="9" borderId="0" xfId="0" applyFont="1" applyFill="1" applyBorder="1" applyAlignment="1">
      <alignment horizontal="center" vertical="center" textRotation="90" wrapText="1"/>
    </xf>
    <xf numFmtId="0" fontId="11" fillId="9" borderId="2" xfId="0" applyFont="1" applyFill="1" applyBorder="1" applyAlignment="1">
      <alignment horizontal="center" vertical="center" textRotation="90" wrapText="1"/>
    </xf>
    <xf numFmtId="0" fontId="0" fillId="0" borderId="19" xfId="0" applyFill="1" applyBorder="1" applyAlignment="1">
      <alignment horizontal="left"/>
    </xf>
    <xf numFmtId="0" fontId="0" fillId="0" borderId="23" xfId="0" applyFill="1" applyBorder="1" applyAlignment="1">
      <alignment horizontal="left"/>
    </xf>
    <xf numFmtId="0" fontId="0" fillId="0" borderId="24" xfId="0" applyFill="1" applyBorder="1" applyAlignment="1">
      <alignment horizontal="left"/>
    </xf>
    <xf numFmtId="0" fontId="6" fillId="8" borderId="16" xfId="0" applyFont="1" applyFill="1" applyBorder="1" applyAlignment="1">
      <alignment horizontal="left"/>
    </xf>
    <xf numFmtId="0" fontId="6" fillId="8" borderId="17" xfId="0" applyFont="1" applyFill="1" applyBorder="1" applyAlignment="1">
      <alignment horizontal="left"/>
    </xf>
    <xf numFmtId="0" fontId="6" fillId="8" borderId="18" xfId="0" applyFont="1" applyFill="1" applyBorder="1" applyAlignment="1">
      <alignment horizontal="left"/>
    </xf>
    <xf numFmtId="0" fontId="0" fillId="0" borderId="20"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20" xfId="0" applyFill="1" applyBorder="1" applyAlignment="1">
      <alignment horizontal="center" vertical="center" textRotation="90" wrapText="1"/>
    </xf>
    <xf numFmtId="0" fontId="0" fillId="0" borderId="21" xfId="0" applyFont="1" applyBorder="1"/>
    <xf numFmtId="0" fontId="0" fillId="0" borderId="22" xfId="0" applyFont="1" applyBorder="1"/>
    <xf numFmtId="0" fontId="0" fillId="0" borderId="21" xfId="0" applyFill="1" applyBorder="1" applyAlignment="1">
      <alignment horizontal="center" vertical="center" textRotation="90" wrapText="1"/>
    </xf>
    <xf numFmtId="0" fontId="0" fillId="0" borderId="22" xfId="0" applyFill="1" applyBorder="1" applyAlignment="1">
      <alignment horizontal="center" vertical="center" textRotation="90" wrapText="1"/>
    </xf>
    <xf numFmtId="0" fontId="49" fillId="0" borderId="0" xfId="0" applyFont="1" applyFill="1" applyAlignment="1">
      <alignment horizontal="left" wrapText="1"/>
    </xf>
    <xf numFmtId="0" fontId="27" fillId="0" borderId="0" xfId="0" applyFont="1" applyFill="1" applyAlignment="1">
      <alignment horizontal="left" wrapText="1"/>
    </xf>
    <xf numFmtId="0" fontId="54" fillId="29" borderId="1" xfId="0" applyFont="1" applyFill="1" applyBorder="1" applyAlignment="1">
      <alignment horizontal="center"/>
    </xf>
    <xf numFmtId="0" fontId="54" fillId="29" borderId="0" xfId="0" applyFont="1" applyFill="1" applyBorder="1" applyAlignment="1">
      <alignment horizontal="center"/>
    </xf>
    <xf numFmtId="0" fontId="54" fillId="29" borderId="2" xfId="0" applyFont="1" applyFill="1" applyBorder="1" applyAlignment="1">
      <alignment horizontal="center"/>
    </xf>
    <xf numFmtId="0" fontId="54" fillId="30" borderId="1" xfId="0" applyFont="1" applyFill="1" applyBorder="1" applyAlignment="1">
      <alignment horizontal="center"/>
    </xf>
    <xf numFmtId="0" fontId="54" fillId="30" borderId="0" xfId="0" applyFont="1" applyFill="1" applyBorder="1" applyAlignment="1">
      <alignment horizontal="center"/>
    </xf>
    <xf numFmtId="0" fontId="54" fillId="30" borderId="2" xfId="0" applyFont="1" applyFill="1" applyBorder="1" applyAlignment="1">
      <alignment horizontal="center"/>
    </xf>
    <xf numFmtId="0" fontId="0" fillId="48" borderId="5" xfId="0" applyFill="1" applyBorder="1" applyAlignment="1">
      <alignment horizontal="left"/>
    </xf>
    <xf numFmtId="0" fontId="0" fillId="48" borderId="3" xfId="0" applyFill="1" applyBorder="1" applyAlignment="1">
      <alignment horizontal="left"/>
    </xf>
    <xf numFmtId="0" fontId="0" fillId="48" borderId="4" xfId="0" applyFill="1" applyBorder="1" applyAlignment="1">
      <alignment horizontal="left"/>
    </xf>
    <xf numFmtId="0" fontId="0" fillId="49" borderId="5" xfId="0" applyFill="1" applyBorder="1" applyAlignment="1">
      <alignment horizontal="left"/>
    </xf>
    <xf numFmtId="0" fontId="0" fillId="49" borderId="3" xfId="0" applyFont="1" applyFill="1" applyBorder="1" applyAlignment="1">
      <alignment horizontal="left"/>
    </xf>
    <xf numFmtId="0" fontId="0" fillId="49" borderId="4" xfId="0" applyFont="1" applyFill="1" applyBorder="1" applyAlignment="1">
      <alignment horizontal="left"/>
    </xf>
    <xf numFmtId="3" fontId="54" fillId="29" borderId="5" xfId="0" applyNumberFormat="1" applyFont="1" applyFill="1" applyBorder="1" applyAlignment="1">
      <alignment horizontal="center"/>
    </xf>
    <xf numFmtId="3" fontId="54" fillId="29" borderId="3" xfId="0" applyNumberFormat="1" applyFont="1" applyFill="1" applyBorder="1" applyAlignment="1">
      <alignment horizontal="center"/>
    </xf>
    <xf numFmtId="3" fontId="54" fillId="29" borderId="4" xfId="0" applyNumberFormat="1" applyFont="1" applyFill="1" applyBorder="1" applyAlignment="1">
      <alignment horizontal="center"/>
    </xf>
    <xf numFmtId="3" fontId="54" fillId="29" borderId="1" xfId="0" applyNumberFormat="1" applyFont="1" applyFill="1" applyBorder="1" applyAlignment="1">
      <alignment horizontal="center"/>
    </xf>
    <xf numFmtId="3" fontId="54" fillId="29" borderId="0" xfId="0" applyNumberFormat="1" applyFont="1" applyFill="1" applyBorder="1" applyAlignment="1">
      <alignment horizontal="center"/>
    </xf>
    <xf numFmtId="3" fontId="54" fillId="29" borderId="2" xfId="0" applyNumberFormat="1" applyFont="1" applyFill="1" applyBorder="1" applyAlignment="1">
      <alignment horizontal="center"/>
    </xf>
    <xf numFmtId="3" fontId="54" fillId="30" borderId="1" xfId="0" applyNumberFormat="1" applyFont="1" applyFill="1" applyBorder="1" applyAlignment="1">
      <alignment horizontal="center"/>
    </xf>
    <xf numFmtId="3" fontId="54" fillId="30" borderId="0" xfId="0" applyNumberFormat="1" applyFont="1" applyFill="1" applyBorder="1" applyAlignment="1">
      <alignment horizontal="center"/>
    </xf>
    <xf numFmtId="3" fontId="54" fillId="30" borderId="2" xfId="0" applyNumberFormat="1" applyFont="1" applyFill="1" applyBorder="1" applyAlignment="1">
      <alignment horizontal="center"/>
    </xf>
    <xf numFmtId="3" fontId="54" fillId="30" borderId="5" xfId="0" applyNumberFormat="1" applyFont="1" applyFill="1" applyBorder="1" applyAlignment="1">
      <alignment horizontal="center"/>
    </xf>
    <xf numFmtId="3" fontId="54" fillId="30" borderId="3" xfId="0" applyNumberFormat="1" applyFont="1" applyFill="1" applyBorder="1" applyAlignment="1">
      <alignment horizontal="center"/>
    </xf>
    <xf numFmtId="3" fontId="54" fillId="30" borderId="4" xfId="0" applyNumberFormat="1" applyFont="1" applyFill="1" applyBorder="1" applyAlignment="1">
      <alignment horizontal="center"/>
    </xf>
    <xf numFmtId="0" fontId="48" fillId="34" borderId="61" xfId="0" applyFont="1" applyFill="1" applyBorder="1" applyAlignment="1">
      <alignment horizontal="center" vertical="center"/>
    </xf>
    <xf numFmtId="0" fontId="11" fillId="34" borderId="57" xfId="0" applyFont="1" applyFill="1" applyBorder="1" applyAlignment="1">
      <alignment horizontal="center" vertical="center"/>
    </xf>
    <xf numFmtId="0" fontId="11" fillId="34" borderId="58" xfId="0" applyFont="1" applyFill="1" applyBorder="1" applyAlignment="1">
      <alignment horizontal="center" vertical="center"/>
    </xf>
    <xf numFmtId="0" fontId="50" fillId="36" borderId="61" xfId="0" applyFont="1" applyFill="1" applyBorder="1" applyAlignment="1">
      <alignment horizontal="center" vertical="center"/>
    </xf>
    <xf numFmtId="0" fontId="0" fillId="36" borderId="57" xfId="0" applyFont="1" applyFill="1" applyBorder="1" applyAlignment="1">
      <alignment horizontal="center" vertical="center"/>
    </xf>
    <xf numFmtId="0" fontId="0" fillId="36" borderId="58" xfId="0" applyFont="1" applyFill="1" applyBorder="1" applyAlignment="1">
      <alignment horizontal="center" vertical="center"/>
    </xf>
    <xf numFmtId="0" fontId="50" fillId="33" borderId="61" xfId="0" applyFont="1" applyFill="1" applyBorder="1" applyAlignment="1">
      <alignment horizontal="center" vertical="center"/>
    </xf>
    <xf numFmtId="0" fontId="0" fillId="33" borderId="57" xfId="0" applyFont="1" applyFill="1" applyBorder="1" applyAlignment="1">
      <alignment horizontal="center" vertical="center"/>
    </xf>
    <xf numFmtId="0" fontId="0" fillId="33" borderId="58" xfId="0" applyFont="1" applyFill="1" applyBorder="1" applyAlignment="1">
      <alignment horizontal="center" vertical="center"/>
    </xf>
    <xf numFmtId="0" fontId="48" fillId="37" borderId="61" xfId="0" applyFont="1" applyFill="1" applyBorder="1" applyAlignment="1">
      <alignment horizontal="center" vertical="center"/>
    </xf>
    <xf numFmtId="0" fontId="11" fillId="37" borderId="57" xfId="0" applyFont="1" applyFill="1" applyBorder="1" applyAlignment="1">
      <alignment horizontal="center" vertical="center"/>
    </xf>
    <xf numFmtId="0" fontId="11" fillId="37" borderId="58" xfId="0" applyFont="1" applyFill="1" applyBorder="1" applyAlignment="1">
      <alignment horizontal="center" vertical="center"/>
    </xf>
    <xf numFmtId="0" fontId="48" fillId="35" borderId="61" xfId="0" applyFont="1" applyFill="1" applyBorder="1" applyAlignment="1">
      <alignment horizontal="center" vertical="center"/>
    </xf>
    <xf numFmtId="0" fontId="11" fillId="35" borderId="57" xfId="0" applyFont="1" applyFill="1" applyBorder="1" applyAlignment="1">
      <alignment horizontal="center" vertical="center"/>
    </xf>
    <xf numFmtId="0" fontId="11" fillId="35" borderId="58" xfId="0" applyFont="1" applyFill="1" applyBorder="1" applyAlignment="1">
      <alignment horizontal="center" vertical="center"/>
    </xf>
    <xf numFmtId="0" fontId="48" fillId="34" borderId="1" xfId="0" applyFont="1" applyFill="1" applyBorder="1" applyAlignment="1">
      <alignment horizontal="center" vertical="center"/>
    </xf>
    <xf numFmtId="0" fontId="11" fillId="34" borderId="0" xfId="0" applyFont="1" applyFill="1" applyBorder="1" applyAlignment="1">
      <alignment horizontal="center" vertical="center"/>
    </xf>
    <xf numFmtId="0" fontId="11" fillId="34" borderId="2" xfId="0" applyFont="1" applyFill="1" applyBorder="1" applyAlignment="1">
      <alignment horizontal="center" vertical="center"/>
    </xf>
    <xf numFmtId="0" fontId="50" fillId="36" borderId="1" xfId="0" applyFont="1" applyFill="1" applyBorder="1" applyAlignment="1">
      <alignment horizontal="center" vertical="center"/>
    </xf>
    <xf numFmtId="0" fontId="0" fillId="36" borderId="0" xfId="0" applyFont="1" applyFill="1" applyBorder="1" applyAlignment="1">
      <alignment horizontal="center" vertical="center"/>
    </xf>
    <xf numFmtId="0" fontId="0" fillId="36" borderId="2" xfId="0" applyFont="1" applyFill="1" applyBorder="1" applyAlignment="1">
      <alignment horizontal="center" vertical="center"/>
    </xf>
    <xf numFmtId="0" fontId="50" fillId="33" borderId="1" xfId="0" applyFont="1" applyFill="1" applyBorder="1" applyAlignment="1">
      <alignment horizontal="center" vertical="center"/>
    </xf>
    <xf numFmtId="0" fontId="0" fillId="33" borderId="0" xfId="0" applyFont="1" applyFill="1" applyBorder="1" applyAlignment="1">
      <alignment horizontal="center" vertical="center"/>
    </xf>
    <xf numFmtId="0" fontId="0" fillId="33" borderId="2" xfId="0" applyFont="1" applyFill="1" applyBorder="1" applyAlignment="1">
      <alignment horizontal="center" vertical="center"/>
    </xf>
    <xf numFmtId="0" fontId="48" fillId="37" borderId="1" xfId="0" applyFont="1" applyFill="1" applyBorder="1" applyAlignment="1">
      <alignment horizontal="center" vertical="center"/>
    </xf>
    <xf numFmtId="0" fontId="11" fillId="37" borderId="0" xfId="0" applyFont="1" applyFill="1" applyBorder="1" applyAlignment="1">
      <alignment horizontal="center" vertical="center"/>
    </xf>
    <xf numFmtId="0" fontId="11" fillId="37" borderId="2" xfId="0" applyFont="1" applyFill="1" applyBorder="1" applyAlignment="1">
      <alignment horizontal="center" vertical="center"/>
    </xf>
    <xf numFmtId="0" fontId="48" fillId="35" borderId="1" xfId="0" applyFont="1" applyFill="1" applyBorder="1" applyAlignment="1">
      <alignment horizontal="center" vertical="center"/>
    </xf>
    <xf numFmtId="0" fontId="11" fillId="35" borderId="0" xfId="0" applyFont="1" applyFill="1" applyBorder="1" applyAlignment="1">
      <alignment horizontal="center" vertical="center"/>
    </xf>
    <xf numFmtId="0" fontId="11" fillId="35" borderId="2" xfId="0" applyFont="1" applyFill="1" applyBorder="1" applyAlignment="1">
      <alignment horizontal="center" vertical="center"/>
    </xf>
    <xf numFmtId="0" fontId="11" fillId="34" borderId="1" xfId="0" applyFont="1" applyFill="1" applyBorder="1" applyAlignment="1">
      <alignment horizontal="center" vertical="center"/>
    </xf>
    <xf numFmtId="0" fontId="0" fillId="36" borderId="1" xfId="0" applyFill="1" applyBorder="1" applyAlignment="1">
      <alignment horizontal="center" vertical="center"/>
    </xf>
    <xf numFmtId="0" fontId="0" fillId="33" borderId="1" xfId="0" applyFill="1" applyBorder="1" applyAlignment="1">
      <alignment horizontal="center" vertical="center"/>
    </xf>
    <xf numFmtId="0" fontId="11" fillId="37" borderId="1" xfId="0" applyFont="1" applyFill="1" applyBorder="1" applyAlignment="1">
      <alignment horizontal="center" vertical="center"/>
    </xf>
    <xf numFmtId="0" fontId="11" fillId="35" borderId="1" xfId="0" applyFont="1" applyFill="1" applyBorder="1" applyAlignment="1">
      <alignment horizontal="center" vertical="center"/>
    </xf>
    <xf numFmtId="0" fontId="11" fillId="37" borderId="5" xfId="0" applyFont="1" applyFill="1" applyBorder="1" applyAlignment="1">
      <alignment horizontal="center" vertical="center"/>
    </xf>
    <xf numFmtId="0" fontId="11" fillId="37" borderId="3" xfId="0" applyFont="1" applyFill="1" applyBorder="1" applyAlignment="1">
      <alignment horizontal="center" vertical="center"/>
    </xf>
    <xf numFmtId="0" fontId="11" fillId="37" borderId="4" xfId="0" applyFont="1" applyFill="1" applyBorder="1" applyAlignment="1">
      <alignment horizontal="center" vertical="center"/>
    </xf>
    <xf numFmtId="0" fontId="11" fillId="35" borderId="5" xfId="0" applyFont="1" applyFill="1" applyBorder="1" applyAlignment="1">
      <alignment horizontal="center" vertical="center"/>
    </xf>
    <xf numFmtId="0" fontId="11" fillId="35" borderId="3" xfId="0" applyFont="1" applyFill="1" applyBorder="1" applyAlignment="1">
      <alignment horizontal="center" vertical="center"/>
    </xf>
    <xf numFmtId="0" fontId="11" fillId="35" borderId="4" xfId="0" applyFont="1" applyFill="1" applyBorder="1" applyAlignment="1">
      <alignment horizontal="center" vertical="center"/>
    </xf>
    <xf numFmtId="0" fontId="11" fillId="31" borderId="5" xfId="0" applyFont="1" applyFill="1" applyBorder="1" applyAlignment="1">
      <alignment horizontal="left" vertical="center"/>
    </xf>
    <xf numFmtId="0" fontId="11" fillId="31" borderId="3" xfId="0" applyFont="1" applyFill="1" applyBorder="1" applyAlignment="1">
      <alignment horizontal="left" vertical="center"/>
    </xf>
    <xf numFmtId="0" fontId="11" fillId="31" borderId="61" xfId="0" applyFont="1" applyFill="1" applyBorder="1" applyAlignment="1">
      <alignment horizontal="left" vertical="center"/>
    </xf>
    <xf numFmtId="0" fontId="11" fillId="31" borderId="57" xfId="0" applyFont="1" applyFill="1" applyBorder="1" applyAlignment="1">
      <alignment horizontal="left" vertical="center"/>
    </xf>
    <xf numFmtId="0" fontId="0" fillId="31" borderId="4" xfId="0" applyFont="1" applyFill="1" applyBorder="1" applyAlignment="1">
      <alignment horizontal="center" vertical="center" wrapText="1"/>
    </xf>
    <xf numFmtId="0" fontId="0" fillId="31" borderId="58" xfId="0" applyFont="1" applyFill="1" applyBorder="1" applyAlignment="1">
      <alignment horizontal="center" vertical="center" wrapText="1"/>
    </xf>
    <xf numFmtId="0" fontId="11" fillId="34" borderId="5" xfId="0" applyFont="1" applyFill="1" applyBorder="1" applyAlignment="1">
      <alignment horizontal="center" vertical="center"/>
    </xf>
    <xf numFmtId="0" fontId="11" fillId="34" borderId="3" xfId="0" applyFont="1" applyFill="1" applyBorder="1" applyAlignment="1">
      <alignment horizontal="center" vertical="center"/>
    </xf>
    <xf numFmtId="0" fontId="11" fillId="34" borderId="4" xfId="0" applyFont="1" applyFill="1" applyBorder="1" applyAlignment="1">
      <alignment horizontal="center" vertical="center"/>
    </xf>
    <xf numFmtId="0" fontId="0" fillId="36" borderId="5" xfId="0" applyFont="1" applyFill="1" applyBorder="1" applyAlignment="1">
      <alignment horizontal="center" vertical="center"/>
    </xf>
    <xf numFmtId="0" fontId="0" fillId="36" borderId="3" xfId="0" applyFont="1" applyFill="1" applyBorder="1" applyAlignment="1">
      <alignment horizontal="center" vertical="center"/>
    </xf>
    <xf numFmtId="0" fontId="0" fillId="36" borderId="4" xfId="0" applyFont="1" applyFill="1" applyBorder="1" applyAlignment="1">
      <alignment horizontal="center" vertical="center"/>
    </xf>
    <xf numFmtId="0" fontId="0" fillId="33" borderId="5" xfId="0" applyFill="1" applyBorder="1" applyAlignment="1">
      <alignment horizontal="center" vertical="center"/>
    </xf>
    <xf numFmtId="0" fontId="0" fillId="33" borderId="3" xfId="0" applyFont="1" applyFill="1" applyBorder="1" applyAlignment="1">
      <alignment horizontal="center" vertical="center"/>
    </xf>
    <xf numFmtId="0" fontId="0" fillId="33" borderId="4" xfId="0" applyFont="1" applyFill="1" applyBorder="1" applyAlignment="1">
      <alignment horizontal="center" vertical="center"/>
    </xf>
    <xf numFmtId="0" fontId="11" fillId="0" borderId="61" xfId="0" applyFont="1" applyFill="1" applyBorder="1" applyAlignment="1">
      <alignment horizontal="left" vertical="center"/>
    </xf>
    <xf numFmtId="0" fontId="11" fillId="0" borderId="57" xfId="0" applyFont="1" applyFill="1" applyBorder="1" applyAlignment="1">
      <alignment horizontal="left" vertical="center"/>
    </xf>
    <xf numFmtId="0" fontId="0" fillId="31" borderId="2" xfId="0" applyFont="1" applyFill="1" applyBorder="1" applyAlignment="1">
      <alignment horizontal="center" vertical="center" wrapText="1"/>
    </xf>
    <xf numFmtId="0" fontId="11" fillId="31" borderId="1" xfId="0" applyFont="1" applyFill="1" applyBorder="1" applyAlignment="1">
      <alignment horizontal="left" vertical="center"/>
    </xf>
    <xf numFmtId="0" fontId="11" fillId="31" borderId="0" xfId="0" applyFont="1" applyFill="1" applyBorder="1" applyAlignment="1">
      <alignment horizontal="left" vertical="center"/>
    </xf>
    <xf numFmtId="0" fontId="0" fillId="31" borderId="4" xfId="0" applyFill="1" applyBorder="1" applyAlignment="1">
      <alignment horizontal="center" vertical="center" wrapText="1"/>
    </xf>
    <xf numFmtId="0" fontId="0" fillId="31" borderId="58" xfId="0" applyFill="1" applyBorder="1" applyAlignment="1">
      <alignment horizontal="center" vertical="center" wrapText="1"/>
    </xf>
    <xf numFmtId="0" fontId="11" fillId="31" borderId="114" xfId="0" applyFont="1" applyFill="1" applyBorder="1" applyAlignment="1">
      <alignment horizontal="left" vertical="center"/>
    </xf>
    <xf numFmtId="0" fontId="11" fillId="31" borderId="115" xfId="0" applyFont="1" applyFill="1" applyBorder="1" applyAlignment="1">
      <alignment horizontal="left" vertical="center"/>
    </xf>
    <xf numFmtId="0" fontId="0" fillId="0" borderId="4" xfId="0" applyFont="1" applyFill="1" applyBorder="1" applyAlignment="1">
      <alignment horizontal="center" vertical="center"/>
    </xf>
    <xf numFmtId="0" fontId="0" fillId="0" borderId="116" xfId="0" applyFont="1" applyFill="1" applyBorder="1" applyAlignment="1">
      <alignment horizontal="center" vertical="center"/>
    </xf>
    <xf numFmtId="0" fontId="11" fillId="31" borderId="19" xfId="0" applyFont="1" applyFill="1" applyBorder="1" applyAlignment="1">
      <alignment horizontal="left" vertical="center"/>
    </xf>
    <xf numFmtId="0" fontId="11" fillId="31" borderId="23" xfId="0" applyFont="1" applyFill="1" applyBorder="1" applyAlignment="1">
      <alignment horizontal="left" vertical="center"/>
    </xf>
    <xf numFmtId="0" fontId="11" fillId="31" borderId="107" xfId="0" applyFont="1" applyFill="1" applyBorder="1" applyAlignment="1">
      <alignment horizontal="left" vertical="center"/>
    </xf>
    <xf numFmtId="0" fontId="11" fillId="31" borderId="108" xfId="0" applyFont="1" applyFill="1" applyBorder="1" applyAlignment="1">
      <alignment horizontal="left" vertical="center"/>
    </xf>
    <xf numFmtId="0" fontId="0" fillId="31" borderId="116" xfId="0" applyFont="1" applyFill="1" applyBorder="1" applyAlignment="1">
      <alignment horizontal="center" vertical="center" wrapText="1"/>
    </xf>
    <xf numFmtId="0" fontId="11" fillId="0" borderId="5" xfId="0" applyFont="1" applyFill="1" applyBorder="1" applyAlignment="1">
      <alignment horizontal="left" vertical="center"/>
    </xf>
    <xf numFmtId="0" fontId="11" fillId="0" borderId="3" xfId="0" applyFont="1" applyFill="1" applyBorder="1" applyAlignment="1">
      <alignment horizontal="left" vertical="center"/>
    </xf>
    <xf numFmtId="0" fontId="11" fillId="31" borderId="19" xfId="0" applyFont="1" applyFill="1" applyBorder="1" applyAlignment="1">
      <alignment horizontal="left" vertical="top" wrapText="1"/>
    </xf>
    <xf numFmtId="0" fontId="11" fillId="31" borderId="23" xfId="0" applyFont="1" applyFill="1" applyBorder="1" applyAlignment="1">
      <alignment horizontal="left" vertical="top" wrapText="1"/>
    </xf>
    <xf numFmtId="0" fontId="0" fillId="31" borderId="2" xfId="0" applyFill="1" applyBorder="1" applyAlignment="1">
      <alignment horizontal="center" vertical="center" wrapText="1"/>
    </xf>
    <xf numFmtId="0" fontId="0" fillId="31" borderId="3" xfId="0" applyFont="1" applyFill="1" applyBorder="1" applyAlignment="1">
      <alignment horizontal="center" vertical="center" wrapText="1"/>
    </xf>
    <xf numFmtId="0" fontId="5" fillId="0" borderId="16"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72" fillId="0" borderId="131" xfId="0" applyFont="1" applyBorder="1" applyAlignment="1">
      <alignment horizontal="center"/>
    </xf>
    <xf numFmtId="0" fontId="72" fillId="0" borderId="144" xfId="0" applyFont="1" applyBorder="1" applyAlignment="1">
      <alignment horizontal="center"/>
    </xf>
    <xf numFmtId="0" fontId="0" fillId="0" borderId="23" xfId="0" applyBorder="1"/>
    <xf numFmtId="0" fontId="0" fillId="0" borderId="24" xfId="0" applyBorder="1"/>
    <xf numFmtId="0" fontId="2" fillId="0" borderId="5" xfId="0" applyFont="1" applyFill="1" applyBorder="1" applyAlignment="1">
      <alignment horizontal="center"/>
    </xf>
    <xf numFmtId="0" fontId="2" fillId="0" borderId="3" xfId="0" applyFont="1" applyFill="1" applyBorder="1" applyAlignment="1">
      <alignment horizontal="center"/>
    </xf>
    <xf numFmtId="0" fontId="0" fillId="0" borderId="23" xfId="0" applyFill="1" applyBorder="1" applyAlignment="1">
      <alignment horizontal="center" vertical="top" wrapText="1"/>
    </xf>
    <xf numFmtId="0" fontId="0" fillId="0" borderId="24" xfId="0" applyFill="1" applyBorder="1" applyAlignment="1">
      <alignment horizontal="center" vertical="top" wrapText="1"/>
    </xf>
    <xf numFmtId="0" fontId="5" fillId="126" borderId="16" xfId="0" applyFont="1" applyFill="1" applyBorder="1" applyAlignment="1">
      <alignment horizontal="center"/>
    </xf>
    <xf numFmtId="0" fontId="5" fillId="126" borderId="17" xfId="0" applyFont="1" applyFill="1" applyBorder="1" applyAlignment="1">
      <alignment horizontal="center"/>
    </xf>
    <xf numFmtId="0" fontId="5" fillId="126" borderId="18" xfId="0" applyFont="1" applyFill="1" applyBorder="1" applyAlignment="1">
      <alignment horizontal="center"/>
    </xf>
    <xf numFmtId="0" fontId="72" fillId="126" borderId="131" xfId="0" applyFont="1" applyFill="1" applyBorder="1" applyAlignment="1">
      <alignment horizontal="center"/>
    </xf>
    <xf numFmtId="0" fontId="72" fillId="126" borderId="144" xfId="0" applyFont="1" applyFill="1" applyBorder="1" applyAlignment="1">
      <alignment horizontal="center"/>
    </xf>
    <xf numFmtId="0" fontId="57" fillId="0" borderId="0" xfId="0" applyFont="1" applyAlignment="1">
      <alignment horizontal="left" vertical="center"/>
    </xf>
    <xf numFmtId="0" fontId="0" fillId="104" borderId="0" xfId="0" applyFont="1" applyFill="1" applyBorder="1" applyAlignment="1">
      <alignment horizontal="center" vertical="center" wrapText="1"/>
    </xf>
    <xf numFmtId="0" fontId="0" fillId="104" borderId="2" xfId="0" applyFont="1" applyFill="1" applyBorder="1" applyAlignment="1">
      <alignment horizontal="center" vertical="center" wrapText="1"/>
    </xf>
    <xf numFmtId="0" fontId="0" fillId="104" borderId="57" xfId="0" applyFont="1" applyFill="1" applyBorder="1" applyAlignment="1">
      <alignment horizontal="center" vertical="center" wrapText="1"/>
    </xf>
    <xf numFmtId="0" fontId="0" fillId="104" borderId="58" xfId="0" applyFont="1" applyFill="1" applyBorder="1" applyAlignment="1">
      <alignment horizontal="center" vertical="center" wrapText="1"/>
    </xf>
    <xf numFmtId="0" fontId="0" fillId="10" borderId="1" xfId="0" applyFont="1" applyFill="1" applyBorder="1" applyAlignment="1">
      <alignment horizontal="center" vertical="center"/>
    </xf>
    <xf numFmtId="0" fontId="0" fillId="10" borderId="0" xfId="0" applyFont="1" applyFill="1" applyBorder="1" applyAlignment="1">
      <alignment horizontal="center" vertical="center"/>
    </xf>
    <xf numFmtId="0" fontId="0" fillId="10" borderId="2" xfId="0" applyFont="1" applyFill="1" applyBorder="1" applyAlignment="1">
      <alignment horizontal="center" vertical="center"/>
    </xf>
    <xf numFmtId="0" fontId="0" fillId="10" borderId="61" xfId="0" applyFont="1" applyFill="1" applyBorder="1" applyAlignment="1">
      <alignment horizontal="center" vertical="center"/>
    </xf>
    <xf numFmtId="0" fontId="0" fillId="10" borderId="57" xfId="0" applyFont="1" applyFill="1" applyBorder="1" applyAlignment="1">
      <alignment horizontal="center" vertical="center"/>
    </xf>
    <xf numFmtId="0" fontId="0" fillId="10" borderId="58" xfId="0" applyFont="1" applyFill="1" applyBorder="1" applyAlignment="1">
      <alignment horizontal="center" vertical="center"/>
    </xf>
    <xf numFmtId="0" fontId="2" fillId="104" borderId="23" xfId="0" applyFont="1" applyFill="1" applyBorder="1" applyAlignment="1">
      <alignment horizontal="center" vertical="center" wrapText="1"/>
    </xf>
    <xf numFmtId="0" fontId="2" fillId="104" borderId="24" xfId="0" applyFont="1" applyFill="1" applyBorder="1" applyAlignment="1">
      <alignment horizontal="center" vertical="center" wrapText="1"/>
    </xf>
    <xf numFmtId="0" fontId="0" fillId="104" borderId="3" xfId="0" applyFont="1" applyFill="1" applyBorder="1" applyAlignment="1">
      <alignment horizontal="center" vertical="center" wrapText="1"/>
    </xf>
    <xf numFmtId="0" fontId="0" fillId="104" borderId="4" xfId="0" applyFont="1" applyFill="1" applyBorder="1" applyAlignment="1">
      <alignment horizontal="center" vertical="center" wrapText="1"/>
    </xf>
    <xf numFmtId="0" fontId="0" fillId="2" borderId="1"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1" xfId="0" applyFont="1" applyFill="1" applyBorder="1" applyAlignment="1">
      <alignment horizontal="center" vertical="center"/>
    </xf>
    <xf numFmtId="0" fontId="0" fillId="2" borderId="57" xfId="0" applyFont="1" applyFill="1" applyBorder="1" applyAlignment="1">
      <alignment horizontal="center" vertical="center"/>
    </xf>
    <xf numFmtId="0" fontId="2" fillId="2" borderId="19" xfId="0" applyFont="1" applyFill="1" applyBorder="1" applyAlignment="1">
      <alignment horizontal="center"/>
    </xf>
    <xf numFmtId="0" fontId="2" fillId="2" borderId="23" xfId="0" applyFont="1" applyFill="1" applyBorder="1" applyAlignment="1">
      <alignment horizontal="center"/>
    </xf>
    <xf numFmtId="0" fontId="2" fillId="2" borderId="24" xfId="0" applyFont="1" applyFill="1" applyBorder="1" applyAlignment="1">
      <alignment horizontal="center"/>
    </xf>
    <xf numFmtId="0" fontId="0" fillId="6" borderId="5" xfId="0" applyFill="1" applyBorder="1" applyAlignment="1">
      <alignment horizontal="center" vertical="center"/>
    </xf>
    <xf numFmtId="0" fontId="0" fillId="6" borderId="1" xfId="0" applyFill="1" applyBorder="1" applyAlignment="1">
      <alignment horizontal="center" vertical="center"/>
    </xf>
    <xf numFmtId="0" fontId="113" fillId="6" borderId="61" xfId="0" applyFont="1" applyFill="1" applyBorder="1" applyAlignment="1">
      <alignment horizontal="center" vertical="center" wrapText="1"/>
    </xf>
    <xf numFmtId="0" fontId="113" fillId="6" borderId="57"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37" fillId="6" borderId="5" xfId="0" applyFont="1" applyFill="1" applyBorder="1" applyAlignment="1">
      <alignment horizontal="center" vertical="center" wrapText="1"/>
    </xf>
    <xf numFmtId="0" fontId="37" fillId="6" borderId="3" xfId="0" applyFont="1" applyFill="1" applyBorder="1" applyAlignment="1">
      <alignment horizontal="center" vertical="center" wrapText="1"/>
    </xf>
    <xf numFmtId="0" fontId="37" fillId="6" borderId="4" xfId="0" applyFont="1" applyFill="1" applyBorder="1" applyAlignment="1">
      <alignment horizontal="center" vertical="center" wrapText="1"/>
    </xf>
    <xf numFmtId="0" fontId="0" fillId="6" borderId="1" xfId="0" applyFill="1" applyBorder="1" applyAlignment="1">
      <alignment horizontal="center" vertical="center" shrinkToFit="1"/>
    </xf>
    <xf numFmtId="0" fontId="0" fillId="6" borderId="0" xfId="0" applyFont="1" applyFill="1" applyBorder="1" applyAlignment="1">
      <alignment horizontal="center" vertical="center" shrinkToFit="1"/>
    </xf>
    <xf numFmtId="0" fontId="0" fillId="6" borderId="2" xfId="0" applyFont="1" applyFill="1" applyBorder="1" applyAlignment="1">
      <alignment horizontal="center" vertical="center" shrinkToFit="1"/>
    </xf>
    <xf numFmtId="0" fontId="0" fillId="6" borderId="61" xfId="0" applyFill="1" applyBorder="1" applyAlignment="1">
      <alignment horizontal="center" vertical="center" shrinkToFit="1"/>
    </xf>
    <xf numFmtId="0" fontId="0" fillId="6" borderId="57" xfId="0" applyFont="1" applyFill="1" applyBorder="1" applyAlignment="1">
      <alignment horizontal="center" vertical="center" shrinkToFit="1"/>
    </xf>
    <xf numFmtId="0" fontId="0" fillId="6" borderId="58" xfId="0" applyFont="1" applyFill="1" applyBorder="1" applyAlignment="1">
      <alignment horizontal="center" vertical="center" shrinkToFit="1"/>
    </xf>
    <xf numFmtId="0" fontId="0" fillId="2" borderId="1" xfId="0" applyFill="1" applyBorder="1" applyAlignment="1">
      <alignment horizontal="center" vertical="center"/>
    </xf>
    <xf numFmtId="0" fontId="2" fillId="102" borderId="6" xfId="0" applyFont="1" applyFill="1" applyBorder="1" applyAlignment="1">
      <alignment horizontal="center" vertical="center"/>
    </xf>
    <xf numFmtId="0" fontId="2" fillId="103" borderId="6" xfId="0" applyFont="1" applyFill="1" applyBorder="1" applyAlignment="1">
      <alignment horizontal="center" vertical="center"/>
    </xf>
    <xf numFmtId="0" fontId="2" fillId="105" borderId="19" xfId="0" applyFont="1" applyFill="1" applyBorder="1" applyAlignment="1">
      <alignment horizontal="center" vertical="center"/>
    </xf>
    <xf numFmtId="0" fontId="2" fillId="105" borderId="23" xfId="0" applyFont="1" applyFill="1" applyBorder="1" applyAlignment="1">
      <alignment horizontal="center" vertical="center"/>
    </xf>
    <xf numFmtId="0" fontId="2" fillId="105" borderId="24" xfId="0" applyFont="1" applyFill="1" applyBorder="1" applyAlignment="1">
      <alignment horizontal="center" vertical="center"/>
    </xf>
    <xf numFmtId="0" fontId="0" fillId="8" borderId="1" xfId="0" applyFill="1" applyBorder="1" applyAlignment="1">
      <alignment horizontal="left" vertical="center"/>
    </xf>
    <xf numFmtId="0" fontId="0" fillId="8" borderId="0" xfId="0" applyFont="1" applyFill="1" applyBorder="1" applyAlignment="1">
      <alignment horizontal="left" vertical="center"/>
    </xf>
    <xf numFmtId="0" fontId="0" fillId="8" borderId="2" xfId="0" applyFont="1" applyFill="1" applyBorder="1" applyAlignment="1">
      <alignment horizontal="left" vertical="center"/>
    </xf>
    <xf numFmtId="0" fontId="0" fillId="8" borderId="1" xfId="0" applyFont="1" applyFill="1" applyBorder="1" applyAlignment="1">
      <alignment horizontal="center" vertical="center"/>
    </xf>
    <xf numFmtId="0" fontId="0" fillId="8" borderId="0" xfId="0" applyFont="1" applyFill="1" applyBorder="1" applyAlignment="1">
      <alignment horizontal="center" vertical="center"/>
    </xf>
    <xf numFmtId="0" fontId="0" fillId="8" borderId="2" xfId="0" applyFont="1" applyFill="1" applyBorder="1" applyAlignment="1">
      <alignment horizontal="center" vertical="center"/>
    </xf>
    <xf numFmtId="0" fontId="37" fillId="8" borderId="5" xfId="0" applyFont="1" applyFill="1" applyBorder="1" applyAlignment="1">
      <alignment horizontal="center" vertical="center" wrapText="1"/>
    </xf>
    <xf numFmtId="0" fontId="37" fillId="8" borderId="3" xfId="0" applyFont="1" applyFill="1" applyBorder="1" applyAlignment="1">
      <alignment horizontal="center" vertical="center" wrapText="1"/>
    </xf>
    <xf numFmtId="0" fontId="37" fillId="8" borderId="4" xfId="0" applyFont="1" applyFill="1" applyBorder="1" applyAlignment="1">
      <alignment horizontal="center" vertical="center" wrapText="1"/>
    </xf>
    <xf numFmtId="0" fontId="0" fillId="10" borderId="5" xfId="0" applyFill="1" applyBorder="1" applyAlignment="1">
      <alignment horizontal="center" vertical="center"/>
    </xf>
    <xf numFmtId="0" fontId="0" fillId="10" borderId="3" xfId="0" applyFont="1" applyFill="1" applyBorder="1" applyAlignment="1">
      <alignment horizontal="center" vertical="center"/>
    </xf>
    <xf numFmtId="0" fontId="0" fillId="10" borderId="4" xfId="0" applyFont="1" applyFill="1" applyBorder="1" applyAlignment="1">
      <alignment horizontal="center" vertical="center"/>
    </xf>
    <xf numFmtId="0" fontId="0" fillId="10" borderId="1" xfId="0" applyFill="1" applyBorder="1" applyAlignment="1">
      <alignment horizontal="center" vertical="center"/>
    </xf>
    <xf numFmtId="0" fontId="0" fillId="10" borderId="1" xfId="0" quotePrefix="1" applyFill="1" applyBorder="1" applyAlignment="1">
      <alignment horizontal="center" vertical="center"/>
    </xf>
    <xf numFmtId="0" fontId="105" fillId="10" borderId="61" xfId="0" applyFont="1" applyFill="1" applyBorder="1" applyAlignment="1">
      <alignment horizontal="center" vertical="center" wrapText="1"/>
    </xf>
    <xf numFmtId="0" fontId="105" fillId="10" borderId="57" xfId="0" applyFont="1" applyFill="1" applyBorder="1" applyAlignment="1">
      <alignment horizontal="center" vertical="center" wrapText="1"/>
    </xf>
    <xf numFmtId="0" fontId="105" fillId="10" borderId="58" xfId="0" applyFont="1" applyFill="1" applyBorder="1" applyAlignment="1">
      <alignment horizontal="center" vertical="center" wrapText="1"/>
    </xf>
    <xf numFmtId="0" fontId="113" fillId="10" borderId="61" xfId="0" applyFont="1" applyFill="1" applyBorder="1" applyAlignment="1">
      <alignment horizontal="center" vertical="center" wrapText="1"/>
    </xf>
    <xf numFmtId="0" fontId="113" fillId="10" borderId="57" xfId="0" applyFont="1" applyFill="1" applyBorder="1" applyAlignment="1">
      <alignment horizontal="center" vertical="center" wrapText="1"/>
    </xf>
    <xf numFmtId="0" fontId="113" fillId="10" borderId="58"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3"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114" fillId="8" borderId="5" xfId="0" applyFont="1" applyFill="1" applyBorder="1" applyAlignment="1">
      <alignment horizontal="center" vertical="center" wrapText="1"/>
    </xf>
    <xf numFmtId="0" fontId="114" fillId="8" borderId="3" xfId="0" applyFont="1" applyFill="1" applyBorder="1" applyAlignment="1">
      <alignment horizontal="center" vertical="center" wrapText="1"/>
    </xf>
    <xf numFmtId="0" fontId="114" fillId="8" borderId="4" xfId="0" applyFont="1" applyFill="1" applyBorder="1" applyAlignment="1">
      <alignment horizontal="center" vertical="center" wrapText="1"/>
    </xf>
    <xf numFmtId="0" fontId="3" fillId="8" borderId="1" xfId="0" applyFont="1" applyFill="1" applyBorder="1" applyAlignment="1">
      <alignment horizontal="center" vertical="center" shrinkToFit="1"/>
    </xf>
    <xf numFmtId="0" fontId="3" fillId="8" borderId="0" xfId="0" applyFont="1" applyFill="1" applyBorder="1" applyAlignment="1">
      <alignment horizontal="center" vertical="center" shrinkToFit="1"/>
    </xf>
    <xf numFmtId="0" fontId="3" fillId="8" borderId="2" xfId="0" applyFont="1" applyFill="1" applyBorder="1" applyAlignment="1">
      <alignment horizontal="center" vertical="center" shrinkToFit="1"/>
    </xf>
    <xf numFmtId="0" fontId="3" fillId="8" borderId="1" xfId="0" applyFont="1" applyFill="1" applyBorder="1" applyAlignment="1">
      <alignment horizontal="center" vertical="center"/>
    </xf>
    <xf numFmtId="0" fontId="3" fillId="8" borderId="0" xfId="0" applyFont="1" applyFill="1" applyBorder="1" applyAlignment="1">
      <alignment horizontal="center" vertical="center"/>
    </xf>
    <xf numFmtId="0" fontId="0" fillId="8" borderId="5" xfId="0" applyFont="1" applyFill="1" applyBorder="1" applyAlignment="1">
      <alignment horizontal="center" vertical="center" wrapText="1"/>
    </xf>
    <xf numFmtId="0" fontId="0" fillId="8" borderId="3" xfId="0" applyFont="1" applyFill="1" applyBorder="1" applyAlignment="1">
      <alignment horizontal="center" vertical="center" wrapText="1"/>
    </xf>
    <xf numFmtId="0" fontId="0" fillId="8" borderId="4" xfId="0" applyFont="1" applyFill="1" applyBorder="1" applyAlignment="1">
      <alignment horizontal="center" vertical="center" wrapText="1"/>
    </xf>
    <xf numFmtId="0" fontId="113" fillId="8" borderId="61" xfId="0" applyFont="1" applyFill="1" applyBorder="1" applyAlignment="1">
      <alignment horizontal="center" vertical="center" wrapText="1"/>
    </xf>
    <xf numFmtId="0" fontId="113" fillId="8" borderId="57" xfId="0" applyFont="1" applyFill="1" applyBorder="1" applyAlignment="1">
      <alignment horizontal="center" vertical="center" wrapText="1"/>
    </xf>
    <xf numFmtId="0" fontId="113" fillId="8" borderId="58" xfId="0" applyFont="1" applyFill="1" applyBorder="1" applyAlignment="1">
      <alignment horizontal="center" vertical="center" wrapText="1"/>
    </xf>
    <xf numFmtId="0" fontId="2" fillId="18" borderId="20" xfId="0" applyFont="1" applyFill="1" applyBorder="1" applyAlignment="1">
      <alignment horizontal="center" vertical="center"/>
    </xf>
    <xf numFmtId="0" fontId="2" fillId="99" borderId="6" xfId="0" applyFont="1" applyFill="1" applyBorder="1" applyAlignment="1">
      <alignment horizontal="center" vertical="center"/>
    </xf>
    <xf numFmtId="0" fontId="2" fillId="100" borderId="6" xfId="0" applyFont="1" applyFill="1" applyBorder="1" applyAlignment="1">
      <alignment horizontal="center" vertical="center"/>
    </xf>
    <xf numFmtId="0" fontId="2" fillId="101" borderId="6" xfId="0" applyFont="1" applyFill="1" applyBorder="1" applyAlignment="1">
      <alignment horizontal="center" vertical="center"/>
    </xf>
    <xf numFmtId="0" fontId="0" fillId="9" borderId="2" xfId="0" applyFont="1" applyFill="1" applyBorder="1" applyAlignment="1">
      <alignment horizontal="center" vertical="center"/>
    </xf>
    <xf numFmtId="0" fontId="37" fillId="18" borderId="5" xfId="0" applyFont="1" applyFill="1" applyBorder="1" applyAlignment="1">
      <alignment horizontal="center" vertical="center" wrapText="1"/>
    </xf>
    <xf numFmtId="0" fontId="37" fillId="18" borderId="3" xfId="0" applyFont="1" applyFill="1" applyBorder="1" applyAlignment="1">
      <alignment horizontal="center" vertical="center" wrapText="1"/>
    </xf>
    <xf numFmtId="0" fontId="37" fillId="18" borderId="4" xfId="0" applyFont="1" applyFill="1" applyBorder="1" applyAlignment="1">
      <alignment horizontal="center" vertical="center" wrapText="1"/>
    </xf>
    <xf numFmtId="0" fontId="0" fillId="18" borderId="5" xfId="0" applyFill="1" applyBorder="1" applyAlignment="1">
      <alignment horizontal="center" vertical="center"/>
    </xf>
    <xf numFmtId="0" fontId="0" fillId="18" borderId="3" xfId="0" applyFont="1" applyFill="1" applyBorder="1" applyAlignment="1">
      <alignment horizontal="center" vertical="center"/>
    </xf>
    <xf numFmtId="0" fontId="0" fillId="18" borderId="4" xfId="0" applyFont="1" applyFill="1" applyBorder="1" applyAlignment="1">
      <alignment horizontal="center" vertical="center"/>
    </xf>
    <xf numFmtId="0" fontId="0" fillId="18" borderId="1" xfId="0" applyFont="1" applyFill="1" applyBorder="1" applyAlignment="1">
      <alignment horizontal="center" vertical="center" shrinkToFit="1"/>
    </xf>
    <xf numFmtId="0" fontId="0" fillId="18" borderId="0" xfId="0" applyFont="1" applyFill="1" applyBorder="1" applyAlignment="1">
      <alignment horizontal="center" vertical="center" shrinkToFit="1"/>
    </xf>
    <xf numFmtId="0" fontId="0" fillId="18" borderId="2" xfId="0" applyFont="1" applyFill="1" applyBorder="1" applyAlignment="1">
      <alignment horizontal="center" vertical="center" shrinkToFit="1"/>
    </xf>
    <xf numFmtId="0" fontId="0" fillId="18" borderId="1" xfId="0" applyFill="1" applyBorder="1" applyAlignment="1">
      <alignment horizontal="center" vertical="center"/>
    </xf>
    <xf numFmtId="0" fontId="0" fillId="18" borderId="0" xfId="0" applyFont="1" applyFill="1" applyBorder="1" applyAlignment="1">
      <alignment horizontal="center" vertical="center"/>
    </xf>
    <xf numFmtId="0" fontId="0" fillId="18" borderId="2" xfId="0" applyFont="1" applyFill="1" applyBorder="1" applyAlignment="1">
      <alignment horizontal="center" vertical="center"/>
    </xf>
    <xf numFmtId="0" fontId="0" fillId="18" borderId="1" xfId="0" applyFont="1" applyFill="1" applyBorder="1" applyAlignment="1">
      <alignment horizontal="center" vertical="center"/>
    </xf>
    <xf numFmtId="0" fontId="0" fillId="18" borderId="1" xfId="0" applyFill="1" applyBorder="1" applyAlignment="1">
      <alignment horizontal="center" vertical="center" wrapText="1"/>
    </xf>
    <xf numFmtId="0" fontId="0" fillId="18" borderId="0" xfId="0" applyFill="1" applyBorder="1" applyAlignment="1">
      <alignment horizontal="center" vertical="center" wrapText="1"/>
    </xf>
    <xf numFmtId="0" fontId="0" fillId="18" borderId="2" xfId="0" applyFill="1" applyBorder="1" applyAlignment="1">
      <alignment horizontal="center" vertical="center" wrapText="1"/>
    </xf>
    <xf numFmtId="0" fontId="113" fillId="27" borderId="61" xfId="0" applyFont="1" applyFill="1" applyBorder="1" applyAlignment="1">
      <alignment horizontal="center" vertical="center" wrapText="1"/>
    </xf>
    <xf numFmtId="0" fontId="113" fillId="27" borderId="57" xfId="0" applyFont="1" applyFill="1" applyBorder="1" applyAlignment="1">
      <alignment horizontal="center" vertical="center" wrapText="1"/>
    </xf>
    <xf numFmtId="0" fontId="113" fillId="27" borderId="58" xfId="0" applyFont="1" applyFill="1" applyBorder="1" applyAlignment="1">
      <alignment horizontal="center" vertical="center" wrapText="1"/>
    </xf>
    <xf numFmtId="0" fontId="0" fillId="9"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3" fillId="27" borderId="1" xfId="0" applyFont="1" applyFill="1" applyBorder="1" applyAlignment="1">
      <alignment horizontal="center" vertical="center"/>
    </xf>
    <xf numFmtId="0" fontId="3" fillId="27" borderId="0" xfId="0" applyFont="1" applyFill="1" applyBorder="1" applyAlignment="1">
      <alignment horizontal="center" vertical="center"/>
    </xf>
    <xf numFmtId="0" fontId="3" fillId="27" borderId="2" xfId="0" applyFont="1" applyFill="1" applyBorder="1" applyAlignment="1">
      <alignment horizontal="center" vertical="center"/>
    </xf>
    <xf numFmtId="1" fontId="0" fillId="9" borderId="1" xfId="0" applyNumberFormat="1" applyFont="1" applyFill="1" applyBorder="1" applyAlignment="1">
      <alignment horizontal="center" vertical="center"/>
    </xf>
    <xf numFmtId="1" fontId="0" fillId="9" borderId="0" xfId="0" applyNumberFormat="1" applyFont="1" applyFill="1" applyBorder="1" applyAlignment="1">
      <alignment horizontal="center" vertical="center"/>
    </xf>
    <xf numFmtId="1" fontId="0" fillId="9" borderId="2" xfId="0" applyNumberFormat="1" applyFont="1" applyFill="1" applyBorder="1" applyAlignment="1">
      <alignment horizontal="center" vertical="center"/>
    </xf>
    <xf numFmtId="0" fontId="0" fillId="0" borderId="19" xfId="0" applyBorder="1" applyAlignment="1">
      <alignment horizontal="center" wrapText="1"/>
    </xf>
    <xf numFmtId="0" fontId="0" fillId="0" borderId="23" xfId="0" applyBorder="1" applyAlignment="1">
      <alignment horizontal="center" wrapText="1"/>
    </xf>
    <xf numFmtId="0" fontId="0" fillId="0" borderId="24" xfId="0" applyBorder="1" applyAlignment="1">
      <alignment horizontal="center" wrapText="1"/>
    </xf>
    <xf numFmtId="0" fontId="0" fillId="0" borderId="77" xfId="0" applyFill="1" applyBorder="1" applyAlignment="1">
      <alignment horizontal="center" vertical="center" wrapText="1"/>
    </xf>
    <xf numFmtId="0" fontId="0" fillId="0" borderId="124" xfId="0" applyFont="1" applyFill="1" applyBorder="1" applyAlignment="1">
      <alignment horizontal="center" vertical="center" wrapText="1"/>
    </xf>
    <xf numFmtId="0" fontId="0" fillId="0" borderId="86"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58" xfId="0" applyFont="1" applyFill="1" applyBorder="1" applyAlignment="1">
      <alignment horizontal="center" vertical="center" wrapText="1"/>
    </xf>
    <xf numFmtId="0" fontId="113" fillId="2" borderId="19" xfId="0" applyFont="1" applyFill="1" applyBorder="1" applyAlignment="1">
      <alignment horizontal="center" vertical="center" wrapText="1"/>
    </xf>
    <xf numFmtId="0" fontId="113" fillId="2" borderId="23" xfId="0" applyFont="1" applyFill="1" applyBorder="1" applyAlignment="1">
      <alignment horizontal="center" vertical="center" wrapText="1"/>
    </xf>
    <xf numFmtId="0" fontId="113" fillId="2" borderId="24" xfId="0" applyFont="1" applyFill="1" applyBorder="1" applyAlignment="1">
      <alignment horizontal="center" vertical="center" wrapText="1"/>
    </xf>
    <xf numFmtId="0" fontId="114" fillId="2" borderId="5" xfId="0" applyFont="1" applyFill="1" applyBorder="1" applyAlignment="1">
      <alignment horizontal="center" vertical="center" wrapText="1"/>
    </xf>
    <xf numFmtId="0" fontId="114" fillId="2" borderId="3" xfId="0" applyFont="1" applyFill="1" applyBorder="1" applyAlignment="1">
      <alignment horizontal="center" vertical="center" wrapText="1"/>
    </xf>
    <xf numFmtId="0" fontId="114" fillId="2" borderId="4"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 fillId="2" borderId="1" xfId="0" applyFont="1" applyFill="1" applyBorder="1" applyAlignment="1">
      <alignment horizontal="left"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0" fillId="2" borderId="1" xfId="0" applyFill="1" applyBorder="1" applyAlignment="1">
      <alignment horizontal="left" vertical="center"/>
    </xf>
    <xf numFmtId="0" fontId="0" fillId="2" borderId="0" xfId="0" applyFont="1" applyFill="1" applyBorder="1" applyAlignment="1">
      <alignment horizontal="left" vertical="center"/>
    </xf>
    <xf numFmtId="0" fontId="0" fillId="2" borderId="2" xfId="0" applyFont="1" applyFill="1" applyBorder="1" applyAlignment="1">
      <alignment horizontal="left" vertical="center"/>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113" fillId="2" borderId="61" xfId="0" applyFont="1" applyFill="1" applyBorder="1" applyAlignment="1">
      <alignment horizontal="center" vertical="center" wrapText="1"/>
    </xf>
    <xf numFmtId="0" fontId="113" fillId="2" borderId="57" xfId="0" applyFont="1" applyFill="1" applyBorder="1" applyAlignment="1">
      <alignment horizontal="center" vertical="center" wrapText="1"/>
    </xf>
    <xf numFmtId="0" fontId="113" fillId="2" borderId="58" xfId="0" applyFont="1" applyFill="1" applyBorder="1" applyAlignment="1">
      <alignment horizontal="center" vertical="center" wrapText="1"/>
    </xf>
    <xf numFmtId="0" fontId="0" fillId="0" borderId="57" xfId="0" applyBorder="1"/>
    <xf numFmtId="0" fontId="0" fillId="0" borderId="58" xfId="0" applyBorder="1"/>
    <xf numFmtId="0" fontId="0" fillId="9" borderId="1" xfId="0" applyFill="1" applyBorder="1" applyAlignment="1">
      <alignment horizontal="center" vertical="center" wrapText="1"/>
    </xf>
    <xf numFmtId="0" fontId="0" fillId="9" borderId="0" xfId="0" applyFill="1" applyBorder="1" applyAlignment="1">
      <alignment horizontal="center" vertical="center" wrapText="1"/>
    </xf>
    <xf numFmtId="0" fontId="0" fillId="9" borderId="2" xfId="0" applyFill="1" applyBorder="1" applyAlignment="1">
      <alignment horizontal="center" vertical="center" wrapText="1"/>
    </xf>
    <xf numFmtId="0" fontId="0" fillId="0" borderId="162" xfId="0" applyFill="1" applyBorder="1" applyAlignment="1">
      <alignment horizontal="center" vertical="center" wrapText="1"/>
    </xf>
    <xf numFmtId="0" fontId="0" fillId="0" borderId="123" xfId="0" applyFill="1" applyBorder="1" applyAlignment="1">
      <alignment horizontal="center" vertical="center" wrapText="1"/>
    </xf>
    <xf numFmtId="0" fontId="0" fillId="0" borderId="126" xfId="0" applyFill="1" applyBorder="1" applyAlignment="1">
      <alignment horizontal="center" vertical="center" wrapText="1"/>
    </xf>
    <xf numFmtId="1" fontId="0" fillId="0" borderId="163" xfId="0" applyNumberFormat="1" applyFill="1" applyBorder="1" applyAlignment="1">
      <alignment horizontal="center" vertical="center" wrapText="1"/>
    </xf>
    <xf numFmtId="1" fontId="0" fillId="0" borderId="125" xfId="0" applyNumberFormat="1" applyFill="1" applyBorder="1" applyAlignment="1">
      <alignment horizontal="center" vertical="center" wrapText="1"/>
    </xf>
    <xf numFmtId="1" fontId="0" fillId="0" borderId="127" xfId="0" applyNumberForma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1" xfId="0" applyFont="1" applyFill="1" applyBorder="1" applyAlignment="1">
      <alignment horizontal="center" vertical="center" wrapText="1"/>
    </xf>
    <xf numFmtId="0" fontId="57" fillId="0" borderId="61" xfId="0" applyFont="1" applyFill="1" applyBorder="1" applyAlignment="1">
      <alignment horizontal="center" vertical="center" wrapText="1"/>
    </xf>
    <xf numFmtId="0" fontId="37" fillId="9" borderId="5" xfId="0" applyFont="1" applyFill="1" applyBorder="1" applyAlignment="1">
      <alignment horizontal="center" vertical="center" wrapText="1"/>
    </xf>
    <xf numFmtId="0" fontId="37" fillId="9" borderId="3" xfId="0" applyFont="1" applyFill="1" applyBorder="1" applyAlignment="1">
      <alignment horizontal="center" vertical="center" wrapText="1"/>
    </xf>
    <xf numFmtId="0" fontId="37" fillId="9" borderId="4" xfId="0" applyFont="1" applyFill="1" applyBorder="1" applyAlignment="1">
      <alignment horizontal="center" vertical="center" wrapText="1"/>
    </xf>
    <xf numFmtId="0" fontId="0" fillId="9" borderId="1" xfId="0" applyFill="1" applyBorder="1" applyAlignment="1">
      <alignment horizontal="left" vertical="center" shrinkToFit="1"/>
    </xf>
    <xf numFmtId="0" fontId="0" fillId="9" borderId="0" xfId="0" applyFont="1" applyFill="1" applyBorder="1" applyAlignment="1">
      <alignment horizontal="left" vertical="center" shrinkToFit="1"/>
    </xf>
    <xf numFmtId="0" fontId="0" fillId="9" borderId="2" xfId="0" applyFont="1" applyFill="1" applyBorder="1" applyAlignment="1">
      <alignment horizontal="left" vertical="center" shrinkToFit="1"/>
    </xf>
    <xf numFmtId="0" fontId="0" fillId="27" borderId="5" xfId="0" applyFill="1" applyBorder="1" applyAlignment="1">
      <alignment horizontal="center" vertical="center"/>
    </xf>
    <xf numFmtId="0" fontId="0" fillId="27" borderId="3" xfId="0" applyFont="1" applyFill="1" applyBorder="1" applyAlignment="1">
      <alignment horizontal="center" vertical="center"/>
    </xf>
    <xf numFmtId="0" fontId="0" fillId="27" borderId="4" xfId="0" applyFont="1" applyFill="1" applyBorder="1" applyAlignment="1">
      <alignment horizontal="center" vertical="center"/>
    </xf>
    <xf numFmtId="0" fontId="0" fillId="27" borderId="1" xfId="0" quotePrefix="1" applyFill="1" applyBorder="1" applyAlignment="1">
      <alignment horizontal="center" vertical="center"/>
    </xf>
    <xf numFmtId="0" fontId="0" fillId="27" borderId="0" xfId="0" applyFont="1" applyFill="1" applyBorder="1" applyAlignment="1">
      <alignment horizontal="center" vertical="center"/>
    </xf>
    <xf numFmtId="0" fontId="0" fillId="27" borderId="2" xfId="0" applyFont="1" applyFill="1" applyBorder="1" applyAlignment="1">
      <alignment horizontal="center" vertical="center"/>
    </xf>
    <xf numFmtId="0" fontId="0" fillId="27" borderId="1" xfId="0" applyFill="1" applyBorder="1" applyAlignment="1">
      <alignment horizontal="center" vertical="center"/>
    </xf>
    <xf numFmtId="0" fontId="114" fillId="27" borderId="5" xfId="0" applyFont="1" applyFill="1" applyBorder="1" applyAlignment="1">
      <alignment horizontal="center" vertical="center" wrapText="1"/>
    </xf>
    <xf numFmtId="0" fontId="114" fillId="27" borderId="3" xfId="0" applyFont="1" applyFill="1" applyBorder="1" applyAlignment="1">
      <alignment horizontal="center" vertical="center" wrapText="1"/>
    </xf>
    <xf numFmtId="0" fontId="114" fillId="27" borderId="4" xfId="0" applyFont="1" applyFill="1" applyBorder="1" applyAlignment="1">
      <alignment horizontal="center" vertical="center" wrapText="1"/>
    </xf>
    <xf numFmtId="0" fontId="0" fillId="2" borderId="5" xfId="0" applyFill="1" applyBorder="1" applyAlignment="1">
      <alignment horizontal="center" vertical="center"/>
    </xf>
    <xf numFmtId="0" fontId="0" fillId="2" borderId="3" xfId="0" applyFont="1" applyFill="1" applyBorder="1" applyAlignment="1">
      <alignment horizontal="center" vertical="center"/>
    </xf>
    <xf numFmtId="0" fontId="11" fillId="0" borderId="0" xfId="0" applyFont="1" applyFill="1" applyBorder="1" applyAlignment="1">
      <alignment horizontal="left" vertical="center" wrapText="1"/>
    </xf>
    <xf numFmtId="0" fontId="0" fillId="2" borderId="1" xfId="0" applyFill="1" applyBorder="1" applyAlignment="1">
      <alignment horizontal="center" vertical="center" shrinkToFit="1"/>
    </xf>
    <xf numFmtId="0" fontId="0" fillId="2" borderId="0"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0" fontId="41" fillId="9" borderId="21" xfId="0" applyFont="1" applyFill="1" applyBorder="1" applyAlignment="1">
      <alignment horizontal="center" vertical="center" textRotation="90"/>
    </xf>
    <xf numFmtId="0" fontId="0" fillId="9" borderId="21" xfId="0" applyFill="1" applyBorder="1"/>
    <xf numFmtId="0" fontId="0" fillId="9" borderId="22" xfId="0" applyFill="1" applyBorder="1"/>
    <xf numFmtId="0" fontId="105" fillId="6" borderId="61" xfId="0" applyFont="1" applyFill="1" applyBorder="1" applyAlignment="1">
      <alignment horizontal="center" vertical="center" wrapText="1"/>
    </xf>
    <xf numFmtId="0" fontId="105" fillId="6" borderId="57" xfId="0" applyFont="1" applyFill="1" applyBorder="1" applyAlignment="1">
      <alignment horizontal="center" vertical="center" wrapText="1"/>
    </xf>
    <xf numFmtId="0" fontId="105" fillId="6" borderId="58" xfId="0" applyFont="1" applyFill="1" applyBorder="1" applyAlignment="1">
      <alignment horizontal="center" vertical="center" wrapText="1"/>
    </xf>
    <xf numFmtId="0" fontId="105" fillId="2" borderId="61" xfId="0" applyFont="1" applyFill="1" applyBorder="1" applyAlignment="1">
      <alignment horizontal="center" vertical="center" wrapText="1"/>
    </xf>
    <xf numFmtId="0" fontId="105" fillId="2" borderId="57" xfId="0" applyFont="1" applyFill="1" applyBorder="1" applyAlignment="1">
      <alignment horizontal="center" vertical="center" wrapText="1"/>
    </xf>
    <xf numFmtId="0" fontId="105" fillId="2" borderId="58" xfId="0" applyFont="1" applyFill="1" applyBorder="1" applyAlignment="1">
      <alignment horizontal="center" vertical="center" wrapText="1"/>
    </xf>
    <xf numFmtId="0" fontId="37" fillId="10" borderId="5" xfId="0" applyFont="1" applyFill="1" applyBorder="1" applyAlignment="1">
      <alignment horizontal="center" vertical="center" wrapText="1"/>
    </xf>
    <xf numFmtId="0" fontId="37" fillId="10" borderId="3" xfId="0" applyFont="1" applyFill="1" applyBorder="1" applyAlignment="1">
      <alignment horizontal="center" vertical="center" wrapText="1"/>
    </xf>
    <xf numFmtId="0" fontId="37" fillId="10" borderId="4" xfId="0" applyFont="1" applyFill="1" applyBorder="1" applyAlignment="1">
      <alignment horizontal="center" vertical="center" wrapText="1"/>
    </xf>
    <xf numFmtId="0" fontId="0" fillId="18" borderId="5" xfId="0" applyFont="1" applyFill="1" applyBorder="1" applyAlignment="1">
      <alignment horizontal="center" vertical="center" wrapText="1"/>
    </xf>
    <xf numFmtId="0" fontId="0" fillId="18" borderId="3" xfId="0" applyFont="1" applyFill="1" applyBorder="1" applyAlignment="1">
      <alignment horizontal="center" vertical="center" wrapText="1"/>
    </xf>
    <xf numFmtId="0" fontId="0" fillId="18" borderId="4" xfId="0" applyFont="1" applyFill="1" applyBorder="1" applyAlignment="1">
      <alignment horizontal="center" vertical="center" wrapText="1"/>
    </xf>
    <xf numFmtId="0" fontId="0" fillId="18" borderId="5" xfId="0" applyFont="1" applyFill="1" applyBorder="1" applyAlignment="1">
      <alignment horizontal="center" vertical="center"/>
    </xf>
    <xf numFmtId="0" fontId="0" fillId="2" borderId="5" xfId="0" applyFont="1" applyFill="1" applyBorder="1" applyAlignment="1">
      <alignment horizontal="center" vertical="center"/>
    </xf>
    <xf numFmtId="0" fontId="0" fillId="9" borderId="61" xfId="0" applyFill="1" applyBorder="1" applyAlignment="1">
      <alignment horizontal="center" vertical="center" shrinkToFit="1"/>
    </xf>
    <xf numFmtId="0" fontId="0" fillId="9" borderId="57" xfId="0" applyFont="1" applyFill="1" applyBorder="1" applyAlignment="1">
      <alignment horizontal="center" vertical="center" shrinkToFit="1"/>
    </xf>
    <xf numFmtId="0" fontId="0" fillId="9" borderId="58" xfId="0" applyFont="1" applyFill="1" applyBorder="1" applyAlignment="1">
      <alignment horizontal="center" vertical="center" shrinkToFit="1"/>
    </xf>
    <xf numFmtId="0" fontId="57" fillId="9" borderId="61" xfId="0" applyFont="1" applyFill="1" applyBorder="1" applyAlignment="1">
      <alignment horizontal="center" vertical="center" wrapText="1" shrinkToFit="1"/>
    </xf>
    <xf numFmtId="0" fontId="57" fillId="9" borderId="57" xfId="0" applyFont="1" applyFill="1" applyBorder="1" applyAlignment="1">
      <alignment horizontal="center" vertical="center" wrapText="1" shrinkToFit="1"/>
    </xf>
    <xf numFmtId="0" fontId="57" fillId="9" borderId="58" xfId="0" applyFont="1" applyFill="1" applyBorder="1" applyAlignment="1">
      <alignment horizontal="center" vertical="center" wrapText="1" shrinkToFit="1"/>
    </xf>
    <xf numFmtId="0" fontId="0" fillId="8" borderId="1" xfId="0" applyFill="1" applyBorder="1" applyAlignment="1">
      <alignment horizontal="center" vertical="center"/>
    </xf>
    <xf numFmtId="1" fontId="0" fillId="10" borderId="1" xfId="0" applyNumberFormat="1" applyFont="1" applyFill="1" applyBorder="1" applyAlignment="1">
      <alignment horizontal="center" vertical="center"/>
    </xf>
    <xf numFmtId="1" fontId="0" fillId="10" borderId="0" xfId="0" applyNumberFormat="1" applyFont="1" applyFill="1" applyBorder="1" applyAlignment="1">
      <alignment horizontal="center" vertical="center"/>
    </xf>
    <xf numFmtId="1" fontId="0" fillId="10" borderId="2" xfId="0" applyNumberFormat="1" applyFont="1" applyFill="1" applyBorder="1" applyAlignment="1">
      <alignment horizontal="center" vertical="center"/>
    </xf>
    <xf numFmtId="0" fontId="0" fillId="18" borderId="61" xfId="0" applyFont="1" applyFill="1" applyBorder="1" applyAlignment="1">
      <alignment horizontal="center" vertical="center" shrinkToFit="1"/>
    </xf>
    <xf numFmtId="0" fontId="0" fillId="18" borderId="57" xfId="0" applyFont="1" applyFill="1" applyBorder="1" applyAlignment="1">
      <alignment horizontal="center" vertical="center" shrinkToFit="1"/>
    </xf>
    <xf numFmtId="0" fontId="0" fillId="18" borderId="58" xfId="0" applyFont="1" applyFill="1" applyBorder="1" applyAlignment="1">
      <alignment horizontal="center" vertical="center" shrinkToFit="1"/>
    </xf>
    <xf numFmtId="0" fontId="0" fillId="2" borderId="61" xfId="0" applyFill="1" applyBorder="1" applyAlignment="1">
      <alignment horizontal="center" vertical="center" shrinkToFit="1"/>
    </xf>
    <xf numFmtId="0" fontId="0" fillId="2" borderId="57" xfId="0" applyFont="1" applyFill="1" applyBorder="1" applyAlignment="1">
      <alignment horizontal="center" vertical="center" shrinkToFit="1"/>
    </xf>
    <xf numFmtId="0" fontId="0" fillId="2" borderId="58" xfId="0" applyFont="1" applyFill="1" applyBorder="1" applyAlignment="1">
      <alignment horizontal="center" vertical="center" shrinkToFit="1"/>
    </xf>
    <xf numFmtId="0" fontId="0" fillId="18" borderId="61" xfId="0" applyFont="1" applyFill="1" applyBorder="1" applyAlignment="1">
      <alignment horizontal="center" vertical="center"/>
    </xf>
    <xf numFmtId="0" fontId="0" fillId="18" borderId="57" xfId="0" applyFont="1" applyFill="1" applyBorder="1" applyAlignment="1">
      <alignment horizontal="center" vertical="center"/>
    </xf>
    <xf numFmtId="0" fontId="0" fillId="18" borderId="58" xfId="0" applyFont="1" applyFill="1" applyBorder="1" applyAlignment="1">
      <alignment horizontal="center" vertical="center"/>
    </xf>
    <xf numFmtId="0" fontId="0" fillId="9" borderId="58" xfId="0" applyFont="1" applyFill="1" applyBorder="1" applyAlignment="1">
      <alignment horizontal="center" vertical="center"/>
    </xf>
    <xf numFmtId="0" fontId="0" fillId="27" borderId="61" xfId="0" applyFont="1" applyFill="1" applyBorder="1" applyAlignment="1">
      <alignment horizontal="center" vertical="center"/>
    </xf>
    <xf numFmtId="0" fontId="0" fillId="27" borderId="57" xfId="0" applyFont="1" applyFill="1" applyBorder="1" applyAlignment="1">
      <alignment horizontal="center" vertical="center"/>
    </xf>
    <xf numFmtId="0" fontId="0" fillId="27" borderId="58"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0" xfId="0" applyFont="1" applyFill="1" applyBorder="1" applyAlignment="1">
      <alignment horizontal="center" vertical="center"/>
    </xf>
    <xf numFmtId="0" fontId="0" fillId="27" borderId="1" xfId="0" applyFont="1" applyFill="1" applyBorder="1" applyAlignment="1">
      <alignment horizontal="center" vertical="center"/>
    </xf>
    <xf numFmtId="0" fontId="0" fillId="8" borderId="61" xfId="0" applyFont="1" applyFill="1" applyBorder="1" applyAlignment="1">
      <alignment horizontal="center" vertical="center"/>
    </xf>
    <xf numFmtId="0" fontId="0" fillId="8" borderId="57" xfId="0" applyFont="1" applyFill="1" applyBorder="1" applyAlignment="1">
      <alignment horizontal="center" vertical="center"/>
    </xf>
    <xf numFmtId="0" fontId="0" fillId="8" borderId="58" xfId="0" applyFont="1" applyFill="1" applyBorder="1" applyAlignment="1">
      <alignment horizontal="center" vertical="center"/>
    </xf>
    <xf numFmtId="0" fontId="3" fillId="27" borderId="1" xfId="0" applyFont="1" applyFill="1" applyBorder="1" applyAlignment="1">
      <alignment horizontal="left" vertical="center"/>
    </xf>
    <xf numFmtId="0" fontId="3" fillId="27" borderId="0" xfId="0" applyFont="1" applyFill="1" applyBorder="1" applyAlignment="1">
      <alignment horizontal="left" vertical="center"/>
    </xf>
    <xf numFmtId="0" fontId="3" fillId="27" borderId="2" xfId="0" applyFont="1" applyFill="1" applyBorder="1" applyAlignment="1">
      <alignment horizontal="left" vertical="center"/>
    </xf>
    <xf numFmtId="0" fontId="3" fillId="27" borderId="5" xfId="0" applyFont="1" applyFill="1" applyBorder="1" applyAlignment="1">
      <alignment horizontal="center" vertical="center" wrapText="1"/>
    </xf>
    <xf numFmtId="0" fontId="3" fillId="27" borderId="3" xfId="0" applyFont="1" applyFill="1" applyBorder="1" applyAlignment="1">
      <alignment horizontal="center" vertical="center" wrapText="1"/>
    </xf>
    <xf numFmtId="0" fontId="3" fillId="27" borderId="4" xfId="0" applyFont="1" applyFill="1" applyBorder="1" applyAlignment="1">
      <alignment horizontal="center" vertical="center" wrapText="1"/>
    </xf>
    <xf numFmtId="0" fontId="0" fillId="27" borderId="5" xfId="0" applyFont="1" applyFill="1" applyBorder="1" applyAlignment="1">
      <alignment horizontal="center" vertical="center" wrapText="1"/>
    </xf>
    <xf numFmtId="0" fontId="0" fillId="27" borderId="3" xfId="0" applyFont="1" applyFill="1" applyBorder="1" applyAlignment="1">
      <alignment horizontal="center" vertical="center" wrapText="1"/>
    </xf>
    <xf numFmtId="0" fontId="0" fillId="27" borderId="4" xfId="0" applyFont="1" applyFill="1" applyBorder="1" applyAlignment="1">
      <alignment horizontal="center" vertical="center" wrapText="1"/>
    </xf>
    <xf numFmtId="0" fontId="0" fillId="9" borderId="5" xfId="0" applyFont="1" applyFill="1" applyBorder="1" applyAlignment="1">
      <alignment horizontal="center" vertical="center" wrapText="1"/>
    </xf>
    <xf numFmtId="0" fontId="0" fillId="9" borderId="3" xfId="0" applyFont="1" applyFill="1" applyBorder="1" applyAlignment="1">
      <alignment horizontal="center" vertical="center" wrapText="1"/>
    </xf>
    <xf numFmtId="0" fontId="0" fillId="9" borderId="4" xfId="0" applyFont="1" applyFill="1" applyBorder="1" applyAlignment="1">
      <alignment horizontal="center" vertical="center" wrapText="1"/>
    </xf>
    <xf numFmtId="0" fontId="0" fillId="10" borderId="5" xfId="0" applyFont="1" applyFill="1" applyBorder="1" applyAlignment="1">
      <alignment horizontal="center" vertical="center"/>
    </xf>
    <xf numFmtId="0" fontId="3" fillId="8" borderId="5" xfId="0" applyFont="1" applyFill="1" applyBorder="1" applyAlignment="1">
      <alignment horizontal="center" vertical="center"/>
    </xf>
    <xf numFmtId="0" fontId="3" fillId="8" borderId="3"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3" xfId="0" applyFont="1" applyFill="1" applyBorder="1" applyAlignment="1">
      <alignment horizontal="center" vertical="center"/>
    </xf>
    <xf numFmtId="0" fontId="0" fillId="10" borderId="1" xfId="0" applyFill="1" applyBorder="1" applyAlignment="1">
      <alignment horizontal="center" vertical="center" shrinkToFit="1"/>
    </xf>
    <xf numFmtId="0" fontId="0" fillId="10" borderId="0" xfId="0" applyFont="1" applyFill="1" applyBorder="1" applyAlignment="1">
      <alignment horizontal="center" vertical="center" shrinkToFit="1"/>
    </xf>
    <xf numFmtId="0" fontId="0" fillId="10" borderId="2" xfId="0" applyFont="1" applyFill="1" applyBorder="1" applyAlignment="1">
      <alignment horizontal="center" vertical="center" shrinkToFit="1"/>
    </xf>
    <xf numFmtId="0" fontId="0" fillId="10" borderId="1" xfId="0" applyFill="1" applyBorder="1" applyAlignment="1">
      <alignment horizontal="left" vertical="center"/>
    </xf>
    <xf numFmtId="0" fontId="0" fillId="10" borderId="0" xfId="0" applyFont="1" applyFill="1" applyBorder="1" applyAlignment="1">
      <alignment horizontal="left" vertical="center"/>
    </xf>
    <xf numFmtId="0" fontId="0" fillId="10" borderId="2" xfId="0" applyFont="1" applyFill="1" applyBorder="1" applyAlignment="1">
      <alignment horizontal="left" vertical="center"/>
    </xf>
    <xf numFmtId="0" fontId="0" fillId="10" borderId="61" xfId="0" applyFill="1" applyBorder="1" applyAlignment="1">
      <alignment horizontal="center" vertical="center" shrinkToFit="1"/>
    </xf>
    <xf numFmtId="0" fontId="0" fillId="10" borderId="57" xfId="0" applyFont="1" applyFill="1" applyBorder="1" applyAlignment="1">
      <alignment horizontal="center" vertical="center" shrinkToFit="1"/>
    </xf>
    <xf numFmtId="0" fontId="0" fillId="10" borderId="58" xfId="0" applyFont="1" applyFill="1" applyBorder="1" applyAlignment="1">
      <alignment horizontal="center" vertical="center" shrinkToFit="1"/>
    </xf>
    <xf numFmtId="1" fontId="3" fillId="27" borderId="1" xfId="0" applyNumberFormat="1" applyFont="1" applyFill="1" applyBorder="1" applyAlignment="1">
      <alignment horizontal="center" vertical="center"/>
    </xf>
    <xf numFmtId="1" fontId="3" fillId="27" borderId="0" xfId="0" applyNumberFormat="1" applyFont="1" applyFill="1" applyBorder="1" applyAlignment="1">
      <alignment horizontal="center" vertical="center"/>
    </xf>
    <xf numFmtId="1" fontId="3" fillId="27" borderId="2" xfId="0" applyNumberFormat="1" applyFont="1" applyFill="1" applyBorder="1" applyAlignment="1">
      <alignment horizontal="center" vertical="center"/>
    </xf>
    <xf numFmtId="1" fontId="0" fillId="6" borderId="1" xfId="0" applyNumberFormat="1" applyFont="1" applyFill="1" applyBorder="1" applyAlignment="1">
      <alignment horizontal="center" vertical="center"/>
    </xf>
    <xf numFmtId="1" fontId="0" fillId="6" borderId="0" xfId="0" applyNumberFormat="1" applyFont="1" applyFill="1" applyBorder="1" applyAlignment="1">
      <alignment horizontal="center" vertical="center"/>
    </xf>
    <xf numFmtId="1" fontId="0" fillId="6" borderId="2" xfId="0" applyNumberFormat="1" applyFont="1" applyFill="1" applyBorder="1" applyAlignment="1">
      <alignment horizontal="center" vertical="center"/>
    </xf>
    <xf numFmtId="0" fontId="0" fillId="8" borderId="61" xfId="0" applyFill="1" applyBorder="1" applyAlignment="1">
      <alignment horizontal="center" vertical="center" shrinkToFit="1"/>
    </xf>
    <xf numFmtId="0" fontId="0" fillId="8" borderId="57" xfId="0" applyFont="1" applyFill="1" applyBorder="1" applyAlignment="1">
      <alignment horizontal="center" vertical="center" shrinkToFit="1"/>
    </xf>
    <xf numFmtId="0" fontId="0" fillId="8" borderId="58" xfId="0" applyFont="1" applyFill="1" applyBorder="1" applyAlignment="1">
      <alignment horizontal="center" vertical="center" shrinkToFit="1"/>
    </xf>
    <xf numFmtId="0" fontId="3" fillId="8" borderId="61" xfId="0" applyFont="1" applyFill="1" applyBorder="1" applyAlignment="1">
      <alignment horizontal="center" vertical="center" shrinkToFit="1"/>
    </xf>
    <xf numFmtId="0" fontId="3" fillId="8" borderId="57" xfId="0" applyFont="1" applyFill="1" applyBorder="1" applyAlignment="1">
      <alignment horizontal="center" vertical="center" shrinkToFit="1"/>
    </xf>
    <xf numFmtId="0" fontId="3" fillId="8" borderId="58" xfId="0" applyFont="1" applyFill="1" applyBorder="1" applyAlignment="1">
      <alignment horizontal="center" vertical="center" shrinkToFit="1"/>
    </xf>
    <xf numFmtId="1" fontId="0" fillId="8" borderId="1" xfId="0" applyNumberFormat="1" applyFont="1" applyFill="1" applyBorder="1" applyAlignment="1">
      <alignment horizontal="center" vertical="center"/>
    </xf>
    <xf numFmtId="1" fontId="0" fillId="8" borderId="0" xfId="0" applyNumberFormat="1" applyFont="1" applyFill="1" applyBorder="1" applyAlignment="1">
      <alignment horizontal="center" vertical="center"/>
    </xf>
    <xf numFmtId="1" fontId="0" fillId="8" borderId="2" xfId="0" applyNumberFormat="1" applyFont="1" applyFill="1" applyBorder="1" applyAlignment="1">
      <alignment horizontal="center" vertical="center"/>
    </xf>
    <xf numFmtId="0" fontId="3" fillId="27" borderId="61" xfId="0" applyFont="1" applyFill="1" applyBorder="1" applyAlignment="1">
      <alignment horizontal="center" vertical="center" shrinkToFit="1"/>
    </xf>
    <xf numFmtId="0" fontId="3" fillId="27" borderId="57" xfId="0" applyFont="1" applyFill="1" applyBorder="1" applyAlignment="1">
      <alignment horizontal="center" vertical="center" shrinkToFit="1"/>
    </xf>
    <xf numFmtId="0" fontId="3" fillId="27" borderId="58" xfId="0" applyFont="1" applyFill="1" applyBorder="1" applyAlignment="1">
      <alignment horizontal="center" vertical="center" shrinkToFit="1"/>
    </xf>
    <xf numFmtId="0" fontId="57" fillId="27" borderId="61" xfId="0" applyFont="1" applyFill="1" applyBorder="1" applyAlignment="1">
      <alignment horizontal="center" vertical="center" wrapText="1" shrinkToFit="1"/>
    </xf>
    <xf numFmtId="0" fontId="57" fillId="27" borderId="57" xfId="0" applyFont="1" applyFill="1" applyBorder="1" applyAlignment="1">
      <alignment horizontal="center" vertical="center" wrapText="1" shrinkToFit="1"/>
    </xf>
    <xf numFmtId="0" fontId="57" fillId="27" borderId="58" xfId="0" applyFont="1" applyFill="1" applyBorder="1" applyAlignment="1">
      <alignment horizontal="center" vertical="center" wrapText="1" shrinkToFit="1"/>
    </xf>
    <xf numFmtId="0" fontId="0" fillId="8" borderId="5" xfId="0" applyFill="1" applyBorder="1" applyAlignment="1">
      <alignment horizontal="center" vertical="center"/>
    </xf>
    <xf numFmtId="0" fontId="0" fillId="8" borderId="3" xfId="0" applyFont="1" applyFill="1" applyBorder="1" applyAlignment="1">
      <alignment horizontal="center" vertical="center"/>
    </xf>
    <xf numFmtId="0" fontId="0" fillId="8" borderId="4" xfId="0" applyFont="1" applyFill="1" applyBorder="1" applyAlignment="1">
      <alignment horizontal="center" vertical="center"/>
    </xf>
    <xf numFmtId="0" fontId="3" fillId="6" borderId="1" xfId="0" applyFont="1" applyFill="1" applyBorder="1" applyAlignment="1">
      <alignment horizontal="center" vertical="center" shrinkToFit="1"/>
    </xf>
    <xf numFmtId="0" fontId="3" fillId="6" borderId="0" xfId="0" applyFont="1" applyFill="1" applyBorder="1" applyAlignment="1">
      <alignment horizontal="center" vertical="center" shrinkToFit="1"/>
    </xf>
    <xf numFmtId="0" fontId="3" fillId="6" borderId="2" xfId="0" applyFont="1" applyFill="1" applyBorder="1" applyAlignment="1">
      <alignment horizontal="center" vertical="center" shrinkToFit="1"/>
    </xf>
    <xf numFmtId="0" fontId="0" fillId="6" borderId="1" xfId="0" applyFill="1" applyBorder="1" applyAlignment="1">
      <alignment horizontal="left" vertical="center"/>
    </xf>
    <xf numFmtId="0" fontId="0" fillId="6" borderId="0" xfId="0" applyFont="1" applyFill="1" applyBorder="1" applyAlignment="1">
      <alignment horizontal="left" vertical="center"/>
    </xf>
    <xf numFmtId="0" fontId="0" fillId="6" borderId="2" xfId="0" applyFont="1" applyFill="1" applyBorder="1" applyAlignment="1">
      <alignment horizontal="left" vertical="center"/>
    </xf>
    <xf numFmtId="0" fontId="3" fillId="6" borderId="61" xfId="0" applyFont="1" applyFill="1" applyBorder="1" applyAlignment="1">
      <alignment horizontal="center" vertical="center" shrinkToFit="1"/>
    </xf>
    <xf numFmtId="0" fontId="3" fillId="6" borderId="57" xfId="0" applyFont="1" applyFill="1" applyBorder="1" applyAlignment="1">
      <alignment horizontal="center" vertical="center" shrinkToFit="1"/>
    </xf>
    <xf numFmtId="0" fontId="3" fillId="6" borderId="58" xfId="0" applyFont="1" applyFill="1" applyBorder="1" applyAlignment="1">
      <alignment horizontal="center" vertical="center" shrinkToFit="1"/>
    </xf>
    <xf numFmtId="0" fontId="0" fillId="6" borderId="5" xfId="0" applyFont="1" applyFill="1" applyBorder="1" applyAlignment="1">
      <alignment horizontal="center" vertical="center" wrapText="1"/>
    </xf>
    <xf numFmtId="0" fontId="0" fillId="6" borderId="3" xfId="0" applyFont="1" applyFill="1" applyBorder="1" applyAlignment="1">
      <alignment horizontal="center" vertical="center" wrapText="1"/>
    </xf>
    <xf numFmtId="0" fontId="0" fillId="6" borderId="4" xfId="0" applyFont="1" applyFill="1" applyBorder="1" applyAlignment="1">
      <alignment horizontal="center" vertical="center" wrapText="1"/>
    </xf>
    <xf numFmtId="0" fontId="114" fillId="6" borderId="5" xfId="0" applyFont="1" applyFill="1" applyBorder="1" applyAlignment="1">
      <alignment horizontal="center" vertical="center" wrapText="1"/>
    </xf>
    <xf numFmtId="0" fontId="114" fillId="6" borderId="3"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0" fillId="8" borderId="1" xfId="0" quotePrefix="1" applyFill="1" applyBorder="1" applyAlignment="1">
      <alignment horizontal="center" vertical="center"/>
    </xf>
    <xf numFmtId="0" fontId="2" fillId="18" borderId="3" xfId="0" applyFont="1" applyFill="1" applyBorder="1" applyAlignment="1">
      <alignment horizontal="center" vertical="center"/>
    </xf>
    <xf numFmtId="0" fontId="0" fillId="9" borderId="21" xfId="0" applyFill="1" applyBorder="1" applyAlignment="1">
      <alignment horizontal="center" vertical="center"/>
    </xf>
    <xf numFmtId="0" fontId="0" fillId="18" borderId="19" xfId="0" applyFill="1" applyBorder="1" applyAlignment="1">
      <alignment horizontal="center" vertical="center"/>
    </xf>
    <xf numFmtId="0" fontId="0" fillId="18" borderId="23" xfId="0" applyFill="1" applyBorder="1" applyAlignment="1">
      <alignment horizontal="center" vertical="center"/>
    </xf>
    <xf numFmtId="0" fontId="0" fillId="18" borderId="24" xfId="0" applyFill="1" applyBorder="1" applyAlignment="1">
      <alignment horizontal="center" vertical="center"/>
    </xf>
    <xf numFmtId="0" fontId="2" fillId="18" borderId="19" xfId="0" applyFont="1" applyFill="1" applyBorder="1" applyAlignment="1">
      <alignment horizontal="center" vertical="center"/>
    </xf>
    <xf numFmtId="0" fontId="2" fillId="18" borderId="23" xfId="0" applyFont="1" applyFill="1" applyBorder="1" applyAlignment="1">
      <alignment horizontal="center" vertical="center"/>
    </xf>
    <xf numFmtId="0" fontId="2" fillId="18" borderId="24" xfId="0" applyFont="1" applyFill="1" applyBorder="1" applyAlignment="1">
      <alignment horizontal="center" vertical="center"/>
    </xf>
    <xf numFmtId="0" fontId="0" fillId="18" borderId="3" xfId="0" applyFill="1" applyBorder="1" applyAlignment="1">
      <alignment horizontal="center" vertical="center"/>
    </xf>
    <xf numFmtId="0" fontId="0" fillId="18" borderId="4" xfId="0" applyFill="1" applyBorder="1" applyAlignment="1">
      <alignment horizontal="center" vertical="center"/>
    </xf>
    <xf numFmtId="0" fontId="0" fillId="18" borderId="0" xfId="0" applyFill="1" applyBorder="1" applyAlignment="1">
      <alignment horizontal="center" vertical="center"/>
    </xf>
    <xf numFmtId="0" fontId="0" fillId="18" borderId="2" xfId="0" applyFill="1" applyBorder="1" applyAlignment="1">
      <alignment horizontal="center" vertical="center"/>
    </xf>
    <xf numFmtId="0" fontId="0" fillId="18" borderId="61" xfId="0" applyFill="1" applyBorder="1" applyAlignment="1">
      <alignment horizontal="center" vertical="center"/>
    </xf>
    <xf numFmtId="0" fontId="0" fillId="18" borderId="57" xfId="0" applyFill="1" applyBorder="1" applyAlignment="1">
      <alignment horizontal="center" vertical="center"/>
    </xf>
    <xf numFmtId="0" fontId="0" fillId="18" borderId="58" xfId="0" applyFill="1" applyBorder="1" applyAlignment="1">
      <alignment horizontal="center" vertical="center"/>
    </xf>
    <xf numFmtId="0" fontId="130" fillId="128" borderId="57" xfId="0" applyFont="1" applyFill="1" applyBorder="1" applyAlignment="1">
      <alignment horizontal="center" vertical="top"/>
    </xf>
    <xf numFmtId="0" fontId="2" fillId="27" borderId="5" xfId="0" applyFont="1" applyFill="1" applyBorder="1" applyAlignment="1">
      <alignment horizontal="center" vertical="center"/>
    </xf>
    <xf numFmtId="0" fontId="2" fillId="27" borderId="3" xfId="0" applyFont="1" applyFill="1" applyBorder="1" applyAlignment="1">
      <alignment horizontal="center" vertical="center"/>
    </xf>
    <xf numFmtId="0" fontId="0" fillId="27" borderId="61" xfId="0" quotePrefix="1" applyFill="1" applyBorder="1" applyAlignment="1">
      <alignment horizontal="center" vertical="center"/>
    </xf>
    <xf numFmtId="0" fontId="0" fillId="27" borderId="0" xfId="0" quotePrefix="1" applyFill="1" applyBorder="1" applyAlignment="1">
      <alignment horizontal="center" vertical="center"/>
    </xf>
    <xf numFmtId="0" fontId="0" fillId="27" borderId="0" xfId="0" applyFill="1" applyBorder="1" applyAlignment="1">
      <alignment horizontal="center" vertical="center"/>
    </xf>
    <xf numFmtId="0" fontId="0" fillId="6" borderId="1"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 xfId="0" quotePrefix="1" applyFill="1" applyBorder="1" applyAlignment="1">
      <alignment horizontal="center" vertical="center"/>
    </xf>
    <xf numFmtId="0" fontId="3" fillId="2" borderId="61" xfId="0" applyFont="1" applyFill="1" applyBorder="1" applyAlignment="1">
      <alignment horizontal="center" vertical="center" shrinkToFit="1"/>
    </xf>
    <xf numFmtId="0" fontId="3" fillId="2" borderId="57" xfId="0" applyFont="1" applyFill="1" applyBorder="1" applyAlignment="1">
      <alignment horizontal="center" vertical="center" shrinkToFit="1"/>
    </xf>
    <xf numFmtId="0" fontId="3" fillId="2" borderId="58" xfId="0" applyFont="1" applyFill="1" applyBorder="1" applyAlignment="1">
      <alignment horizontal="center" vertical="center" shrinkToFit="1"/>
    </xf>
    <xf numFmtId="0" fontId="0" fillId="0" borderId="5" xfId="0" applyFill="1" applyBorder="1" applyAlignment="1">
      <alignment horizontal="left" vertical="center" wrapText="1"/>
    </xf>
    <xf numFmtId="0" fontId="0" fillId="0" borderId="1" xfId="0" applyFill="1" applyBorder="1" applyAlignment="1">
      <alignment horizontal="left" vertical="center" wrapText="1"/>
    </xf>
    <xf numFmtId="0" fontId="0" fillId="0" borderId="61" xfId="0" applyFill="1" applyBorder="1" applyAlignment="1">
      <alignment horizontal="left" vertical="center" wrapText="1"/>
    </xf>
    <xf numFmtId="0" fontId="0" fillId="9" borderId="1" xfId="0" applyFill="1" applyBorder="1" applyAlignment="1">
      <alignment horizontal="center" wrapText="1"/>
    </xf>
    <xf numFmtId="0" fontId="0" fillId="9" borderId="0" xfId="0" applyFill="1" applyBorder="1" applyAlignment="1">
      <alignment horizontal="center" wrapText="1"/>
    </xf>
    <xf numFmtId="0" fontId="0" fillId="9" borderId="61" xfId="0" applyFill="1" applyBorder="1" applyAlignment="1">
      <alignment horizontal="center" wrapText="1"/>
    </xf>
    <xf numFmtId="0" fontId="0" fillId="9" borderId="57" xfId="0" applyFill="1" applyBorder="1" applyAlignment="1">
      <alignment horizontal="center" wrapText="1"/>
    </xf>
    <xf numFmtId="0" fontId="0" fillId="6" borderId="5" xfId="0" applyFill="1" applyBorder="1" applyAlignment="1">
      <alignment horizontal="center" wrapText="1"/>
    </xf>
    <xf numFmtId="0" fontId="0" fillId="6" borderId="4" xfId="0" applyFill="1" applyBorder="1" applyAlignment="1">
      <alignment horizontal="center" wrapText="1"/>
    </xf>
    <xf numFmtId="0" fontId="0" fillId="6" borderId="1" xfId="0" applyFill="1" applyBorder="1" applyAlignment="1">
      <alignment horizontal="center" wrapText="1"/>
    </xf>
    <xf numFmtId="0" fontId="0" fillId="6" borderId="2" xfId="0" applyFill="1" applyBorder="1" applyAlignment="1">
      <alignment horizontal="center" wrapText="1"/>
    </xf>
    <xf numFmtId="0" fontId="0" fillId="6" borderId="61" xfId="0" applyFill="1" applyBorder="1" applyAlignment="1">
      <alignment horizontal="center" wrapText="1"/>
    </xf>
    <xf numFmtId="0" fontId="0" fillId="6" borderId="58" xfId="0" applyFill="1" applyBorder="1" applyAlignment="1">
      <alignment horizontal="center" wrapText="1"/>
    </xf>
    <xf numFmtId="0" fontId="0" fillId="9" borderId="5" xfId="0" applyFill="1" applyBorder="1" applyAlignment="1">
      <alignment horizontal="center" wrapText="1"/>
    </xf>
    <xf numFmtId="0" fontId="0" fillId="9" borderId="3" xfId="0" applyFill="1" applyBorder="1" applyAlignment="1">
      <alignment horizontal="center" wrapText="1"/>
    </xf>
    <xf numFmtId="0" fontId="0" fillId="6" borderId="1" xfId="0" applyFill="1" applyBorder="1" applyAlignment="1">
      <alignment horizontal="center" shrinkToFit="1"/>
    </xf>
    <xf numFmtId="0" fontId="0" fillId="6" borderId="2" xfId="0" applyFill="1" applyBorder="1" applyAlignment="1">
      <alignment horizontal="center" shrinkToFit="1"/>
    </xf>
    <xf numFmtId="0" fontId="2" fillId="6" borderId="5" xfId="0" applyFont="1" applyFill="1" applyBorder="1" applyAlignment="1">
      <alignment horizontal="center" wrapText="1"/>
    </xf>
    <xf numFmtId="0" fontId="2" fillId="6" borderId="4" xfId="0" applyFont="1" applyFill="1" applyBorder="1" applyAlignment="1">
      <alignment horizontal="center" wrapText="1"/>
    </xf>
    <xf numFmtId="0" fontId="0" fillId="9" borderId="2" xfId="0" applyFill="1" applyBorder="1" applyAlignment="1">
      <alignment horizontal="center" wrapText="1"/>
    </xf>
    <xf numFmtId="0" fontId="2" fillId="9" borderId="5" xfId="0" applyFont="1" applyFill="1" applyBorder="1" applyAlignment="1">
      <alignment horizontal="center" wrapText="1"/>
    </xf>
    <xf numFmtId="0" fontId="2" fillId="9" borderId="3" xfId="0" applyFont="1" applyFill="1" applyBorder="1" applyAlignment="1">
      <alignment horizontal="center" wrapText="1"/>
    </xf>
    <xf numFmtId="0" fontId="0" fillId="56" borderId="61" xfId="0" applyFill="1" applyBorder="1" applyAlignment="1">
      <alignment horizontal="center" wrapText="1"/>
    </xf>
    <xf numFmtId="0" fontId="0" fillId="56" borderId="57" xfId="0" applyFill="1" applyBorder="1" applyAlignment="1">
      <alignment horizontal="center" wrapText="1"/>
    </xf>
    <xf numFmtId="0" fontId="0" fillId="56" borderId="58" xfId="0" applyFill="1" applyBorder="1" applyAlignment="1">
      <alignment horizontal="center" wrapText="1"/>
    </xf>
    <xf numFmtId="0" fontId="0" fillId="27" borderId="61" xfId="0" applyFill="1" applyBorder="1" applyAlignment="1">
      <alignment horizontal="center" wrapText="1"/>
    </xf>
    <xf numFmtId="0" fontId="0" fillId="27" borderId="57" xfId="0" applyFill="1" applyBorder="1" applyAlignment="1">
      <alignment horizontal="center" wrapText="1"/>
    </xf>
    <xf numFmtId="0" fontId="0" fillId="27" borderId="58" xfId="0" applyFill="1" applyBorder="1" applyAlignment="1">
      <alignment horizontal="center" wrapText="1"/>
    </xf>
    <xf numFmtId="0" fontId="0" fillId="6" borderId="57" xfId="0" applyFill="1" applyBorder="1" applyAlignment="1">
      <alignment horizontal="center" wrapText="1"/>
    </xf>
    <xf numFmtId="0" fontId="0" fillId="9" borderId="58" xfId="0" applyFill="1" applyBorder="1" applyAlignment="1">
      <alignment horizontal="center" wrapText="1"/>
    </xf>
    <xf numFmtId="0" fontId="0" fillId="56" borderId="1" xfId="0" applyFill="1" applyBorder="1" applyAlignment="1">
      <alignment horizontal="center" wrapText="1"/>
    </xf>
    <xf numFmtId="0" fontId="0" fillId="56" borderId="0" xfId="0" applyFill="1" applyBorder="1" applyAlignment="1">
      <alignment horizontal="center" wrapText="1"/>
    </xf>
    <xf numFmtId="0" fontId="0" fillId="56" borderId="2" xfId="0" applyFill="1" applyBorder="1" applyAlignment="1">
      <alignment horizontal="center" wrapText="1"/>
    </xf>
    <xf numFmtId="0" fontId="0" fillId="27" borderId="1" xfId="0" applyFill="1" applyBorder="1" applyAlignment="1">
      <alignment horizontal="center" wrapText="1"/>
    </xf>
    <xf numFmtId="0" fontId="0" fillId="27" borderId="0" xfId="0" applyFill="1" applyBorder="1" applyAlignment="1">
      <alignment horizontal="center" wrapText="1"/>
    </xf>
    <xf numFmtId="0" fontId="0" fillId="27" borderId="2" xfId="0" applyFill="1" applyBorder="1" applyAlignment="1">
      <alignment horizontal="center" wrapText="1"/>
    </xf>
    <xf numFmtId="0" fontId="0" fillId="6" borderId="0" xfId="0" applyFill="1" applyBorder="1" applyAlignment="1">
      <alignment horizontal="center" wrapText="1"/>
    </xf>
    <xf numFmtId="0" fontId="0" fillId="6" borderId="3" xfId="0" applyFill="1" applyBorder="1" applyAlignment="1">
      <alignment horizontal="center" wrapText="1"/>
    </xf>
    <xf numFmtId="0" fontId="0" fillId="9" borderId="4" xfId="0" applyFill="1" applyBorder="1" applyAlignment="1">
      <alignment horizontal="center" wrapText="1"/>
    </xf>
    <xf numFmtId="0" fontId="0" fillId="8" borderId="1" xfId="0" applyFill="1" applyBorder="1" applyAlignment="1">
      <alignment horizontal="center" wrapText="1"/>
    </xf>
    <xf numFmtId="0" fontId="0" fillId="8" borderId="0" xfId="0" applyFill="1" applyBorder="1" applyAlignment="1">
      <alignment horizontal="center" wrapText="1"/>
    </xf>
    <xf numFmtId="0" fontId="0" fillId="8" borderId="2" xfId="0" applyFill="1" applyBorder="1" applyAlignment="1">
      <alignment horizontal="center" wrapText="1"/>
    </xf>
    <xf numFmtId="0" fontId="0" fillId="10" borderId="1" xfId="0" applyFill="1" applyBorder="1" applyAlignment="1">
      <alignment horizontal="center" wrapText="1"/>
    </xf>
    <xf numFmtId="0" fontId="0" fillId="10" borderId="0" xfId="0" applyFill="1" applyBorder="1" applyAlignment="1">
      <alignment horizontal="center" wrapText="1"/>
    </xf>
    <xf numFmtId="0" fontId="0" fillId="10" borderId="2" xfId="0" applyFill="1" applyBorder="1" applyAlignment="1">
      <alignment horizontal="center" wrapText="1"/>
    </xf>
    <xf numFmtId="0" fontId="0" fillId="2" borderId="1" xfId="0" applyFill="1" applyBorder="1" applyAlignment="1">
      <alignment horizontal="center" wrapText="1"/>
    </xf>
    <xf numFmtId="0" fontId="0" fillId="2" borderId="0" xfId="0" applyFill="1" applyBorder="1" applyAlignment="1">
      <alignment horizontal="center" wrapText="1"/>
    </xf>
    <xf numFmtId="0" fontId="0" fillId="2" borderId="2" xfId="0" applyFill="1" applyBorder="1" applyAlignment="1">
      <alignment horizontal="center" wrapText="1"/>
    </xf>
    <xf numFmtId="0" fontId="0" fillId="18" borderId="1" xfId="0" applyFill="1" applyBorder="1" applyAlignment="1">
      <alignment horizontal="center" wrapText="1"/>
    </xf>
    <xf numFmtId="0" fontId="0" fillId="18" borderId="0" xfId="0" applyFill="1" applyBorder="1" applyAlignment="1">
      <alignment horizontal="center" wrapText="1"/>
    </xf>
    <xf numFmtId="0" fontId="0" fillId="18" borderId="2" xfId="0" applyFill="1" applyBorder="1" applyAlignment="1">
      <alignment horizontal="center" wrapText="1"/>
    </xf>
    <xf numFmtId="0" fontId="0" fillId="56" borderId="5" xfId="0" applyFill="1" applyBorder="1" applyAlignment="1">
      <alignment horizontal="center" wrapText="1"/>
    </xf>
    <xf numFmtId="0" fontId="0" fillId="56" borderId="3" xfId="0" applyFill="1" applyBorder="1" applyAlignment="1">
      <alignment horizontal="center" wrapText="1"/>
    </xf>
    <xf numFmtId="0" fontId="0" fillId="56" borderId="4" xfId="0" applyFill="1" applyBorder="1" applyAlignment="1">
      <alignment horizontal="center" wrapText="1"/>
    </xf>
    <xf numFmtId="0" fontId="0" fillId="27" borderId="5" xfId="0" applyFill="1" applyBorder="1" applyAlignment="1">
      <alignment horizontal="center" wrapText="1"/>
    </xf>
    <xf numFmtId="0" fontId="0" fillId="27" borderId="3" xfId="0" applyFill="1" applyBorder="1" applyAlignment="1">
      <alignment horizontal="center" wrapText="1"/>
    </xf>
    <xf numFmtId="0" fontId="0" fillId="27" borderId="4" xfId="0" applyFill="1" applyBorder="1" applyAlignment="1">
      <alignment horizontal="center" wrapText="1"/>
    </xf>
    <xf numFmtId="0" fontId="0" fillId="8" borderId="61" xfId="0" applyFill="1" applyBorder="1" applyAlignment="1">
      <alignment horizontal="center" wrapText="1"/>
    </xf>
    <xf numFmtId="0" fontId="0" fillId="8" borderId="57" xfId="0" applyFill="1" applyBorder="1" applyAlignment="1">
      <alignment horizontal="center" wrapText="1"/>
    </xf>
    <xf numFmtId="0" fontId="0" fillId="8" borderId="58" xfId="0" applyFill="1" applyBorder="1" applyAlignment="1">
      <alignment horizontal="center" wrapText="1"/>
    </xf>
    <xf numFmtId="0" fontId="0" fillId="8" borderId="5" xfId="0" applyFill="1" applyBorder="1" applyAlignment="1">
      <alignment horizontal="center" wrapText="1"/>
    </xf>
    <xf numFmtId="0" fontId="0" fillId="8" borderId="3" xfId="0" applyFill="1" applyBorder="1" applyAlignment="1">
      <alignment horizontal="center" wrapText="1"/>
    </xf>
    <xf numFmtId="0" fontId="0" fillId="8" borderId="4" xfId="0" applyFill="1" applyBorder="1" applyAlignment="1">
      <alignment horizontal="center" wrapText="1"/>
    </xf>
    <xf numFmtId="0" fontId="0" fillId="18" borderId="61" xfId="0" applyFill="1" applyBorder="1" applyAlignment="1">
      <alignment horizontal="center" wrapText="1"/>
    </xf>
    <xf numFmtId="0" fontId="0" fillId="18" borderId="57" xfId="0" applyFill="1" applyBorder="1" applyAlignment="1">
      <alignment horizontal="center" wrapText="1"/>
    </xf>
    <xf numFmtId="0" fontId="0" fillId="18" borderId="58" xfId="0" applyFill="1" applyBorder="1" applyAlignment="1">
      <alignment horizontal="center" wrapText="1"/>
    </xf>
    <xf numFmtId="0" fontId="0" fillId="18" borderId="5" xfId="0" applyFill="1" applyBorder="1" applyAlignment="1">
      <alignment horizontal="center" wrapText="1"/>
    </xf>
    <xf numFmtId="0" fontId="0" fillId="18" borderId="3" xfId="0" applyFill="1" applyBorder="1" applyAlignment="1">
      <alignment horizontal="center" wrapText="1"/>
    </xf>
    <xf numFmtId="0" fontId="0" fillId="18" borderId="4" xfId="0" applyFill="1" applyBorder="1" applyAlignment="1">
      <alignment horizontal="center" wrapText="1"/>
    </xf>
    <xf numFmtId="0" fontId="2" fillId="10" borderId="19" xfId="0" applyFont="1" applyFill="1" applyBorder="1" applyAlignment="1">
      <alignment horizontal="center" wrapText="1"/>
    </xf>
    <xf numFmtId="0" fontId="2" fillId="10" borderId="23" xfId="0" applyFont="1" applyFill="1" applyBorder="1" applyAlignment="1">
      <alignment horizontal="center" wrapText="1"/>
    </xf>
    <xf numFmtId="0" fontId="2" fillId="10" borderId="24" xfId="0" applyFont="1" applyFill="1" applyBorder="1" applyAlignment="1">
      <alignment horizontal="center" wrapText="1"/>
    </xf>
    <xf numFmtId="0" fontId="0" fillId="10" borderId="5" xfId="0" applyFill="1" applyBorder="1" applyAlignment="1">
      <alignment horizontal="center" wrapText="1"/>
    </xf>
    <xf numFmtId="0" fontId="0" fillId="10" borderId="3" xfId="0" applyFill="1" applyBorder="1" applyAlignment="1">
      <alignment horizontal="center" wrapText="1"/>
    </xf>
    <xf numFmtId="0" fontId="0" fillId="10" borderId="4" xfId="0" applyFill="1" applyBorder="1" applyAlignment="1">
      <alignment horizontal="center" wrapText="1"/>
    </xf>
    <xf numFmtId="0" fontId="0" fillId="10" borderId="61" xfId="0" applyFill="1" applyBorder="1" applyAlignment="1">
      <alignment horizontal="center" wrapText="1"/>
    </xf>
    <xf numFmtId="0" fontId="0" fillId="10" borderId="57" xfId="0" applyFill="1" applyBorder="1" applyAlignment="1">
      <alignment horizontal="center" wrapText="1"/>
    </xf>
    <xf numFmtId="0" fontId="0" fillId="10" borderId="58" xfId="0" applyFill="1" applyBorder="1" applyAlignment="1">
      <alignment horizontal="center" wrapText="1"/>
    </xf>
    <xf numFmtId="0" fontId="2" fillId="6" borderId="23" xfId="0" applyFont="1" applyFill="1" applyBorder="1" applyAlignment="1">
      <alignment horizontal="center" wrapText="1"/>
    </xf>
    <xf numFmtId="0" fontId="2" fillId="6" borderId="24" xfId="0" applyFont="1" applyFill="1" applyBorder="1" applyAlignment="1">
      <alignment horizontal="center" wrapText="1"/>
    </xf>
    <xf numFmtId="0" fontId="2" fillId="9" borderId="19" xfId="0" applyFont="1" applyFill="1" applyBorder="1" applyAlignment="1">
      <alignment horizontal="center" wrapText="1"/>
    </xf>
    <xf numFmtId="0" fontId="2" fillId="9" borderId="23" xfId="0" applyFont="1" applyFill="1" applyBorder="1" applyAlignment="1">
      <alignment horizontal="center" wrapText="1"/>
    </xf>
    <xf numFmtId="0" fontId="2" fillId="9" borderId="24" xfId="0" applyFont="1" applyFill="1" applyBorder="1" applyAlignment="1">
      <alignment horizontal="center" wrapText="1"/>
    </xf>
    <xf numFmtId="0" fontId="2" fillId="56" borderId="19" xfId="0" applyFont="1" applyFill="1" applyBorder="1" applyAlignment="1">
      <alignment horizontal="center" wrapText="1"/>
    </xf>
    <xf numFmtId="0" fontId="2" fillId="56" borderId="23" xfId="0" applyFont="1" applyFill="1" applyBorder="1" applyAlignment="1">
      <alignment horizontal="center" wrapText="1"/>
    </xf>
    <xf numFmtId="0" fontId="2" fillId="56" borderId="24" xfId="0" applyFont="1" applyFill="1" applyBorder="1" applyAlignment="1">
      <alignment horizontal="center" wrapText="1"/>
    </xf>
    <xf numFmtId="0" fontId="2" fillId="27" borderId="19" xfId="0" applyFont="1" applyFill="1" applyBorder="1" applyAlignment="1">
      <alignment horizontal="center" wrapText="1"/>
    </xf>
    <xf numFmtId="0" fontId="2" fillId="27" borderId="23" xfId="0" applyFont="1" applyFill="1" applyBorder="1" applyAlignment="1">
      <alignment horizontal="center" wrapText="1"/>
    </xf>
    <xf numFmtId="0" fontId="2" fillId="27" borderId="24" xfId="0" applyFont="1" applyFill="1" applyBorder="1" applyAlignment="1">
      <alignment horizontal="center" wrapText="1"/>
    </xf>
    <xf numFmtId="0" fontId="0" fillId="27" borderId="1" xfId="0" applyFill="1" applyBorder="1" applyAlignment="1">
      <alignment horizontal="center" shrinkToFit="1"/>
    </xf>
    <xf numFmtId="0" fontId="0" fillId="27" borderId="0" xfId="0" applyFill="1" applyBorder="1" applyAlignment="1">
      <alignment horizontal="center" shrinkToFit="1"/>
    </xf>
    <xf numFmtId="0" fontId="0" fillId="27" borderId="2" xfId="0" applyFill="1" applyBorder="1" applyAlignment="1">
      <alignment horizontal="center" shrinkToFit="1"/>
    </xf>
    <xf numFmtId="0" fontId="0" fillId="56" borderId="1" xfId="0" applyFill="1" applyBorder="1" applyAlignment="1">
      <alignment horizontal="center" shrinkToFit="1"/>
    </xf>
    <xf numFmtId="0" fontId="0" fillId="56" borderId="0" xfId="0" applyFill="1" applyBorder="1" applyAlignment="1">
      <alignment horizontal="center" shrinkToFit="1"/>
    </xf>
    <xf numFmtId="0" fontId="0" fillId="56" borderId="2" xfId="0" applyFill="1" applyBorder="1" applyAlignment="1">
      <alignment horizontal="center" shrinkToFit="1"/>
    </xf>
    <xf numFmtId="0" fontId="0" fillId="6" borderId="0" xfId="0" applyFill="1" applyBorder="1" applyAlignment="1">
      <alignment horizontal="center" shrinkToFit="1"/>
    </xf>
    <xf numFmtId="0" fontId="0" fillId="9" borderId="1" xfId="0" applyFill="1" applyBorder="1" applyAlignment="1">
      <alignment horizontal="center" shrinkToFit="1"/>
    </xf>
    <xf numFmtId="0" fontId="0" fillId="9" borderId="0" xfId="0" applyFill="1" applyBorder="1" applyAlignment="1">
      <alignment horizontal="center" shrinkToFit="1"/>
    </xf>
    <xf numFmtId="0" fontId="0" fillId="9" borderId="2" xfId="0" applyFill="1" applyBorder="1" applyAlignment="1">
      <alignment horizontal="center" shrinkToFit="1"/>
    </xf>
    <xf numFmtId="0" fontId="0" fillId="8" borderId="1" xfId="0" applyFill="1" applyBorder="1" applyAlignment="1">
      <alignment horizontal="center" shrinkToFit="1"/>
    </xf>
    <xf numFmtId="0" fontId="0" fillId="8" borderId="0" xfId="0" applyFill="1" applyBorder="1" applyAlignment="1">
      <alignment horizontal="center" shrinkToFit="1"/>
    </xf>
    <xf numFmtId="0" fontId="0" fillId="8" borderId="2" xfId="0" applyFill="1" applyBorder="1" applyAlignment="1">
      <alignment horizontal="center" shrinkToFit="1"/>
    </xf>
    <xf numFmtId="0" fontId="0" fillId="10" borderId="1" xfId="0" applyFill="1" applyBorder="1" applyAlignment="1">
      <alignment horizontal="center" shrinkToFit="1"/>
    </xf>
    <xf numFmtId="0" fontId="0" fillId="10" borderId="0" xfId="0" applyFill="1" applyBorder="1" applyAlignment="1">
      <alignment horizontal="center" shrinkToFit="1"/>
    </xf>
    <xf numFmtId="0" fontId="0" fillId="10" borderId="2" xfId="0" applyFill="1" applyBorder="1" applyAlignment="1">
      <alignment horizontal="center" shrinkToFit="1"/>
    </xf>
    <xf numFmtId="0" fontId="2" fillId="18" borderId="19" xfId="0" applyFont="1" applyFill="1" applyBorder="1" applyAlignment="1">
      <alignment horizontal="center" wrapText="1"/>
    </xf>
    <xf numFmtId="0" fontId="2" fillId="18" borderId="23" xfId="0" applyFont="1" applyFill="1" applyBorder="1" applyAlignment="1">
      <alignment horizontal="center" wrapText="1"/>
    </xf>
    <xf numFmtId="0" fontId="2" fillId="18" borderId="24" xfId="0" applyFont="1" applyFill="1" applyBorder="1" applyAlignment="1">
      <alignment horizontal="center" wrapText="1"/>
    </xf>
    <xf numFmtId="0" fontId="0" fillId="18" borderId="1" xfId="0" applyFill="1" applyBorder="1" applyAlignment="1">
      <alignment horizontal="center" shrinkToFit="1"/>
    </xf>
    <xf numFmtId="0" fontId="0" fillId="18" borderId="0" xfId="0" applyFill="1" applyBorder="1" applyAlignment="1">
      <alignment horizontal="center" shrinkToFit="1"/>
    </xf>
    <xf numFmtId="0" fontId="0" fillId="18" borderId="2" xfId="0" applyFill="1" applyBorder="1" applyAlignment="1">
      <alignment horizontal="center" shrinkToFit="1"/>
    </xf>
    <xf numFmtId="0" fontId="2" fillId="2" borderId="19" xfId="0" applyFont="1" applyFill="1" applyBorder="1" applyAlignment="1">
      <alignment horizontal="center" wrapText="1"/>
    </xf>
    <xf numFmtId="0" fontId="2" fillId="2" borderId="23" xfId="0" applyFont="1" applyFill="1" applyBorder="1" applyAlignment="1">
      <alignment horizontal="center" wrapText="1"/>
    </xf>
    <xf numFmtId="0" fontId="2" fillId="2" borderId="24" xfId="0" applyFont="1" applyFill="1" applyBorder="1" applyAlignment="1">
      <alignment horizontal="center" wrapText="1"/>
    </xf>
    <xf numFmtId="0" fontId="0" fillId="2" borderId="5" xfId="0" applyFill="1" applyBorder="1" applyAlignment="1">
      <alignment horizontal="center" wrapText="1"/>
    </xf>
    <xf numFmtId="0" fontId="0" fillId="2" borderId="3" xfId="0" applyFill="1" applyBorder="1" applyAlignment="1">
      <alignment horizontal="center" wrapText="1"/>
    </xf>
    <xf numFmtId="0" fontId="0" fillId="2" borderId="4" xfId="0" applyFill="1" applyBorder="1" applyAlignment="1">
      <alignment horizontal="center" wrapText="1"/>
    </xf>
    <xf numFmtId="0" fontId="0" fillId="2" borderId="61" xfId="0" applyFill="1" applyBorder="1" applyAlignment="1">
      <alignment horizontal="center" wrapText="1"/>
    </xf>
    <xf numFmtId="0" fontId="0" fillId="2" borderId="57" xfId="0" applyFill="1" applyBorder="1" applyAlignment="1">
      <alignment horizontal="center" wrapText="1"/>
    </xf>
    <xf numFmtId="0" fontId="0" fillId="2" borderId="58" xfId="0" applyFill="1" applyBorder="1" applyAlignment="1">
      <alignment horizontal="center" wrapText="1"/>
    </xf>
    <xf numFmtId="0" fontId="0" fillId="2" borderId="1" xfId="0" applyFill="1" applyBorder="1" applyAlignment="1">
      <alignment horizontal="center" shrinkToFit="1"/>
    </xf>
    <xf numFmtId="0" fontId="0" fillId="2" borderId="0" xfId="0" applyFill="1" applyBorder="1" applyAlignment="1">
      <alignment horizontal="center" shrinkToFit="1"/>
    </xf>
    <xf numFmtId="0" fontId="0" fillId="2" borderId="2" xfId="0" applyFill="1" applyBorder="1" applyAlignment="1">
      <alignment horizontal="center" shrinkToFit="1"/>
    </xf>
    <xf numFmtId="0" fontId="2" fillId="8" borderId="19" xfId="0" applyFont="1" applyFill="1" applyBorder="1" applyAlignment="1">
      <alignment horizontal="center" wrapText="1"/>
    </xf>
    <xf numFmtId="0" fontId="2" fillId="8" borderId="23" xfId="0" applyFont="1" applyFill="1" applyBorder="1" applyAlignment="1">
      <alignment horizontal="center" wrapText="1"/>
    </xf>
    <xf numFmtId="0" fontId="2" fillId="8" borderId="24" xfId="0" applyFont="1" applyFill="1" applyBorder="1" applyAlignment="1">
      <alignment horizontal="center" wrapText="1"/>
    </xf>
    <xf numFmtId="0" fontId="0" fillId="39" borderId="21" xfId="0" applyFont="1" applyFill="1" applyBorder="1" applyAlignment="1">
      <alignment horizontal="center" vertical="center"/>
    </xf>
    <xf numFmtId="0" fontId="0" fillId="39" borderId="20" xfId="0" applyFont="1" applyFill="1" applyBorder="1" applyAlignment="1">
      <alignment horizontal="center" vertical="center"/>
    </xf>
    <xf numFmtId="0" fontId="0" fillId="6" borderId="3" xfId="0" applyFill="1" applyBorder="1" applyAlignment="1">
      <alignment horizontal="center" vertical="center"/>
    </xf>
    <xf numFmtId="0" fontId="0" fillId="6" borderId="4" xfId="0" applyFill="1" applyBorder="1" applyAlignment="1">
      <alignment horizontal="center" vertical="center"/>
    </xf>
    <xf numFmtId="0" fontId="0" fillId="8" borderId="61" xfId="0" applyFill="1" applyBorder="1" applyAlignment="1">
      <alignment horizontal="center" vertical="center"/>
    </xf>
    <xf numFmtId="0" fontId="0" fillId="8" borderId="5" xfId="0" applyFont="1" applyFill="1" applyBorder="1" applyAlignment="1">
      <alignment horizontal="center" vertical="center"/>
    </xf>
    <xf numFmtId="0" fontId="11" fillId="39" borderId="22" xfId="0" applyFont="1" applyFill="1" applyBorder="1" applyAlignment="1">
      <alignment horizontal="center" vertical="center"/>
    </xf>
    <xf numFmtId="0" fontId="0" fillId="39" borderId="22" xfId="0" applyFont="1" applyFill="1" applyBorder="1" applyAlignment="1">
      <alignment horizontal="center" vertical="center"/>
    </xf>
    <xf numFmtId="0" fontId="0" fillId="9" borderId="0" xfId="0" applyFill="1" applyBorder="1" applyAlignment="1">
      <alignment horizontal="center" vertical="center" textRotation="90"/>
    </xf>
    <xf numFmtId="0" fontId="0" fillId="18" borderId="22" xfId="0" applyFont="1" applyFill="1" applyBorder="1" applyAlignment="1">
      <alignment horizontal="center" vertical="center"/>
    </xf>
    <xf numFmtId="0" fontId="0" fillId="9" borderId="2" xfId="0" applyFill="1" applyBorder="1" applyAlignment="1">
      <alignment horizontal="center" vertical="center" textRotation="90"/>
    </xf>
    <xf numFmtId="0" fontId="0" fillId="2" borderId="58" xfId="0" applyFont="1" applyFill="1" applyBorder="1" applyAlignment="1">
      <alignment horizontal="center" vertical="center"/>
    </xf>
    <xf numFmtId="0" fontId="122" fillId="0" borderId="136" xfId="0" applyFont="1" applyBorder="1" applyAlignment="1">
      <alignment horizontal="center"/>
    </xf>
    <xf numFmtId="0" fontId="122" fillId="0" borderId="121" xfId="0" applyFont="1" applyBorder="1" applyAlignment="1">
      <alignment horizontal="center"/>
    </xf>
    <xf numFmtId="0" fontId="122" fillId="0" borderId="140" xfId="0" applyFont="1" applyBorder="1" applyAlignment="1">
      <alignment horizontal="center"/>
    </xf>
    <xf numFmtId="0" fontId="11" fillId="0" borderId="6" xfId="0" applyFont="1" applyBorder="1" applyAlignment="1">
      <alignment horizontal="center" vertical="center" wrapText="1"/>
    </xf>
    <xf numFmtId="0" fontId="11" fillId="0" borderId="135" xfId="0" applyFont="1" applyBorder="1" applyAlignment="1">
      <alignment horizontal="center" vertical="center" wrapText="1"/>
    </xf>
    <xf numFmtId="0" fontId="123" fillId="0" borderId="134" xfId="0" applyFont="1" applyBorder="1" applyAlignment="1">
      <alignment horizontal="center" vertical="center" wrapText="1"/>
    </xf>
    <xf numFmtId="0" fontId="123" fillId="0" borderId="6" xfId="0" applyFont="1" applyBorder="1" applyAlignment="1">
      <alignment horizontal="center" vertical="center" wrapText="1"/>
    </xf>
    <xf numFmtId="0" fontId="123" fillId="0" borderId="6" xfId="0" applyFont="1" applyBorder="1" applyAlignment="1">
      <alignment horizontal="center" vertical="center"/>
    </xf>
    <xf numFmtId="0" fontId="123" fillId="0" borderId="137" xfId="0" applyFont="1" applyBorder="1" applyAlignment="1">
      <alignment horizontal="center" vertical="center" wrapText="1"/>
    </xf>
    <xf numFmtId="0" fontId="123" fillId="0" borderId="24" xfId="0" applyFont="1" applyBorder="1" applyAlignment="1">
      <alignment horizontal="center" vertical="center" wrapText="1"/>
    </xf>
    <xf numFmtId="0" fontId="123" fillId="0" borderId="19" xfId="0" applyFont="1" applyBorder="1" applyAlignment="1">
      <alignment horizontal="center" vertical="center"/>
    </xf>
    <xf numFmtId="0" fontId="123" fillId="0" borderId="24" xfId="0" applyFont="1" applyBorder="1" applyAlignment="1">
      <alignment horizontal="center" vertical="center"/>
    </xf>
    <xf numFmtId="0" fontId="11" fillId="18" borderId="61" xfId="0" applyFont="1" applyFill="1" applyBorder="1" applyAlignment="1">
      <alignment horizontal="center" wrapText="1"/>
    </xf>
    <xf numFmtId="0" fontId="11" fillId="18" borderId="57" xfId="0" applyFont="1" applyFill="1" applyBorder="1" applyAlignment="1">
      <alignment horizontal="center" wrapText="1"/>
    </xf>
    <xf numFmtId="0" fontId="11" fillId="18" borderId="58" xfId="0" applyFont="1" applyFill="1" applyBorder="1" applyAlignment="1">
      <alignment horizontal="center" wrapText="1"/>
    </xf>
    <xf numFmtId="0" fontId="11" fillId="18" borderId="5" xfId="0" applyFont="1" applyFill="1" applyBorder="1" applyAlignment="1">
      <alignment horizontal="center" wrapText="1"/>
    </xf>
    <xf numFmtId="0" fontId="11" fillId="18" borderId="3" xfId="0" applyFont="1" applyFill="1" applyBorder="1" applyAlignment="1">
      <alignment horizontal="center" wrapText="1"/>
    </xf>
    <xf numFmtId="0" fontId="11" fillId="18" borderId="4" xfId="0" applyFont="1" applyFill="1" applyBorder="1" applyAlignment="1">
      <alignment horizontal="center" wrapText="1"/>
    </xf>
    <xf numFmtId="0" fontId="11" fillId="9" borderId="1" xfId="0" applyFont="1" applyFill="1" applyBorder="1" applyAlignment="1">
      <alignment horizontal="center" wrapText="1"/>
    </xf>
    <xf numFmtId="0" fontId="11" fillId="9" borderId="0" xfId="0" applyFont="1" applyFill="1" applyBorder="1" applyAlignment="1">
      <alignment horizontal="center" wrapText="1"/>
    </xf>
    <xf numFmtId="0" fontId="11" fillId="9" borderId="2" xfId="0" applyFont="1" applyFill="1" applyBorder="1" applyAlignment="1">
      <alignment horizontal="center" wrapText="1"/>
    </xf>
    <xf numFmtId="0" fontId="11" fillId="6" borderId="5" xfId="0" applyFont="1" applyFill="1" applyBorder="1" applyAlignment="1">
      <alignment horizontal="center" wrapText="1"/>
    </xf>
    <xf numFmtId="0" fontId="11" fillId="6" borderId="3" xfId="0" applyFont="1" applyFill="1" applyBorder="1" applyAlignment="1">
      <alignment horizontal="center" wrapText="1"/>
    </xf>
    <xf numFmtId="0" fontId="11" fillId="6" borderId="4" xfId="0" applyFont="1" applyFill="1" applyBorder="1" applyAlignment="1">
      <alignment horizontal="center" wrapText="1"/>
    </xf>
    <xf numFmtId="0" fontId="11" fillId="9" borderId="5" xfId="0" applyFont="1" applyFill="1" applyBorder="1" applyAlignment="1">
      <alignment horizontal="center" wrapText="1"/>
    </xf>
    <xf numFmtId="0" fontId="11" fillId="9" borderId="3" xfId="0" applyFont="1" applyFill="1" applyBorder="1" applyAlignment="1">
      <alignment horizontal="center" wrapText="1"/>
    </xf>
    <xf numFmtId="0" fontId="11" fillId="9" borderId="4" xfId="0" applyFont="1" applyFill="1" applyBorder="1" applyAlignment="1">
      <alignment horizontal="center" wrapText="1"/>
    </xf>
    <xf numFmtId="0" fontId="11" fillId="6" borderId="61" xfId="0" applyFont="1" applyFill="1" applyBorder="1" applyAlignment="1">
      <alignment horizontal="center" wrapText="1"/>
    </xf>
    <xf numFmtId="0" fontId="11" fillId="6" borderId="57" xfId="0" applyFont="1" applyFill="1" applyBorder="1" applyAlignment="1">
      <alignment horizontal="center" wrapText="1"/>
    </xf>
    <xf numFmtId="0" fontId="11" fillId="6" borderId="58" xfId="0" applyFont="1" applyFill="1" applyBorder="1" applyAlignment="1">
      <alignment horizontal="center" wrapText="1"/>
    </xf>
    <xf numFmtId="0" fontId="11" fillId="9" borderId="61" xfId="0" applyFont="1" applyFill="1" applyBorder="1" applyAlignment="1">
      <alignment horizontal="center" wrapText="1"/>
    </xf>
    <xf numFmtId="0" fontId="11" fillId="9" borderId="57" xfId="0" applyFont="1" applyFill="1" applyBorder="1" applyAlignment="1">
      <alignment horizontal="center" wrapText="1"/>
    </xf>
    <xf numFmtId="0" fontId="11" fillId="9" borderId="58" xfId="0" applyFont="1" applyFill="1" applyBorder="1" applyAlignment="1">
      <alignment horizontal="center" wrapText="1"/>
    </xf>
    <xf numFmtId="0" fontId="11" fillId="10" borderId="61" xfId="0" applyFont="1" applyFill="1" applyBorder="1" applyAlignment="1">
      <alignment horizontal="center" wrapText="1"/>
    </xf>
    <xf numFmtId="0" fontId="11" fillId="10" borderId="57" xfId="0" applyFont="1" applyFill="1" applyBorder="1" applyAlignment="1">
      <alignment horizontal="center" wrapText="1"/>
    </xf>
    <xf numFmtId="0" fontId="11" fillId="10" borderId="58" xfId="0" applyFont="1" applyFill="1" applyBorder="1" applyAlignment="1">
      <alignment horizontal="center" wrapText="1"/>
    </xf>
    <xf numFmtId="0" fontId="11" fillId="10" borderId="5" xfId="0" applyFont="1" applyFill="1" applyBorder="1" applyAlignment="1">
      <alignment horizontal="center" wrapText="1"/>
    </xf>
    <xf numFmtId="0" fontId="11" fillId="10" borderId="3" xfId="0" applyFont="1" applyFill="1" applyBorder="1" applyAlignment="1">
      <alignment horizontal="center" wrapText="1"/>
    </xf>
    <xf numFmtId="0" fontId="11" fillId="10" borderId="4" xfId="0" applyFont="1" applyFill="1" applyBorder="1" applyAlignment="1">
      <alignment horizontal="center" wrapText="1"/>
    </xf>
    <xf numFmtId="0" fontId="0" fillId="10" borderId="1" xfId="0" applyFill="1" applyBorder="1" applyAlignment="1">
      <alignment horizontal="center" vertical="center" wrapText="1"/>
    </xf>
    <xf numFmtId="0" fontId="0" fillId="10" borderId="0"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0" fillId="10" borderId="1" xfId="0" applyFont="1" applyFill="1" applyBorder="1" applyAlignment="1">
      <alignment horizontal="center" vertical="center" wrapText="1"/>
    </xf>
    <xf numFmtId="0" fontId="29" fillId="10" borderId="19" xfId="0" applyFont="1" applyFill="1" applyBorder="1" applyAlignment="1">
      <alignment horizontal="center" wrapText="1"/>
    </xf>
    <xf numFmtId="0" fontId="29" fillId="10" borderId="23" xfId="0" applyFont="1" applyFill="1" applyBorder="1" applyAlignment="1">
      <alignment horizontal="center" wrapText="1"/>
    </xf>
    <xf numFmtId="0" fontId="29" fillId="10" borderId="24" xfId="0" applyFont="1" applyFill="1" applyBorder="1" applyAlignment="1">
      <alignment horizontal="center" wrapText="1"/>
    </xf>
    <xf numFmtId="0" fontId="11" fillId="10" borderId="1" xfId="0" applyFont="1" applyFill="1" applyBorder="1" applyAlignment="1">
      <alignment horizontal="center" shrinkToFit="1"/>
    </xf>
    <xf numFmtId="0" fontId="11" fillId="10" borderId="0" xfId="0" applyFont="1" applyFill="1" applyBorder="1" applyAlignment="1">
      <alignment horizontal="center" shrinkToFit="1"/>
    </xf>
    <xf numFmtId="0" fontId="11" fillId="10" borderId="2" xfId="0" applyFont="1" applyFill="1" applyBorder="1" applyAlignment="1">
      <alignment horizontal="center" shrinkToFit="1"/>
    </xf>
    <xf numFmtId="0" fontId="29" fillId="2" borderId="19" xfId="0" applyFont="1" applyFill="1" applyBorder="1" applyAlignment="1">
      <alignment horizontal="center" wrapText="1"/>
    </xf>
    <xf numFmtId="0" fontId="29" fillId="2" borderId="23" xfId="0" applyFont="1" applyFill="1" applyBorder="1" applyAlignment="1">
      <alignment horizontal="center" wrapText="1"/>
    </xf>
    <xf numFmtId="0" fontId="29" fillId="2" borderId="24" xfId="0" applyFont="1" applyFill="1" applyBorder="1" applyAlignment="1">
      <alignment horizontal="center" wrapText="1"/>
    </xf>
    <xf numFmtId="0" fontId="11" fillId="2" borderId="5" xfId="0" applyFont="1" applyFill="1" applyBorder="1" applyAlignment="1">
      <alignment horizontal="center" wrapText="1"/>
    </xf>
    <xf numFmtId="0" fontId="11" fillId="2" borderId="3" xfId="0" applyFont="1" applyFill="1" applyBorder="1" applyAlignment="1">
      <alignment horizontal="center" wrapText="1"/>
    </xf>
    <xf numFmtId="0" fontId="11" fillId="2" borderId="4" xfId="0" applyFont="1" applyFill="1" applyBorder="1" applyAlignment="1">
      <alignment horizontal="center" wrapText="1"/>
    </xf>
    <xf numFmtId="0" fontId="11" fillId="2" borderId="1" xfId="0" applyFont="1" applyFill="1" applyBorder="1" applyAlignment="1">
      <alignment horizontal="center" shrinkToFit="1"/>
    </xf>
    <xf numFmtId="0" fontId="11" fillId="2" borderId="0" xfId="0" applyFont="1" applyFill="1" applyBorder="1" applyAlignment="1">
      <alignment horizontal="center" shrinkToFit="1"/>
    </xf>
    <xf numFmtId="0" fontId="11" fillId="2" borderId="2" xfId="0" applyFont="1" applyFill="1" applyBorder="1" applyAlignment="1">
      <alignment horizontal="center" shrinkToFit="1"/>
    </xf>
    <xf numFmtId="0" fontId="29" fillId="18" borderId="19" xfId="0" applyFont="1" applyFill="1" applyBorder="1" applyAlignment="1">
      <alignment horizontal="center" wrapText="1"/>
    </xf>
    <xf numFmtId="0" fontId="29" fillId="18" borderId="23" xfId="0" applyFont="1" applyFill="1" applyBorder="1" applyAlignment="1">
      <alignment horizontal="center" wrapText="1"/>
    </xf>
    <xf numFmtId="0" fontId="29" fillId="18" borderId="24" xfId="0" applyFont="1" applyFill="1" applyBorder="1" applyAlignment="1">
      <alignment horizontal="center" wrapText="1"/>
    </xf>
    <xf numFmtId="0" fontId="49" fillId="39" borderId="19" xfId="0" applyFont="1" applyFill="1" applyBorder="1" applyAlignment="1">
      <alignment horizontal="center" wrapText="1"/>
    </xf>
    <xf numFmtId="0" fontId="49" fillId="39" borderId="23" xfId="0" applyFont="1" applyFill="1" applyBorder="1" applyAlignment="1">
      <alignment horizontal="center" wrapText="1"/>
    </xf>
    <xf numFmtId="0" fontId="49" fillId="39" borderId="24" xfId="0" applyFont="1" applyFill="1" applyBorder="1" applyAlignment="1">
      <alignment horizontal="center" wrapText="1"/>
    </xf>
    <xf numFmtId="0" fontId="11" fillId="10" borderId="1" xfId="0" applyFont="1" applyFill="1" applyBorder="1" applyAlignment="1">
      <alignment horizontal="center" wrapText="1"/>
    </xf>
    <xf numFmtId="0" fontId="11" fillId="10" borderId="0" xfId="0" applyFont="1" applyFill="1" applyBorder="1" applyAlignment="1">
      <alignment horizontal="center" wrapText="1"/>
    </xf>
    <xf numFmtId="0" fontId="11" fillId="10" borderId="2" xfId="0" applyFont="1" applyFill="1" applyBorder="1" applyAlignment="1">
      <alignment horizontal="center" wrapText="1"/>
    </xf>
    <xf numFmtId="0" fontId="11" fillId="2" borderId="1" xfId="0" applyFont="1" applyFill="1" applyBorder="1" applyAlignment="1">
      <alignment horizontal="center" wrapText="1"/>
    </xf>
    <xf numFmtId="0" fontId="11" fillId="2" borderId="0" xfId="0" applyFont="1" applyFill="1" applyBorder="1" applyAlignment="1">
      <alignment horizontal="center" wrapText="1"/>
    </xf>
    <xf numFmtId="0" fontId="11" fillId="2" borderId="2" xfId="0" applyFont="1" applyFill="1" applyBorder="1" applyAlignment="1">
      <alignment horizontal="center" wrapText="1"/>
    </xf>
    <xf numFmtId="0" fontId="11" fillId="18" borderId="1" xfId="0" applyFont="1" applyFill="1" applyBorder="1" applyAlignment="1">
      <alignment horizontal="center" wrapText="1"/>
    </xf>
    <xf numFmtId="0" fontId="11" fillId="18" borderId="0" xfId="0" applyFont="1" applyFill="1" applyBorder="1" applyAlignment="1">
      <alignment horizontal="center" wrapText="1"/>
    </xf>
    <xf numFmtId="0" fontId="11" fillId="18" borderId="2" xfId="0" applyFont="1" applyFill="1" applyBorder="1" applyAlignment="1">
      <alignment horizontal="center" wrapText="1"/>
    </xf>
    <xf numFmtId="0" fontId="11" fillId="2" borderId="61" xfId="0" applyFont="1" applyFill="1" applyBorder="1" applyAlignment="1">
      <alignment horizontal="center" wrapText="1"/>
    </xf>
    <xf numFmtId="0" fontId="11" fillId="2" borderId="57" xfId="0" applyFont="1" applyFill="1" applyBorder="1" applyAlignment="1">
      <alignment horizontal="center" wrapText="1"/>
    </xf>
    <xf numFmtId="0" fontId="11" fillId="2" borderId="58" xfId="0" applyFont="1" applyFill="1" applyBorder="1" applyAlignment="1">
      <alignment horizontal="center" wrapText="1"/>
    </xf>
    <xf numFmtId="0" fontId="11" fillId="6" borderId="1" xfId="0" applyFont="1" applyFill="1" applyBorder="1" applyAlignment="1">
      <alignment horizontal="center" wrapText="1"/>
    </xf>
    <xf numFmtId="0" fontId="11" fillId="6" borderId="0" xfId="0" applyFont="1" applyFill="1" applyBorder="1" applyAlignment="1">
      <alignment horizontal="center" wrapText="1"/>
    </xf>
    <xf numFmtId="0" fontId="11" fillId="6" borderId="2" xfId="0" applyFont="1" applyFill="1" applyBorder="1" applyAlignment="1">
      <alignment horizontal="center" wrapText="1"/>
    </xf>
    <xf numFmtId="0" fontId="2" fillId="0" borderId="4" xfId="0" applyFont="1" applyFill="1" applyBorder="1" applyAlignment="1">
      <alignment horizontal="center"/>
    </xf>
    <xf numFmtId="0" fontId="29" fillId="27" borderId="19" xfId="0" applyFont="1" applyFill="1" applyBorder="1" applyAlignment="1">
      <alignment horizontal="center" wrapText="1"/>
    </xf>
    <xf numFmtId="0" fontId="29" fillId="27" borderId="23" xfId="0" applyFont="1" applyFill="1" applyBorder="1" applyAlignment="1">
      <alignment horizontal="center" wrapText="1"/>
    </xf>
    <xf numFmtId="0" fontId="29" fillId="27" borderId="24" xfId="0" applyFont="1" applyFill="1" applyBorder="1" applyAlignment="1">
      <alignment horizontal="center" wrapText="1"/>
    </xf>
    <xf numFmtId="0" fontId="29" fillId="6" borderId="19" xfId="0" applyFont="1" applyFill="1" applyBorder="1" applyAlignment="1">
      <alignment horizontal="center" wrapText="1"/>
    </xf>
    <xf numFmtId="0" fontId="29" fillId="6" borderId="23" xfId="0" applyFont="1" applyFill="1" applyBorder="1" applyAlignment="1">
      <alignment horizontal="center" wrapText="1"/>
    </xf>
    <xf numFmtId="0" fontId="29" fillId="6" borderId="24" xfId="0" applyFont="1" applyFill="1" applyBorder="1" applyAlignment="1">
      <alignment horizontal="center" wrapText="1"/>
    </xf>
    <xf numFmtId="0" fontId="29" fillId="9" borderId="19" xfId="0" applyFont="1" applyFill="1" applyBorder="1" applyAlignment="1">
      <alignment horizontal="center" wrapText="1"/>
    </xf>
    <xf numFmtId="0" fontId="29" fillId="9" borderId="23" xfId="0" applyFont="1" applyFill="1" applyBorder="1" applyAlignment="1">
      <alignment horizontal="center" wrapText="1"/>
    </xf>
    <xf numFmtId="0" fontId="29" fillId="9" borderId="24" xfId="0" applyFont="1" applyFill="1" applyBorder="1" applyAlignment="1">
      <alignment horizontal="center" wrapText="1"/>
    </xf>
    <xf numFmtId="0" fontId="11" fillId="27" borderId="1" xfId="0" applyFont="1" applyFill="1" applyBorder="1" applyAlignment="1">
      <alignment horizontal="center" wrapText="1"/>
    </xf>
    <xf numFmtId="0" fontId="11" fillId="27" borderId="0" xfId="0" applyFont="1" applyFill="1" applyBorder="1" applyAlignment="1">
      <alignment horizontal="center" wrapText="1"/>
    </xf>
    <xf numFmtId="0" fontId="11" fillId="27" borderId="2" xfId="0" applyFont="1" applyFill="1" applyBorder="1" applyAlignment="1">
      <alignment horizontal="center" wrapText="1"/>
    </xf>
    <xf numFmtId="0" fontId="11" fillId="27" borderId="5" xfId="0" applyFont="1" applyFill="1" applyBorder="1" applyAlignment="1">
      <alignment horizontal="center" wrapText="1"/>
    </xf>
    <xf numFmtId="0" fontId="11" fillId="27" borderId="3" xfId="0" applyFont="1" applyFill="1" applyBorder="1"/>
    <xf numFmtId="0" fontId="11" fillId="27" borderId="4" xfId="0" applyFont="1" applyFill="1" applyBorder="1"/>
    <xf numFmtId="0" fontId="11" fillId="27" borderId="1" xfId="0" applyFont="1" applyFill="1" applyBorder="1" applyAlignment="1">
      <alignment horizontal="center" shrinkToFit="1"/>
    </xf>
    <xf numFmtId="0" fontId="11" fillId="27" borderId="0" xfId="0" applyFont="1" applyFill="1" applyBorder="1" applyAlignment="1">
      <alignment horizontal="center" shrinkToFit="1"/>
    </xf>
    <xf numFmtId="0" fontId="11" fillId="27" borderId="2" xfId="0" applyFont="1" applyFill="1" applyBorder="1" applyAlignment="1">
      <alignment horizontal="center" shrinkToFit="1"/>
    </xf>
    <xf numFmtId="0" fontId="11" fillId="6" borderId="1" xfId="0" applyFont="1" applyFill="1" applyBorder="1" applyAlignment="1">
      <alignment horizontal="center" shrinkToFit="1"/>
    </xf>
    <xf numFmtId="0" fontId="11" fillId="6" borderId="0" xfId="0" applyFont="1" applyFill="1" applyBorder="1" applyAlignment="1">
      <alignment horizontal="center" shrinkToFit="1"/>
    </xf>
    <xf numFmtId="0" fontId="11" fillId="6" borderId="2" xfId="0" applyFont="1" applyFill="1" applyBorder="1" applyAlignment="1">
      <alignment horizontal="center" shrinkToFit="1"/>
    </xf>
    <xf numFmtId="0" fontId="11" fillId="9" borderId="1" xfId="0" applyFont="1" applyFill="1" applyBorder="1" applyAlignment="1">
      <alignment horizontal="center" shrinkToFit="1"/>
    </xf>
    <xf numFmtId="0" fontId="11" fillId="9" borderId="0" xfId="0" applyFont="1" applyFill="1" applyBorder="1" applyAlignment="1">
      <alignment horizontal="center" shrinkToFit="1"/>
    </xf>
    <xf numFmtId="0" fontId="11" fillId="9" borderId="2" xfId="0" applyFont="1" applyFill="1" applyBorder="1" applyAlignment="1">
      <alignment horizontal="center" shrinkToFit="1"/>
    </xf>
    <xf numFmtId="0" fontId="11" fillId="18" borderId="1" xfId="0" applyFont="1" applyFill="1" applyBorder="1" applyAlignment="1">
      <alignment horizontal="center" shrinkToFit="1"/>
    </xf>
    <xf numFmtId="0" fontId="11" fillId="18" borderId="0" xfId="0" applyFont="1" applyFill="1" applyBorder="1" applyAlignment="1">
      <alignment horizontal="center" shrinkToFit="1"/>
    </xf>
    <xf numFmtId="0" fontId="11" fillId="18" borderId="2" xfId="0" applyFont="1" applyFill="1" applyBorder="1" applyAlignment="1">
      <alignment horizontal="center" shrinkToFit="1"/>
    </xf>
    <xf numFmtId="0" fontId="39" fillId="6" borderId="16"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9" fillId="6" borderId="18" xfId="0" applyFont="1" applyFill="1" applyBorder="1" applyAlignment="1">
      <alignment horizontal="center" vertical="center" wrapText="1"/>
    </xf>
    <xf numFmtId="0" fontId="2" fillId="8" borderId="16" xfId="0" applyFont="1" applyFill="1" applyBorder="1" applyAlignment="1">
      <alignment horizontal="center"/>
    </xf>
    <xf numFmtId="0" fontId="2" fillId="8" borderId="17" xfId="0" applyFont="1" applyFill="1" applyBorder="1" applyAlignment="1">
      <alignment horizontal="center"/>
    </xf>
    <xf numFmtId="0" fontId="2" fillId="8" borderId="18" xfId="0" applyFont="1" applyFill="1" applyBorder="1" applyAlignment="1">
      <alignment horizontal="center"/>
    </xf>
    <xf numFmtId="0" fontId="0" fillId="0" borderId="0" xfId="0" applyBorder="1" applyAlignment="1">
      <alignment horizont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5" fillId="0" borderId="6" xfId="0" applyFont="1" applyBorder="1" applyAlignment="1">
      <alignment horizontal="left" vertical="center"/>
    </xf>
    <xf numFmtId="0" fontId="39" fillId="9" borderId="16" xfId="0" applyFont="1" applyFill="1" applyBorder="1" applyAlignment="1">
      <alignment horizontal="left" vertical="center" wrapText="1"/>
    </xf>
    <xf numFmtId="0" fontId="39" fillId="9" borderId="17" xfId="0" applyFont="1" applyFill="1" applyBorder="1" applyAlignment="1">
      <alignment horizontal="left" vertical="center"/>
    </xf>
    <xf numFmtId="0" fontId="39" fillId="9" borderId="138" xfId="0" applyFont="1" applyFill="1" applyBorder="1" applyAlignment="1">
      <alignment horizontal="left" vertical="center"/>
    </xf>
    <xf numFmtId="0" fontId="39" fillId="9" borderId="139" xfId="0" applyFont="1" applyFill="1" applyBorder="1" applyAlignment="1">
      <alignment horizontal="left" vertical="center"/>
    </xf>
    <xf numFmtId="0" fontId="0" fillId="0" borderId="21" xfId="0" applyFill="1" applyBorder="1" applyAlignment="1">
      <alignment horizontal="center" vertical="center"/>
    </xf>
    <xf numFmtId="0" fontId="39" fillId="8" borderId="118" xfId="0" applyFont="1" applyFill="1" applyBorder="1" applyAlignment="1">
      <alignment horizontal="center" vertical="center" wrapText="1"/>
    </xf>
    <xf numFmtId="0" fontId="39" fillId="8" borderId="122" xfId="0" applyFont="1" applyFill="1" applyBorder="1" applyAlignment="1">
      <alignment horizontal="center" vertical="center" wrapText="1"/>
    </xf>
    <xf numFmtId="0" fontId="39" fillId="8" borderId="17" xfId="0" applyFont="1" applyFill="1" applyBorder="1" applyAlignment="1">
      <alignment horizontal="center" vertical="center" wrapText="1"/>
    </xf>
    <xf numFmtId="0" fontId="39" fillId="8" borderId="18" xfId="0" applyFont="1" applyFill="1" applyBorder="1" applyAlignment="1">
      <alignment horizontal="center" vertical="center" wrapText="1"/>
    </xf>
    <xf numFmtId="0" fontId="53" fillId="0" borderId="21" xfId="0" applyFont="1" applyFill="1" applyBorder="1" applyAlignment="1">
      <alignment horizontal="center" vertical="center" wrapText="1"/>
    </xf>
    <xf numFmtId="0" fontId="53" fillId="0" borderId="22" xfId="0" applyFont="1" applyFill="1" applyBorder="1" applyAlignment="1">
      <alignment horizontal="center" vertical="center" wrapText="1"/>
    </xf>
    <xf numFmtId="0" fontId="11" fillId="0" borderId="135" xfId="0" applyFont="1" applyBorder="1" applyAlignment="1">
      <alignment horizontal="center" vertical="center"/>
    </xf>
    <xf numFmtId="0" fontId="72" fillId="0" borderId="134" xfId="0" applyFont="1" applyBorder="1" applyAlignment="1">
      <alignment horizontal="center" vertical="center" wrapText="1"/>
    </xf>
    <xf numFmtId="0" fontId="72" fillId="0" borderId="6" xfId="0" applyFont="1" applyBorder="1" applyAlignment="1">
      <alignment horizontal="center" vertical="center" wrapText="1"/>
    </xf>
    <xf numFmtId="0" fontId="5" fillId="0" borderId="131" xfId="0" applyFont="1" applyBorder="1" applyAlignment="1">
      <alignment horizontal="center"/>
    </xf>
    <xf numFmtId="0" fontId="5" fillId="0" borderId="144" xfId="0" applyFont="1" applyBorder="1" applyAlignment="1">
      <alignment horizontal="center"/>
    </xf>
    <xf numFmtId="0" fontId="11" fillId="0" borderId="6" xfId="0" applyFont="1" applyBorder="1" applyAlignment="1">
      <alignment horizontal="center" vertical="center"/>
    </xf>
    <xf numFmtId="0" fontId="3" fillId="0" borderId="0" xfId="0" applyFont="1" applyAlignment="1">
      <alignment horizontal="left" vertical="center" wrapText="1"/>
    </xf>
    <xf numFmtId="0" fontId="11" fillId="0" borderId="3" xfId="0" applyFont="1" applyFill="1" applyBorder="1" applyAlignment="1">
      <alignment horizontal="center" wrapText="1"/>
    </xf>
    <xf numFmtId="0" fontId="33" fillId="0" borderId="0" xfId="0" applyFont="1" applyAlignment="1">
      <alignment horizontal="left" vertical="center" wrapText="1"/>
    </xf>
    <xf numFmtId="10" fontId="119" fillId="9" borderId="0" xfId="0" applyNumberFormat="1" applyFont="1" applyFill="1" applyAlignment="1">
      <alignment horizontal="center" vertical="center" textRotation="90" wrapText="1"/>
    </xf>
    <xf numFmtId="10" fontId="119" fillId="9" borderId="0" xfId="0" applyNumberFormat="1" applyFont="1" applyFill="1" applyAlignment="1">
      <alignment horizontal="left" vertical="center" textRotation="90" wrapText="1"/>
    </xf>
    <xf numFmtId="0" fontId="0" fillId="18" borderId="20" xfId="0" applyFont="1" applyFill="1" applyBorder="1" applyAlignment="1">
      <alignment horizontal="center" vertical="center"/>
    </xf>
    <xf numFmtId="0" fontId="0" fillId="18" borderId="21" xfId="0" applyFont="1" applyFill="1" applyBorder="1" applyAlignment="1">
      <alignment horizontal="center" vertical="center"/>
    </xf>
    <xf numFmtId="0" fontId="0" fillId="10" borderId="61" xfId="0" applyFill="1" applyBorder="1" applyAlignment="1">
      <alignment horizontal="center" vertical="center"/>
    </xf>
    <xf numFmtId="0" fontId="0" fillId="18" borderId="21" xfId="0" applyFill="1" applyBorder="1" applyAlignment="1">
      <alignment horizontal="center" vertical="center"/>
    </xf>
    <xf numFmtId="0" fontId="0" fillId="6" borderId="21" xfId="0" applyFill="1" applyBorder="1" applyAlignment="1">
      <alignment horizontal="center" vertical="center"/>
    </xf>
    <xf numFmtId="0" fontId="0" fillId="6" borderId="21" xfId="0" applyFont="1" applyFill="1" applyBorder="1" applyAlignment="1">
      <alignment horizontal="center" vertical="center"/>
    </xf>
    <xf numFmtId="0" fontId="0" fillId="8" borderId="21" xfId="0" applyFill="1" applyBorder="1" applyAlignment="1">
      <alignment horizontal="center" vertical="center"/>
    </xf>
    <xf numFmtId="0" fontId="0" fillId="6" borderId="0" xfId="0" applyFill="1" applyBorder="1" applyAlignment="1">
      <alignment horizontal="center" vertical="center"/>
    </xf>
    <xf numFmtId="0" fontId="0" fillId="6" borderId="2" xfId="0" applyFill="1" applyBorder="1" applyAlignment="1">
      <alignment horizontal="center" vertical="center"/>
    </xf>
    <xf numFmtId="0" fontId="0" fillId="8" borderId="57" xfId="0" applyFill="1" applyBorder="1" applyAlignment="1">
      <alignment horizontal="center" vertical="center"/>
    </xf>
    <xf numFmtId="0" fontId="0" fillId="8" borderId="58" xfId="0" applyFill="1" applyBorder="1" applyAlignment="1">
      <alignment horizontal="center" vertical="center"/>
    </xf>
    <xf numFmtId="0" fontId="11" fillId="8" borderId="1" xfId="0" applyFont="1" applyFill="1" applyBorder="1" applyAlignment="1">
      <alignment horizontal="center" wrapText="1"/>
    </xf>
    <xf numFmtId="0" fontId="11" fillId="8" borderId="0" xfId="0" applyFont="1" applyFill="1" applyBorder="1" applyAlignment="1">
      <alignment horizontal="center" wrapText="1"/>
    </xf>
    <xf numFmtId="0" fontId="11" fillId="8" borderId="2" xfId="0" applyFont="1" applyFill="1" applyBorder="1" applyAlignment="1">
      <alignment horizontal="center" wrapText="1"/>
    </xf>
    <xf numFmtId="0" fontId="0" fillId="8" borderId="0" xfId="0" applyFill="1" applyBorder="1" applyAlignment="1">
      <alignment horizontal="center" vertical="center"/>
    </xf>
    <xf numFmtId="0" fontId="0" fillId="10" borderId="0" xfId="0" applyFill="1" applyBorder="1" applyAlignment="1">
      <alignment horizontal="center" vertical="center"/>
    </xf>
    <xf numFmtId="0" fontId="0" fillId="10" borderId="2" xfId="0" applyFill="1" applyBorder="1" applyAlignment="1">
      <alignment horizontal="center" vertical="center"/>
    </xf>
    <xf numFmtId="0" fontId="11" fillId="8" borderId="5" xfId="0" applyFont="1" applyFill="1" applyBorder="1" applyAlignment="1">
      <alignment horizontal="center" wrapText="1"/>
    </xf>
    <xf numFmtId="0" fontId="11" fillId="8" borderId="3" xfId="0" applyFont="1" applyFill="1" applyBorder="1" applyAlignment="1">
      <alignment horizontal="center" wrapText="1"/>
    </xf>
    <xf numFmtId="0" fontId="11" fillId="8" borderId="4" xfId="0" applyFont="1" applyFill="1" applyBorder="1" applyAlignment="1">
      <alignment horizontal="center" wrapText="1"/>
    </xf>
    <xf numFmtId="0" fontId="11" fillId="8" borderId="1" xfId="0" applyFont="1" applyFill="1" applyBorder="1" applyAlignment="1">
      <alignment horizontal="center" shrinkToFit="1"/>
    </xf>
    <xf numFmtId="0" fontId="11" fillId="8" borderId="0" xfId="0" applyFont="1" applyFill="1" applyBorder="1" applyAlignment="1">
      <alignment horizontal="center" shrinkToFit="1"/>
    </xf>
    <xf numFmtId="0" fontId="11" fillId="8" borderId="2" xfId="0" applyFont="1" applyFill="1" applyBorder="1" applyAlignment="1">
      <alignment horizontal="center" shrinkToFit="1"/>
    </xf>
    <xf numFmtId="0" fontId="11" fillId="8" borderId="61" xfId="0" applyFont="1" applyFill="1" applyBorder="1" applyAlignment="1">
      <alignment horizontal="center" wrapText="1"/>
    </xf>
    <xf numFmtId="0" fontId="11" fillId="8" borderId="57" xfId="0" applyFont="1" applyFill="1" applyBorder="1" applyAlignment="1">
      <alignment horizontal="center" wrapText="1"/>
    </xf>
    <xf numFmtId="0" fontId="11" fillId="8" borderId="58" xfId="0" applyFont="1" applyFill="1" applyBorder="1" applyAlignment="1">
      <alignment horizontal="center" wrapText="1"/>
    </xf>
    <xf numFmtId="0" fontId="0" fillId="9" borderId="1" xfId="0" quotePrefix="1" applyFill="1" applyBorder="1" applyAlignment="1">
      <alignment horizontal="center" vertical="center"/>
    </xf>
    <xf numFmtId="0" fontId="0" fillId="8" borderId="2" xfId="0" applyFill="1" applyBorder="1" applyAlignment="1">
      <alignment horizontal="center" vertical="center"/>
    </xf>
    <xf numFmtId="0" fontId="11" fillId="6" borderId="61" xfId="0" applyFont="1" applyFill="1" applyBorder="1" applyAlignment="1">
      <alignment horizontal="center"/>
    </xf>
    <xf numFmtId="0" fontId="11" fillId="6" borderId="57" xfId="0" applyFont="1" applyFill="1" applyBorder="1" applyAlignment="1">
      <alignment horizontal="center"/>
    </xf>
    <xf numFmtId="0" fontId="11" fillId="6" borderId="58" xfId="0" applyFont="1" applyFill="1" applyBorder="1" applyAlignment="1">
      <alignment horizontal="center"/>
    </xf>
    <xf numFmtId="0" fontId="11" fillId="10" borderId="61" xfId="0" applyFont="1" applyFill="1" applyBorder="1" applyAlignment="1">
      <alignment horizontal="center"/>
    </xf>
    <xf numFmtId="0" fontId="11" fillId="10" borderId="57" xfId="0" applyFont="1" applyFill="1" applyBorder="1" applyAlignment="1">
      <alignment horizontal="center"/>
    </xf>
    <xf numFmtId="0" fontId="11" fillId="10" borderId="58" xfId="0" applyFont="1" applyFill="1" applyBorder="1" applyAlignment="1">
      <alignment horizontal="center"/>
    </xf>
    <xf numFmtId="0" fontId="11" fillId="8" borderId="61" xfId="0" applyFont="1" applyFill="1" applyBorder="1" applyAlignment="1">
      <alignment horizontal="center"/>
    </xf>
    <xf numFmtId="0" fontId="11" fillId="8" borderId="57" xfId="0" applyFont="1" applyFill="1" applyBorder="1" applyAlignment="1">
      <alignment horizontal="center"/>
    </xf>
    <xf numFmtId="0" fontId="11" fillId="8" borderId="58" xfId="0" applyFont="1" applyFill="1" applyBorder="1" applyAlignment="1">
      <alignment horizontal="center"/>
    </xf>
    <xf numFmtId="0" fontId="0" fillId="9" borderId="20" xfId="0" applyFill="1" applyBorder="1" applyAlignment="1">
      <alignment horizontal="center" vertical="center" wrapText="1"/>
    </xf>
    <xf numFmtId="0" fontId="0" fillId="9" borderId="21" xfId="0" applyFill="1" applyBorder="1" applyAlignment="1">
      <alignment horizontal="center" vertical="center" wrapText="1"/>
    </xf>
    <xf numFmtId="0" fontId="0" fillId="9" borderId="22" xfId="0" applyFill="1" applyBorder="1" applyAlignment="1">
      <alignment horizontal="center" vertical="center" wrapText="1"/>
    </xf>
    <xf numFmtId="0" fontId="11" fillId="0" borderId="3" xfId="0" applyFont="1" applyFill="1" applyBorder="1" applyAlignment="1">
      <alignment horizontal="left" wrapText="1"/>
    </xf>
    <xf numFmtId="0" fontId="0" fillId="10" borderId="57" xfId="0" applyFill="1" applyBorder="1" applyAlignment="1">
      <alignment horizontal="center" vertical="center"/>
    </xf>
    <xf numFmtId="0" fontId="0" fillId="10" borderId="58" xfId="0" applyFill="1" applyBorder="1" applyAlignment="1">
      <alignment horizontal="center" vertical="center"/>
    </xf>
    <xf numFmtId="0" fontId="0" fillId="0" borderId="2" xfId="0" applyFill="1" applyBorder="1" applyAlignment="1">
      <alignment horizontal="center" vertical="center" wrapText="1"/>
    </xf>
    <xf numFmtId="0" fontId="75" fillId="0" borderId="3" xfId="0" applyFont="1" applyFill="1" applyBorder="1" applyAlignment="1">
      <alignment horizontal="left" wrapText="1"/>
    </xf>
    <xf numFmtId="0" fontId="75" fillId="0" borderId="0" xfId="0" applyFont="1" applyFill="1" applyBorder="1" applyAlignment="1">
      <alignment horizontal="left" wrapText="1"/>
    </xf>
    <xf numFmtId="0" fontId="46" fillId="0" borderId="1" xfId="0" applyFont="1" applyFill="1" applyBorder="1" applyAlignment="1">
      <alignment horizontal="left" vertical="center" shrinkToFit="1"/>
    </xf>
    <xf numFmtId="0" fontId="46" fillId="0" borderId="0" xfId="0" applyFont="1" applyFill="1" applyBorder="1" applyAlignment="1">
      <alignment horizontal="left" vertical="center" shrinkToFit="1"/>
    </xf>
    <xf numFmtId="0" fontId="46" fillId="0" borderId="2" xfId="0" applyFont="1" applyFill="1" applyBorder="1" applyAlignment="1">
      <alignment horizontal="left" vertical="center" shrinkToFit="1"/>
    </xf>
    <xf numFmtId="0" fontId="2" fillId="8" borderId="5"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4" xfId="0" applyFont="1" applyFill="1" applyBorder="1" applyAlignment="1">
      <alignment horizontal="center" vertical="center"/>
    </xf>
    <xf numFmtId="0" fontId="0" fillId="6" borderId="0" xfId="0" quotePrefix="1" applyFill="1" applyBorder="1" applyAlignment="1">
      <alignment horizontal="center" vertical="center"/>
    </xf>
    <xf numFmtId="0" fontId="0" fillId="6" borderId="2" xfId="0" quotePrefix="1" applyFill="1" applyBorder="1" applyAlignment="1">
      <alignment horizontal="center" vertical="center"/>
    </xf>
    <xf numFmtId="0" fontId="0" fillId="65" borderId="19" xfId="0" applyFill="1" applyBorder="1" applyAlignment="1">
      <alignment horizontal="center"/>
    </xf>
    <xf numFmtId="0" fontId="0" fillId="65" borderId="23" xfId="0" applyFill="1" applyBorder="1" applyAlignment="1">
      <alignment horizontal="center"/>
    </xf>
    <xf numFmtId="0" fontId="0" fillId="65" borderId="24" xfId="0" applyFill="1" applyBorder="1" applyAlignment="1">
      <alignment horizontal="center"/>
    </xf>
    <xf numFmtId="0" fontId="11" fillId="66" borderId="19" xfId="0" applyFont="1" applyFill="1" applyBorder="1" applyAlignment="1">
      <alignment horizontal="center"/>
    </xf>
    <xf numFmtId="0" fontId="11" fillId="66" borderId="23" xfId="0" applyFont="1" applyFill="1" applyBorder="1" applyAlignment="1">
      <alignment horizontal="center"/>
    </xf>
    <xf numFmtId="0" fontId="11" fillId="66" borderId="24" xfId="0" applyFont="1" applyFill="1" applyBorder="1" applyAlignment="1">
      <alignment horizontal="center"/>
    </xf>
    <xf numFmtId="0" fontId="0" fillId="31" borderId="5" xfId="0" applyFill="1" applyBorder="1" applyAlignment="1">
      <alignment horizontal="left" vertical="center"/>
    </xf>
    <xf numFmtId="0" fontId="0" fillId="31" borderId="1" xfId="0" applyFill="1" applyBorder="1" applyAlignment="1">
      <alignment horizontal="left" vertical="center"/>
    </xf>
    <xf numFmtId="0" fontId="0" fillId="31" borderId="61" xfId="0" applyFill="1" applyBorder="1" applyAlignment="1">
      <alignment horizontal="left" vertical="center"/>
    </xf>
    <xf numFmtId="0" fontId="3" fillId="31" borderId="3" xfId="0" applyFont="1" applyFill="1" applyBorder="1" applyAlignment="1">
      <alignment horizontal="center" vertical="center"/>
    </xf>
    <xf numFmtId="0" fontId="3" fillId="31" borderId="0" xfId="0" applyFont="1" applyFill="1" applyBorder="1" applyAlignment="1">
      <alignment horizontal="center" vertical="center"/>
    </xf>
    <xf numFmtId="0" fontId="3" fillId="31" borderId="57" xfId="0" applyFont="1" applyFill="1" applyBorder="1" applyAlignment="1">
      <alignment horizontal="center" vertical="center"/>
    </xf>
    <xf numFmtId="0" fontId="0" fillId="31" borderId="3" xfId="0" applyFill="1" applyBorder="1" applyAlignment="1">
      <alignment horizontal="center" vertical="center"/>
    </xf>
    <xf numFmtId="0" fontId="0" fillId="31" borderId="0" xfId="0" applyFill="1" applyBorder="1" applyAlignment="1">
      <alignment horizontal="center" vertical="center"/>
    </xf>
    <xf numFmtId="0" fontId="0" fillId="31" borderId="57" xfId="0" applyFill="1" applyBorder="1" applyAlignment="1">
      <alignment horizontal="center" vertical="center"/>
    </xf>
    <xf numFmtId="0" fontId="0" fillId="9" borderId="1" xfId="0" applyFill="1" applyBorder="1" applyAlignment="1">
      <alignment horizontal="center"/>
    </xf>
    <xf numFmtId="0" fontId="0" fillId="9" borderId="0" xfId="0" applyFont="1" applyFill="1" applyBorder="1" applyAlignment="1">
      <alignment horizontal="center"/>
    </xf>
    <xf numFmtId="0" fontId="0" fillId="10" borderId="0" xfId="0" applyFont="1" applyFill="1" applyBorder="1" applyAlignment="1">
      <alignment horizontal="center"/>
    </xf>
    <xf numFmtId="0" fontId="0" fillId="63" borderId="0" xfId="0" applyFill="1" applyBorder="1" applyAlignment="1">
      <alignment horizontal="center"/>
    </xf>
    <xf numFmtId="0" fontId="0" fillId="63" borderId="0" xfId="0" applyFont="1" applyFill="1" applyBorder="1" applyAlignment="1">
      <alignment horizontal="center"/>
    </xf>
    <xf numFmtId="0" fontId="0" fillId="8" borderId="57" xfId="0" applyFont="1" applyFill="1" applyBorder="1" applyAlignment="1">
      <alignment horizontal="center"/>
    </xf>
    <xf numFmtId="0" fontId="0" fillId="8" borderId="58" xfId="0" applyFont="1" applyFill="1" applyBorder="1" applyAlignment="1">
      <alignment horizontal="center"/>
    </xf>
    <xf numFmtId="0" fontId="0" fillId="31" borderId="5" xfId="0" applyFont="1" applyFill="1" applyBorder="1" applyAlignment="1">
      <alignment horizontal="left" vertical="center" wrapText="1"/>
    </xf>
    <xf numFmtId="0" fontId="0" fillId="31" borderId="3" xfId="0" applyFont="1" applyFill="1" applyBorder="1" applyAlignment="1">
      <alignment horizontal="left" vertical="center" wrapText="1"/>
    </xf>
    <xf numFmtId="0" fontId="0" fillId="31" borderId="1" xfId="0" applyFont="1" applyFill="1" applyBorder="1" applyAlignment="1">
      <alignment horizontal="left" vertical="center" wrapText="1"/>
    </xf>
    <xf numFmtId="0" fontId="0" fillId="31" borderId="0" xfId="0" applyFont="1" applyFill="1" applyBorder="1" applyAlignment="1">
      <alignment horizontal="left" vertical="center" wrapText="1"/>
    </xf>
    <xf numFmtId="0" fontId="0" fillId="31" borderId="61" xfId="0" applyFont="1" applyFill="1" applyBorder="1" applyAlignment="1">
      <alignment horizontal="left" vertical="center" wrapText="1"/>
    </xf>
    <xf numFmtId="0" fontId="0" fillId="31" borderId="57" xfId="0" applyFont="1" applyFill="1" applyBorder="1" applyAlignment="1">
      <alignment horizontal="left" vertical="center" wrapText="1"/>
    </xf>
    <xf numFmtId="0" fontId="0" fillId="41" borderId="0" xfId="0" applyFont="1" applyFill="1" applyBorder="1" applyAlignment="1">
      <alignment horizontal="center"/>
    </xf>
    <xf numFmtId="0" fontId="0" fillId="43" borderId="19" xfId="0" applyFill="1" applyBorder="1" applyAlignment="1">
      <alignment horizontal="center"/>
    </xf>
    <xf numFmtId="0" fontId="0" fillId="43" borderId="23" xfId="0" applyFill="1" applyBorder="1" applyAlignment="1">
      <alignment horizontal="center"/>
    </xf>
    <xf numFmtId="0" fontId="0" fillId="43" borderId="24" xfId="0" applyFill="1" applyBorder="1" applyAlignment="1">
      <alignment horizontal="center"/>
    </xf>
    <xf numFmtId="0" fontId="0" fillId="63" borderId="19" xfId="0" applyFill="1" applyBorder="1" applyAlignment="1">
      <alignment horizontal="center"/>
    </xf>
    <xf numFmtId="0" fontId="0" fillId="63" borderId="23" xfId="0" applyFill="1" applyBorder="1" applyAlignment="1">
      <alignment horizontal="center"/>
    </xf>
    <xf numFmtId="0" fontId="0" fillId="63" borderId="24" xfId="0" applyFill="1" applyBorder="1" applyAlignment="1">
      <alignment horizontal="center"/>
    </xf>
    <xf numFmtId="0" fontId="11" fillId="38" borderId="19" xfId="0" applyFont="1" applyFill="1" applyBorder="1" applyAlignment="1">
      <alignment horizontal="center"/>
    </xf>
    <xf numFmtId="0" fontId="11" fillId="38" borderId="23" xfId="0" applyFont="1" applyFill="1" applyBorder="1" applyAlignment="1">
      <alignment horizontal="center"/>
    </xf>
    <xf numFmtId="0" fontId="0" fillId="31" borderId="5" xfId="0" applyFill="1" applyBorder="1" applyAlignment="1">
      <alignment horizontal="left" vertical="center" wrapText="1"/>
    </xf>
    <xf numFmtId="0" fontId="0" fillId="42" borderId="0" xfId="0" applyFill="1" applyBorder="1" applyAlignment="1">
      <alignment horizontal="center"/>
    </xf>
    <xf numFmtId="0" fontId="0" fillId="42" borderId="0" xfId="0" applyFont="1" applyFill="1" applyBorder="1" applyAlignment="1">
      <alignment horizontal="center"/>
    </xf>
    <xf numFmtId="0" fontId="0" fillId="64" borderId="57" xfId="0" applyFill="1" applyBorder="1" applyAlignment="1">
      <alignment horizontal="center"/>
    </xf>
    <xf numFmtId="0" fontId="0" fillId="64" borderId="57" xfId="0" applyFont="1" applyFill="1" applyBorder="1" applyAlignment="1">
      <alignment horizontal="center"/>
    </xf>
    <xf numFmtId="0" fontId="0" fillId="64" borderId="58" xfId="0" applyFont="1" applyFill="1" applyBorder="1" applyAlignment="1">
      <alignment horizontal="center"/>
    </xf>
    <xf numFmtId="0" fontId="0" fillId="64" borderId="3" xfId="0" applyFill="1" applyBorder="1" applyAlignment="1">
      <alignment horizontal="center"/>
    </xf>
    <xf numFmtId="0" fontId="0" fillId="64" borderId="3" xfId="0" applyFont="1" applyFill="1" applyBorder="1" applyAlignment="1">
      <alignment horizontal="center"/>
    </xf>
    <xf numFmtId="0" fontId="0" fillId="41" borderId="57" xfId="0" applyFont="1" applyFill="1" applyBorder="1" applyAlignment="1">
      <alignment horizontal="center"/>
    </xf>
    <xf numFmtId="0" fontId="0" fillId="41" borderId="58" xfId="0" applyFont="1" applyFill="1" applyBorder="1" applyAlignment="1">
      <alignment horizontal="center"/>
    </xf>
    <xf numFmtId="0" fontId="0" fillId="0" borderId="0" xfId="0" applyFill="1" applyBorder="1" applyAlignment="1">
      <alignment horizontal="center" vertical="center" wrapText="1"/>
    </xf>
    <xf numFmtId="0" fontId="2" fillId="0" borderId="5" xfId="0" applyFont="1" applyFill="1" applyBorder="1" applyAlignment="1">
      <alignment horizontal="center" vertical="center" textRotation="90" wrapText="1"/>
    </xf>
    <xf numFmtId="0" fontId="2" fillId="0" borderId="1" xfId="0" applyFont="1" applyFill="1" applyBorder="1" applyAlignment="1">
      <alignment horizontal="center" vertical="center" textRotation="90" wrapText="1"/>
    </xf>
    <xf numFmtId="0" fontId="2" fillId="0" borderId="61" xfId="0" applyFont="1" applyFill="1" applyBorder="1" applyAlignment="1">
      <alignment horizontal="center" vertical="center" textRotation="90"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2" fillId="31" borderId="6" xfId="0" applyFont="1" applyFill="1" applyBorder="1" applyAlignment="1">
      <alignment horizontal="center" vertical="center" textRotation="90" wrapText="1"/>
    </xf>
    <xf numFmtId="0" fontId="0" fillId="31" borderId="6" xfId="0" applyFill="1" applyBorder="1" applyAlignment="1">
      <alignment horizontal="center" vertical="center" wrapText="1"/>
    </xf>
    <xf numFmtId="0" fontId="2" fillId="31" borderId="6" xfId="0" applyFont="1" applyFill="1" applyBorder="1" applyAlignment="1">
      <alignment horizontal="center"/>
    </xf>
    <xf numFmtId="164" fontId="0" fillId="10" borderId="1" xfId="0" applyNumberFormat="1" applyFill="1" applyBorder="1" applyAlignment="1">
      <alignment horizontal="center"/>
    </xf>
    <xf numFmtId="164" fontId="0" fillId="10" borderId="0" xfId="0" applyNumberFormat="1" applyFill="1" applyBorder="1" applyAlignment="1">
      <alignment horizontal="center"/>
    </xf>
    <xf numFmtId="2" fontId="0" fillId="8" borderId="1" xfId="0" applyNumberFormat="1" applyFill="1" applyBorder="1" applyAlignment="1">
      <alignment horizontal="center"/>
    </xf>
    <xf numFmtId="2" fontId="0" fillId="8" borderId="0" xfId="0" applyNumberFormat="1" applyFill="1" applyBorder="1" applyAlignment="1">
      <alignment horizontal="center"/>
    </xf>
    <xf numFmtId="2" fontId="0" fillId="8" borderId="2" xfId="0" applyNumberFormat="1" applyFill="1" applyBorder="1" applyAlignment="1">
      <alignment horizontal="center"/>
    </xf>
    <xf numFmtId="0" fontId="2" fillId="2" borderId="5"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0" fillId="2" borderId="1" xfId="0" applyFill="1"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164" fontId="0" fillId="9" borderId="1" xfId="0" applyNumberFormat="1" applyFill="1" applyBorder="1" applyAlignment="1">
      <alignment horizontal="center"/>
    </xf>
    <xf numFmtId="164" fontId="0" fillId="9" borderId="0" xfId="0" applyNumberFormat="1" applyFill="1" applyBorder="1" applyAlignment="1">
      <alignment horizontal="center"/>
    </xf>
    <xf numFmtId="164" fontId="0" fillId="9" borderId="2" xfId="0" applyNumberFormat="1" applyFill="1" applyBorder="1" applyAlignment="1">
      <alignment horizontal="center"/>
    </xf>
    <xf numFmtId="164" fontId="0" fillId="6" borderId="1" xfId="0" applyNumberFormat="1" applyFill="1" applyBorder="1" applyAlignment="1">
      <alignment horizontal="center"/>
    </xf>
    <xf numFmtId="164" fontId="0" fillId="6" borderId="0" xfId="0" applyNumberFormat="1" applyFill="1" applyBorder="1" applyAlignment="1">
      <alignment horizontal="center"/>
    </xf>
    <xf numFmtId="164" fontId="0" fillId="6" borderId="2" xfId="0" applyNumberFormat="1" applyFill="1" applyBorder="1" applyAlignment="1">
      <alignment horizontal="center"/>
    </xf>
    <xf numFmtId="164" fontId="0" fillId="2" borderId="1" xfId="0" applyNumberFormat="1" applyFill="1" applyBorder="1" applyAlignment="1">
      <alignment horizontal="center"/>
    </xf>
    <xf numFmtId="164" fontId="0" fillId="2" borderId="0" xfId="0" applyNumberFormat="1" applyFill="1" applyBorder="1" applyAlignment="1">
      <alignment horizontal="center"/>
    </xf>
    <xf numFmtId="164" fontId="0" fillId="2" borderId="2" xfId="0" applyNumberFormat="1" applyFill="1" applyBorder="1" applyAlignment="1">
      <alignment horizontal="center"/>
    </xf>
    <xf numFmtId="0" fontId="0" fillId="27" borderId="1" xfId="0" applyFill="1" applyBorder="1" applyAlignment="1">
      <alignment horizontal="center"/>
    </xf>
    <xf numFmtId="0" fontId="0" fillId="27" borderId="0" xfId="0" applyFill="1" applyBorder="1" applyAlignment="1">
      <alignment horizontal="center"/>
    </xf>
    <xf numFmtId="0" fontId="0" fillId="27" borderId="2" xfId="0" applyFill="1" applyBorder="1" applyAlignment="1">
      <alignment horizontal="center"/>
    </xf>
    <xf numFmtId="164" fontId="0" fillId="18" borderId="0" xfId="0" applyNumberFormat="1" applyFill="1" applyBorder="1" applyAlignment="1">
      <alignment horizontal="center"/>
    </xf>
    <xf numFmtId="164" fontId="0" fillId="18" borderId="2" xfId="0" applyNumberFormat="1" applyFill="1" applyBorder="1" applyAlignment="1">
      <alignment horizontal="center"/>
    </xf>
    <xf numFmtId="0" fontId="11" fillId="0" borderId="23" xfId="0" applyFont="1" applyFill="1" applyBorder="1" applyAlignment="1">
      <alignment horizontal="left" vertical="center" wrapText="1"/>
    </xf>
    <xf numFmtId="0" fontId="11" fillId="0" borderId="24" xfId="0" applyFont="1" applyFill="1" applyBorder="1" applyAlignment="1">
      <alignment horizontal="left" vertical="center" wrapText="1"/>
    </xf>
    <xf numFmtId="0" fontId="75" fillId="0" borderId="23" xfId="0" applyFont="1" applyFill="1" applyBorder="1" applyAlignment="1">
      <alignment horizontal="left" vertical="center" wrapText="1"/>
    </xf>
    <xf numFmtId="0" fontId="75" fillId="0" borderId="24" xfId="0" applyFont="1" applyFill="1" applyBorder="1" applyAlignment="1">
      <alignment horizontal="left" vertical="center" wrapText="1"/>
    </xf>
    <xf numFmtId="0" fontId="0" fillId="2" borderId="5"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7" borderId="5" xfId="0" applyFill="1" applyBorder="1" applyAlignment="1">
      <alignment horizontal="center"/>
    </xf>
    <xf numFmtId="0" fontId="0" fillId="27" borderId="3" xfId="0" applyFill="1" applyBorder="1" applyAlignment="1">
      <alignment horizontal="center"/>
    </xf>
    <xf numFmtId="0" fontId="0" fillId="27" borderId="4" xfId="0" applyFill="1" applyBorder="1" applyAlignment="1">
      <alignment horizontal="center"/>
    </xf>
    <xf numFmtId="164" fontId="0" fillId="8" borderId="1" xfId="0" applyNumberFormat="1" applyFill="1" applyBorder="1" applyAlignment="1">
      <alignment horizontal="center"/>
    </xf>
    <xf numFmtId="164" fontId="0" fillId="8" borderId="0" xfId="0" applyNumberFormat="1" applyFill="1" applyBorder="1" applyAlignment="1">
      <alignment horizontal="center"/>
    </xf>
    <xf numFmtId="164" fontId="0" fillId="8" borderId="2" xfId="0" applyNumberFormat="1" applyFill="1" applyBorder="1" applyAlignment="1">
      <alignment horizontal="center"/>
    </xf>
    <xf numFmtId="164" fontId="0" fillId="27" borderId="1" xfId="0" applyNumberFormat="1" applyFill="1" applyBorder="1" applyAlignment="1">
      <alignment horizontal="center"/>
    </xf>
    <xf numFmtId="164" fontId="0" fillId="27" borderId="0" xfId="0" applyNumberFormat="1" applyFill="1" applyBorder="1" applyAlignment="1">
      <alignment horizontal="center"/>
    </xf>
    <xf numFmtId="164" fontId="0" fillId="27" borderId="2" xfId="0" applyNumberFormat="1" applyFill="1" applyBorder="1" applyAlignment="1">
      <alignment horizontal="center"/>
    </xf>
    <xf numFmtId="0" fontId="0" fillId="9" borderId="0" xfId="0" applyFill="1" applyBorder="1" applyAlignment="1">
      <alignment horizontal="center"/>
    </xf>
    <xf numFmtId="0" fontId="0" fillId="9" borderId="2" xfId="0" applyFill="1" applyBorder="1" applyAlignment="1">
      <alignment horizontal="center"/>
    </xf>
    <xf numFmtId="0" fontId="0" fillId="18" borderId="0" xfId="0" applyFill="1" applyBorder="1" applyAlignment="1">
      <alignment horizontal="center"/>
    </xf>
    <xf numFmtId="0" fontId="0" fillId="18" borderId="2" xfId="0" applyFill="1" applyBorder="1" applyAlignment="1">
      <alignment horizontal="center"/>
    </xf>
    <xf numFmtId="164" fontId="0" fillId="10" borderId="1" xfId="0" applyNumberFormat="1" applyFill="1" applyBorder="1" applyAlignment="1">
      <alignment horizontal="center" shrinkToFit="1"/>
    </xf>
    <xf numFmtId="164" fontId="0" fillId="10" borderId="0" xfId="0" applyNumberFormat="1" applyFill="1" applyBorder="1" applyAlignment="1">
      <alignment horizontal="center" shrinkToFit="1"/>
    </xf>
    <xf numFmtId="164" fontId="0" fillId="10" borderId="2" xfId="0" applyNumberFormat="1" applyFill="1" applyBorder="1" applyAlignment="1">
      <alignment horizontal="center" shrinkToFit="1"/>
    </xf>
    <xf numFmtId="0" fontId="45" fillId="9" borderId="1" xfId="0" applyFont="1" applyFill="1" applyBorder="1" applyAlignment="1">
      <alignment horizontal="center" vertical="center" textRotation="90" wrapText="1"/>
    </xf>
    <xf numFmtId="0" fontId="45" fillId="9" borderId="1" xfId="0" applyFont="1" applyFill="1" applyBorder="1" applyAlignment="1">
      <alignment horizontal="center" vertical="center" textRotation="90"/>
    </xf>
    <xf numFmtId="0" fontId="2" fillId="10" borderId="19" xfId="0" applyFont="1" applyFill="1" applyBorder="1" applyAlignment="1">
      <alignment horizontal="center"/>
    </xf>
    <xf numFmtId="0" fontId="2" fillId="10" borderId="23" xfId="0" applyFont="1" applyFill="1" applyBorder="1" applyAlignment="1">
      <alignment horizontal="center"/>
    </xf>
    <xf numFmtId="0" fontId="2" fillId="9" borderId="5" xfId="0" applyFont="1" applyFill="1" applyBorder="1" applyAlignment="1">
      <alignment horizontal="center"/>
    </xf>
    <xf numFmtId="0" fontId="2" fillId="9" borderId="3" xfId="0" applyFont="1" applyFill="1" applyBorder="1" applyAlignment="1">
      <alignment horizontal="center"/>
    </xf>
    <xf numFmtId="0" fontId="2" fillId="9" borderId="4" xfId="0" applyFont="1" applyFill="1" applyBorder="1" applyAlignment="1">
      <alignment horizontal="center"/>
    </xf>
    <xf numFmtId="11" fontId="2" fillId="27" borderId="5" xfId="0" quotePrefix="1" applyNumberFormat="1" applyFont="1" applyFill="1" applyBorder="1" applyAlignment="1">
      <alignment horizontal="center"/>
    </xf>
    <xf numFmtId="0" fontId="2" fillId="27" borderId="3" xfId="0" applyFont="1" applyFill="1" applyBorder="1" applyAlignment="1">
      <alignment horizontal="center"/>
    </xf>
    <xf numFmtId="0" fontId="2" fillId="27" borderId="4" xfId="0" applyFont="1" applyFill="1" applyBorder="1" applyAlignment="1">
      <alignment horizontal="center"/>
    </xf>
    <xf numFmtId="0" fontId="0" fillId="9" borderId="5" xfId="0" applyFill="1" applyBorder="1" applyAlignment="1">
      <alignment horizontal="center"/>
    </xf>
    <xf numFmtId="0" fontId="0" fillId="9" borderId="3" xfId="0" applyFill="1" applyBorder="1" applyAlignment="1">
      <alignment horizontal="center"/>
    </xf>
    <xf numFmtId="0" fontId="0" fillId="9" borderId="4" xfId="0" applyFill="1" applyBorder="1" applyAlignment="1">
      <alignment horizontal="center"/>
    </xf>
    <xf numFmtId="0" fontId="2" fillId="18" borderId="3" xfId="0" applyFont="1" applyFill="1" applyBorder="1" applyAlignment="1">
      <alignment horizontal="center"/>
    </xf>
    <xf numFmtId="0" fontId="2" fillId="18" borderId="4" xfId="0" applyFont="1" applyFill="1" applyBorder="1" applyAlignment="1">
      <alignment horizontal="center"/>
    </xf>
    <xf numFmtId="0" fontId="29" fillId="9" borderId="0" xfId="0" applyFont="1" applyFill="1" applyBorder="1" applyAlignment="1">
      <alignment horizontal="center" vertical="center" textRotation="90"/>
    </xf>
    <xf numFmtId="0" fontId="2" fillId="18" borderId="19" xfId="0" applyFont="1" applyFill="1" applyBorder="1" applyAlignment="1">
      <alignment horizontal="center"/>
    </xf>
    <xf numFmtId="0" fontId="2" fillId="18" borderId="23" xfId="0" applyFont="1" applyFill="1" applyBorder="1" applyAlignment="1">
      <alignment horizontal="center"/>
    </xf>
    <xf numFmtId="0" fontId="2" fillId="18" borderId="24" xfId="0" applyFont="1" applyFill="1" applyBorder="1" applyAlignment="1">
      <alignment horizontal="center"/>
    </xf>
    <xf numFmtId="0" fontId="2" fillId="10" borderId="24" xfId="0" applyFont="1" applyFill="1" applyBorder="1" applyAlignment="1">
      <alignment horizontal="center"/>
    </xf>
    <xf numFmtId="0" fontId="0" fillId="18" borderId="3" xfId="0" applyFill="1" applyBorder="1" applyAlignment="1">
      <alignment horizontal="center"/>
    </xf>
    <xf numFmtId="0" fontId="0" fillId="18" borderId="4" xfId="0" applyFill="1" applyBorder="1" applyAlignment="1">
      <alignment horizontal="center"/>
    </xf>
    <xf numFmtId="0" fontId="0" fillId="2" borderId="57" xfId="0" applyFill="1" applyBorder="1" applyAlignment="1">
      <alignment horizontal="center"/>
    </xf>
    <xf numFmtId="0" fontId="0" fillId="18" borderId="61" xfId="0" applyFill="1" applyBorder="1" applyAlignment="1">
      <alignment horizontal="center"/>
    </xf>
    <xf numFmtId="0" fontId="0" fillId="18" borderId="57" xfId="0" applyFill="1" applyBorder="1" applyAlignment="1">
      <alignment horizontal="center"/>
    </xf>
    <xf numFmtId="0" fontId="0" fillId="18" borderId="58" xfId="0" applyFill="1" applyBorder="1" applyAlignment="1">
      <alignment horizontal="center"/>
    </xf>
    <xf numFmtId="0" fontId="0" fillId="9" borderId="61" xfId="0" applyFill="1" applyBorder="1" applyAlignment="1">
      <alignment horizontal="center"/>
    </xf>
    <xf numFmtId="0" fontId="0" fillId="9" borderId="57" xfId="0" applyFill="1" applyBorder="1" applyAlignment="1">
      <alignment horizontal="center"/>
    </xf>
    <xf numFmtId="0" fontId="0" fillId="9" borderId="58" xfId="0" applyFill="1" applyBorder="1" applyAlignment="1">
      <alignment horizontal="center"/>
    </xf>
    <xf numFmtId="0" fontId="0" fillId="27" borderId="61" xfId="0" applyFill="1" applyBorder="1" applyAlignment="1">
      <alignment horizontal="center"/>
    </xf>
    <xf numFmtId="0" fontId="0" fillId="27" borderId="57" xfId="0" applyFill="1" applyBorder="1" applyAlignment="1">
      <alignment horizontal="center"/>
    </xf>
    <xf numFmtId="0" fontId="0" fillId="27" borderId="58" xfId="0" applyFill="1" applyBorder="1" applyAlignment="1">
      <alignment horizontal="center"/>
    </xf>
    <xf numFmtId="0" fontId="0" fillId="2" borderId="61" xfId="0" applyFill="1" applyBorder="1" applyAlignment="1">
      <alignment horizontal="center"/>
    </xf>
    <xf numFmtId="0" fontId="0" fillId="2" borderId="58" xfId="0" applyFill="1" applyBorder="1" applyAlignment="1">
      <alignment horizontal="center"/>
    </xf>
    <xf numFmtId="0" fontId="0" fillId="18" borderId="5" xfId="0" applyFill="1" applyBorder="1" applyAlignment="1">
      <alignment horizontal="center"/>
    </xf>
    <xf numFmtId="9" fontId="0" fillId="2" borderId="0" xfId="1" applyFont="1" applyFill="1" applyBorder="1" applyAlignment="1">
      <alignment horizontal="center"/>
    </xf>
    <xf numFmtId="9" fontId="0" fillId="18" borderId="1" xfId="1" applyFont="1" applyFill="1" applyBorder="1" applyAlignment="1">
      <alignment horizontal="center"/>
    </xf>
    <xf numFmtId="9" fontId="0" fillId="18" borderId="0" xfId="1" applyFont="1" applyFill="1" applyBorder="1" applyAlignment="1">
      <alignment horizontal="center"/>
    </xf>
    <xf numFmtId="9" fontId="0" fillId="18" borderId="2" xfId="1" applyFont="1" applyFill="1" applyBorder="1" applyAlignment="1">
      <alignment horizontal="center"/>
    </xf>
    <xf numFmtId="9" fontId="0" fillId="10" borderId="1" xfId="1" applyFont="1" applyFill="1" applyBorder="1" applyAlignment="1">
      <alignment horizontal="center"/>
    </xf>
    <xf numFmtId="9" fontId="0" fillId="10" borderId="0" xfId="1" applyFont="1" applyFill="1" applyBorder="1" applyAlignment="1">
      <alignment horizontal="center"/>
    </xf>
    <xf numFmtId="9" fontId="0" fillId="10" borderId="2" xfId="1" applyFont="1" applyFill="1" applyBorder="1" applyAlignment="1">
      <alignment horizontal="center"/>
    </xf>
    <xf numFmtId="9" fontId="0" fillId="27" borderId="1" xfId="1" applyFont="1" applyFill="1" applyBorder="1" applyAlignment="1">
      <alignment horizontal="center"/>
    </xf>
    <xf numFmtId="9" fontId="0" fillId="27" borderId="0" xfId="1" applyFont="1" applyFill="1" applyBorder="1" applyAlignment="1">
      <alignment horizontal="center"/>
    </xf>
    <xf numFmtId="9" fontId="0" fillId="27" borderId="2" xfId="1" applyFont="1" applyFill="1" applyBorder="1" applyAlignment="1">
      <alignment horizontal="center"/>
    </xf>
    <xf numFmtId="9" fontId="0" fillId="9" borderId="1" xfId="1" applyFont="1" applyFill="1" applyBorder="1" applyAlignment="1">
      <alignment horizontal="center"/>
    </xf>
    <xf numFmtId="9" fontId="0" fillId="9" borderId="0" xfId="1" applyFont="1" applyFill="1" applyBorder="1" applyAlignment="1">
      <alignment horizontal="center"/>
    </xf>
    <xf numFmtId="9" fontId="0" fillId="9" borderId="2" xfId="1" applyFont="1" applyFill="1" applyBorder="1" applyAlignment="1">
      <alignment horizontal="center"/>
    </xf>
    <xf numFmtId="9" fontId="0" fillId="6" borderId="1" xfId="1" applyFont="1" applyFill="1" applyBorder="1" applyAlignment="1">
      <alignment horizontal="center"/>
    </xf>
    <xf numFmtId="9" fontId="0" fillId="6" borderId="0" xfId="1" applyFont="1" applyFill="1" applyBorder="1" applyAlignment="1">
      <alignment horizontal="center"/>
    </xf>
    <xf numFmtId="9" fontId="0" fillId="6" borderId="2" xfId="1" applyFont="1" applyFill="1" applyBorder="1" applyAlignment="1">
      <alignment horizontal="center"/>
    </xf>
    <xf numFmtId="9" fontId="0" fillId="8" borderId="0" xfId="1" applyFont="1" applyFill="1" applyBorder="1" applyAlignment="1">
      <alignment horizontal="center"/>
    </xf>
    <xf numFmtId="3" fontId="0" fillId="0" borderId="5" xfId="0" applyNumberFormat="1" applyFill="1" applyBorder="1" applyAlignment="1">
      <alignment horizontal="center" vertical="center"/>
    </xf>
    <xf numFmtId="3" fontId="0" fillId="0" borderId="3" xfId="0" applyNumberFormat="1" applyFill="1" applyBorder="1" applyAlignment="1">
      <alignment horizontal="center" vertical="center"/>
    </xf>
    <xf numFmtId="3" fontId="0" fillId="0" borderId="4" xfId="0" applyNumberFormat="1" applyFill="1" applyBorder="1" applyAlignment="1">
      <alignment horizontal="center" vertical="center"/>
    </xf>
    <xf numFmtId="0" fontId="46" fillId="0" borderId="1" xfId="0" applyFont="1" applyFill="1" applyBorder="1" applyAlignment="1">
      <alignment horizontal="left" vertical="center"/>
    </xf>
    <xf numFmtId="0" fontId="46" fillId="0" borderId="0" xfId="0" applyFont="1" applyFill="1" applyBorder="1" applyAlignment="1">
      <alignment horizontal="left" vertical="center"/>
    </xf>
    <xf numFmtId="0" fontId="46" fillId="0" borderId="2" xfId="0" applyFont="1" applyFill="1" applyBorder="1" applyAlignment="1">
      <alignment horizontal="left" vertical="center"/>
    </xf>
    <xf numFmtId="0" fontId="0" fillId="9" borderId="2" xfId="0" applyFill="1" applyBorder="1" applyAlignment="1">
      <alignment horizontal="center" vertical="center" textRotation="90" wrapText="1"/>
    </xf>
    <xf numFmtId="3" fontId="0" fillId="0" borderId="1" xfId="0"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3" fontId="0" fillId="0" borderId="2" xfId="0" applyNumberFormat="1" applyFont="1" applyFill="1" applyBorder="1" applyAlignment="1">
      <alignment horizontal="center" vertical="center"/>
    </xf>
    <xf numFmtId="3" fontId="0" fillId="0" borderId="1" xfId="0" applyNumberFormat="1" applyFill="1" applyBorder="1" applyAlignment="1">
      <alignment horizontal="center" vertical="center"/>
    </xf>
    <xf numFmtId="0" fontId="15" fillId="18" borderId="0" xfId="0" applyFont="1" applyFill="1" applyBorder="1" applyAlignment="1">
      <alignment horizontal="center" shrinkToFit="1"/>
    </xf>
    <xf numFmtId="0" fontId="15" fillId="18" borderId="2" xfId="0" applyFont="1" applyFill="1" applyBorder="1" applyAlignment="1">
      <alignment horizontal="center" shrinkToFit="1"/>
    </xf>
    <xf numFmtId="0" fontId="2" fillId="18" borderId="6" xfId="0" applyFont="1" applyFill="1" applyBorder="1" applyAlignment="1">
      <alignment horizontal="center"/>
    </xf>
    <xf numFmtId="0" fontId="0" fillId="18" borderId="0" xfId="0" applyFill="1" applyBorder="1" applyAlignment="1">
      <alignment horizontal="center" wrapText="1" shrinkToFit="1"/>
    </xf>
    <xf numFmtId="0" fontId="0" fillId="18" borderId="2" xfId="0" applyFill="1" applyBorder="1" applyAlignment="1">
      <alignment horizontal="center" wrapText="1" shrinkToFit="1"/>
    </xf>
    <xf numFmtId="0" fontId="0" fillId="6" borderId="1" xfId="0" applyFill="1" applyBorder="1" applyAlignment="1">
      <alignment horizontal="center" wrapText="1" shrinkToFit="1"/>
    </xf>
    <xf numFmtId="0" fontId="0" fillId="6" borderId="0" xfId="0" applyFill="1" applyBorder="1" applyAlignment="1">
      <alignment horizontal="center" wrapText="1" shrinkToFit="1"/>
    </xf>
    <xf numFmtId="0" fontId="0" fillId="6" borderId="2" xfId="0" applyFill="1" applyBorder="1" applyAlignment="1">
      <alignment horizontal="center" wrapText="1" shrinkToFit="1"/>
    </xf>
    <xf numFmtId="0" fontId="7" fillId="9" borderId="5" xfId="0" applyFont="1" applyFill="1" applyBorder="1" applyAlignment="1">
      <alignment horizontal="center" vertical="center" textRotation="90" wrapText="1"/>
    </xf>
    <xf numFmtId="0" fontId="7" fillId="9" borderId="1" xfId="0" applyFont="1" applyFill="1" applyBorder="1" applyAlignment="1">
      <alignment horizontal="center" vertical="center" textRotation="90" wrapText="1"/>
    </xf>
    <xf numFmtId="0" fontId="7" fillId="9" borderId="61" xfId="0" applyFont="1" applyFill="1" applyBorder="1" applyAlignment="1">
      <alignment horizontal="center" vertical="center" textRotation="90" wrapText="1"/>
    </xf>
    <xf numFmtId="0" fontId="0" fillId="8" borderId="1" xfId="0" applyFill="1" applyBorder="1" applyAlignment="1">
      <alignment horizontal="center" wrapText="1" shrinkToFit="1"/>
    </xf>
    <xf numFmtId="0" fontId="0" fillId="8" borderId="0" xfId="0" applyFill="1" applyBorder="1" applyAlignment="1">
      <alignment horizontal="center" wrapText="1" shrinkToFit="1"/>
    </xf>
    <xf numFmtId="0" fontId="0" fillId="8" borderId="2" xfId="0" applyFill="1" applyBorder="1" applyAlignment="1">
      <alignment horizontal="center" wrapText="1" shrinkToFit="1"/>
    </xf>
    <xf numFmtId="0" fontId="0" fillId="10" borderId="1" xfId="0" applyFill="1" applyBorder="1" applyAlignment="1">
      <alignment horizontal="center" wrapText="1" shrinkToFit="1"/>
    </xf>
    <xf numFmtId="0" fontId="0" fillId="10" borderId="0" xfId="0" applyFill="1" applyBorder="1" applyAlignment="1">
      <alignment horizontal="center" wrapText="1" shrinkToFit="1"/>
    </xf>
    <xf numFmtId="0" fontId="0" fillId="10" borderId="2" xfId="0" applyFill="1" applyBorder="1" applyAlignment="1">
      <alignment horizontal="center" wrapText="1" shrinkToFit="1"/>
    </xf>
    <xf numFmtId="0" fontId="15" fillId="9" borderId="1" xfId="0" applyFont="1" applyFill="1" applyBorder="1" applyAlignment="1">
      <alignment horizontal="center" vertical="center"/>
    </xf>
    <xf numFmtId="0" fontId="15" fillId="9" borderId="0" xfId="0" applyFont="1" applyFill="1" applyBorder="1" applyAlignment="1">
      <alignment horizontal="center" vertical="center"/>
    </xf>
    <xf numFmtId="0" fontId="15" fillId="6" borderId="1" xfId="0" applyFont="1" applyFill="1" applyBorder="1" applyAlignment="1">
      <alignment horizontal="center" shrinkToFit="1"/>
    </xf>
    <xf numFmtId="0" fontId="15" fillId="6" borderId="0" xfId="0" applyFont="1" applyFill="1" applyBorder="1" applyAlignment="1">
      <alignment horizontal="center" shrinkToFit="1"/>
    </xf>
    <xf numFmtId="0" fontId="15" fillId="6" borderId="2" xfId="0" applyFont="1" applyFill="1" applyBorder="1" applyAlignment="1">
      <alignment horizontal="center" shrinkToFit="1"/>
    </xf>
    <xf numFmtId="0" fontId="15" fillId="8" borderId="1" xfId="0" applyFont="1" applyFill="1" applyBorder="1" applyAlignment="1">
      <alignment horizontal="center" shrinkToFit="1"/>
    </xf>
    <xf numFmtId="0" fontId="15" fillId="8" borderId="0" xfId="0" applyFont="1" applyFill="1" applyBorder="1" applyAlignment="1">
      <alignment horizontal="center" shrinkToFit="1"/>
    </xf>
    <xf numFmtId="0" fontId="15" fillId="8" borderId="2" xfId="0" applyFont="1" applyFill="1" applyBorder="1" applyAlignment="1">
      <alignment horizontal="center" shrinkToFit="1"/>
    </xf>
    <xf numFmtId="0" fontId="15" fillId="10" borderId="1" xfId="0" applyFont="1" applyFill="1" applyBorder="1" applyAlignment="1">
      <alignment horizontal="center" shrinkToFit="1"/>
    </xf>
    <xf numFmtId="0" fontId="15" fillId="10" borderId="0" xfId="0" applyFont="1" applyFill="1" applyBorder="1" applyAlignment="1">
      <alignment horizontal="center" shrinkToFit="1"/>
    </xf>
    <xf numFmtId="0" fontId="15" fillId="10" borderId="2" xfId="0" applyFont="1" applyFill="1" applyBorder="1" applyAlignment="1">
      <alignment horizontal="center" shrinkToFit="1"/>
    </xf>
    <xf numFmtId="0" fontId="2" fillId="8" borderId="19" xfId="0" applyFont="1" applyFill="1" applyBorder="1" applyAlignment="1">
      <alignment horizontal="center"/>
    </xf>
    <xf numFmtId="0" fontId="2" fillId="8" borderId="23" xfId="0" applyFont="1" applyFill="1" applyBorder="1" applyAlignment="1">
      <alignment horizontal="center"/>
    </xf>
    <xf numFmtId="0" fontId="2" fillId="8" borderId="24" xfId="0" applyFont="1" applyFill="1" applyBorder="1" applyAlignment="1">
      <alignment horizontal="center"/>
    </xf>
    <xf numFmtId="0" fontId="2" fillId="6" borderId="19" xfId="0" applyFont="1" applyFill="1" applyBorder="1" applyAlignment="1">
      <alignment horizontal="center"/>
    </xf>
    <xf numFmtId="49" fontId="80" fillId="31" borderId="20" xfId="6" applyNumberFormat="1" applyFont="1" applyFill="1" applyBorder="1" applyAlignment="1">
      <alignment horizontal="center"/>
    </xf>
    <xf numFmtId="0" fontId="3" fillId="31" borderId="21" xfId="0" applyFont="1" applyFill="1" applyBorder="1" applyAlignment="1">
      <alignment horizontal="center" vertical="center"/>
    </xf>
    <xf numFmtId="0" fontId="3" fillId="31" borderId="22" xfId="0" applyFont="1" applyFill="1" applyBorder="1" applyAlignment="1">
      <alignment horizontal="center" vertical="center"/>
    </xf>
    <xf numFmtId="0" fontId="11" fillId="33" borderId="5" xfId="0" applyFont="1" applyFill="1" applyBorder="1" applyAlignment="1">
      <alignment horizontal="left" vertical="center"/>
    </xf>
    <xf numFmtId="0" fontId="11" fillId="33" borderId="4" xfId="0" applyFont="1" applyFill="1" applyBorder="1" applyAlignment="1">
      <alignment horizontal="left" vertical="center"/>
    </xf>
    <xf numFmtId="0" fontId="0" fillId="33" borderId="1" xfId="0" applyFill="1" applyBorder="1" applyAlignment="1">
      <alignment horizontal="center"/>
    </xf>
    <xf numFmtId="0" fontId="0" fillId="33" borderId="2" xfId="0" applyFill="1" applyBorder="1" applyAlignment="1">
      <alignment horizontal="center"/>
    </xf>
    <xf numFmtId="0" fontId="3" fillId="35" borderId="61" xfId="0" applyFont="1" applyFill="1" applyBorder="1" applyAlignment="1">
      <alignment horizontal="center"/>
    </xf>
    <xf numFmtId="0" fontId="3" fillId="35" borderId="58" xfId="0" applyFont="1" applyFill="1" applyBorder="1" applyAlignment="1">
      <alignment horizontal="center"/>
    </xf>
    <xf numFmtId="0" fontId="3" fillId="33" borderId="5" xfId="0" applyFont="1" applyFill="1" applyBorder="1" applyAlignment="1">
      <alignment horizontal="center"/>
    </xf>
    <xf numFmtId="0" fontId="3" fillId="33" borderId="4" xfId="0" applyFont="1" applyFill="1" applyBorder="1" applyAlignment="1">
      <alignment horizontal="center"/>
    </xf>
    <xf numFmtId="0" fontId="3" fillId="33" borderId="61" xfId="0" applyFont="1" applyFill="1" applyBorder="1" applyAlignment="1">
      <alignment horizontal="center"/>
    </xf>
    <xf numFmtId="0" fontId="3" fillId="33" borderId="58" xfId="0" applyFont="1" applyFill="1" applyBorder="1" applyAlignment="1">
      <alignment horizontal="center"/>
    </xf>
    <xf numFmtId="0" fontId="39" fillId="35" borderId="61" xfId="0" applyFont="1" applyFill="1" applyBorder="1" applyAlignment="1">
      <alignment horizontal="center"/>
    </xf>
    <xf numFmtId="0" fontId="39" fillId="35" borderId="58" xfId="0" applyFont="1" applyFill="1" applyBorder="1" applyAlignment="1">
      <alignment horizontal="center"/>
    </xf>
    <xf numFmtId="0" fontId="39" fillId="33" borderId="61" xfId="0" applyFont="1" applyFill="1" applyBorder="1" applyAlignment="1">
      <alignment horizontal="center"/>
    </xf>
    <xf numFmtId="0" fontId="39" fillId="33" borderId="58" xfId="0" applyFont="1" applyFill="1" applyBorder="1" applyAlignment="1">
      <alignment horizontal="center"/>
    </xf>
    <xf numFmtId="0" fontId="50" fillId="0" borderId="19" xfId="0" applyFont="1" applyFill="1" applyBorder="1" applyAlignment="1">
      <alignment horizontal="center" vertical="center" wrapText="1"/>
    </xf>
    <xf numFmtId="0" fontId="50" fillId="0" borderId="23" xfId="0" applyFont="1" applyFill="1" applyBorder="1" applyAlignment="1">
      <alignment horizontal="center" vertical="center" wrapText="1"/>
    </xf>
    <xf numFmtId="0" fontId="50" fillId="0" borderId="24" xfId="0" applyFont="1" applyFill="1" applyBorder="1" applyAlignment="1">
      <alignment horizontal="center" vertical="center" wrapText="1"/>
    </xf>
  </cellXfs>
  <cellStyles count="24">
    <cellStyle name="Euro" xfId="20"/>
    <cellStyle name="Lien hypertexte" xfId="2" builtinId="8"/>
    <cellStyle name="Lien hypertexte 2" xfId="5"/>
    <cellStyle name="Lien hypertexte 2 2" xfId="12"/>
    <cellStyle name="Lien hypertexte 3" xfId="4"/>
    <cellStyle name="Lien hypertexte 3 2" xfId="13"/>
    <cellStyle name="Milliers" xfId="23" builtinId="3"/>
    <cellStyle name="Milliers 2" xfId="7"/>
    <cellStyle name="Milliers 3" xfId="14"/>
    <cellStyle name="Monétaire 2" xfId="21"/>
    <cellStyle name="Normal" xfId="0" builtinId="0"/>
    <cellStyle name="Normal 2" xfId="3"/>
    <cellStyle name="Normal 2 2" xfId="11"/>
    <cellStyle name="Normal 2 3" xfId="17"/>
    <cellStyle name="Normal 3" xfId="8"/>
    <cellStyle name="Normal 3 2" xfId="15"/>
    <cellStyle name="Normal 4" xfId="9"/>
    <cellStyle name="Normal 4 2" xfId="16"/>
    <cellStyle name="Normal 5" xfId="10"/>
    <cellStyle name="Normal 5 2" xfId="19"/>
    <cellStyle name="Normal 6" xfId="18"/>
    <cellStyle name="Normal_OrificeCalcUS" xfId="6"/>
    <cellStyle name="Pourcentage" xfId="1" builtinId="5"/>
    <cellStyle name="Standard_Tabelle1 (2)" xfId="22"/>
  </cellStyles>
  <dxfs count="147">
    <dxf>
      <font>
        <strike/>
      </font>
      <fill>
        <patternFill patternType="solid">
          <fgColor theme="0"/>
          <bgColor theme="1" tint="0.499984740745262"/>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2" tint="-9.9948118533890809E-2"/>
        </patternFill>
      </fill>
    </dxf>
    <dxf>
      <fill>
        <patternFill>
          <bgColor theme="9" tint="0.79998168889431442"/>
        </patternFill>
      </fill>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5" tint="0.79998168889431442"/>
        </patternFill>
      </fill>
    </dxf>
    <dxf>
      <fill>
        <patternFill>
          <bgColor theme="2" tint="-9.9948118533890809E-2"/>
        </patternFill>
      </fill>
    </dxf>
    <dxf>
      <fill>
        <patternFill>
          <bgColor rgb="FFFF0000"/>
        </patternFill>
      </fill>
    </dxf>
    <dxf>
      <fill>
        <patternFill>
          <bgColor theme="2" tint="-9.9948118533890809E-2"/>
        </patternFill>
      </fill>
    </dxf>
    <dxf>
      <fill>
        <patternFill>
          <bgColor theme="9" tint="0.79998168889431442"/>
        </patternFill>
      </fill>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2" tint="-9.9948118533890809E-2"/>
        </patternFill>
      </fill>
    </dxf>
    <dxf>
      <fill>
        <patternFill>
          <bgColor theme="9" tint="0.79998168889431442"/>
        </patternFill>
      </fill>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5" tint="0.79998168889431442"/>
        </patternFill>
      </fill>
    </dxf>
    <dxf>
      <fill>
        <patternFill>
          <bgColor theme="2" tint="-9.9948118533890809E-2"/>
        </patternFill>
      </fill>
    </dxf>
    <dxf>
      <fill>
        <patternFill>
          <bgColor theme="3" tint="0.79998168889431442"/>
        </patternFill>
      </fill>
    </dxf>
    <dxf>
      <fill>
        <patternFill>
          <bgColor rgb="FFFFFFE7"/>
        </patternFill>
      </fill>
    </dxf>
    <dxf>
      <fill>
        <patternFill patternType="solid">
          <bgColor theme="9" tint="0.79998168889431442"/>
        </patternFill>
      </fill>
    </dxf>
    <dxf>
      <fill>
        <patternFill patternType="none">
          <bgColor auto="1"/>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2" tint="-9.9948118533890809E-2"/>
        </patternFill>
      </fill>
    </dxf>
    <dxf>
      <fill>
        <patternFill>
          <bgColor theme="9" tint="0.79998168889431442"/>
        </patternFill>
      </fill>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5" tint="0.79998168889431442"/>
        </patternFill>
      </fill>
    </dxf>
    <dxf>
      <fill>
        <patternFill>
          <bgColor theme="6" tint="0.79998168889431442"/>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s>
  <tableStyles count="0" defaultTableStyle="TableStyleMedium9" defaultPivotStyle="PivotStyleLight16"/>
  <colors>
    <mruColors>
      <color rgb="FF0000FF"/>
      <color rgb="FFFFFFCC"/>
      <color rgb="FFE3EECE"/>
      <color rgb="FFD8E7BB"/>
      <color rgb="FFEBD3FD"/>
      <color rgb="FFFFD0C5"/>
      <color rgb="FFFFFFE7"/>
      <color rgb="FFFF5050"/>
      <color rgb="FFEBF6F9"/>
      <color rgb="FFF3F9FB"/>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fr-FR"/>
              <a:t>MESOPHILE</a:t>
            </a:r>
          </a:p>
        </c:rich>
      </c:tx>
    </c:title>
    <c:plotArea>
      <c:layout>
        <c:manualLayout>
          <c:layoutTarget val="inner"/>
          <c:xMode val="edge"/>
          <c:yMode val="edge"/>
          <c:x val="4.3366321198674174E-2"/>
          <c:y val="6.7711013345804913E-2"/>
          <c:w val="0.78229150928330171"/>
          <c:h val="0.85785293043982314"/>
        </c:manualLayout>
      </c:layout>
      <c:scatterChart>
        <c:scatterStyle val="lineMarker"/>
        <c:ser>
          <c:idx val="10"/>
          <c:order val="0"/>
          <c:tx>
            <c:v>11C: MAPRO TBT HF G 18.5kW</c:v>
          </c:tx>
          <c:marker>
            <c:symbol val="none"/>
          </c:marker>
          <c:xVal>
            <c:numLit>
              <c:formatCode>General</c:formatCode>
              <c:ptCount val="5"/>
              <c:pt idx="0">
                <c:v>509.01960784313735</c:v>
              </c:pt>
              <c:pt idx="1">
                <c:v>151.17647058823547</c:v>
              </c:pt>
              <c:pt idx="2">
                <c:v>512.26415094339654</c:v>
              </c:pt>
              <c:pt idx="3">
                <c:v>741.8238993710695</c:v>
              </c:pt>
              <c:pt idx="4">
                <c:v>509.01960784313735</c:v>
              </c:pt>
            </c:numLit>
          </c:xVal>
          <c:yVal>
            <c:numLit>
              <c:formatCode>General</c:formatCode>
              <c:ptCount val="5"/>
              <c:pt idx="0">
                <c:v>5.0000000000000114E-3</c:v>
              </c:pt>
              <c:pt idx="1">
                <c:v>0.37000000000000038</c:v>
              </c:pt>
              <c:pt idx="2">
                <c:v>0.37000000000000038</c:v>
              </c:pt>
              <c:pt idx="3">
                <c:v>5.0000000000000114E-3</c:v>
              </c:pt>
              <c:pt idx="4">
                <c:v>5.0000000000000114E-3</c:v>
              </c:pt>
            </c:numLit>
          </c:yVal>
        </c:ser>
        <c:ser>
          <c:idx val="11"/>
          <c:order val="1"/>
          <c:tx>
            <c:v>11D: MAPRO TBT HF G 30kW</c:v>
          </c:tx>
          <c:marker>
            <c:symbol val="none"/>
          </c:marker>
          <c:xVal>
            <c:numLit>
              <c:formatCode>General</c:formatCode>
              <c:ptCount val="6"/>
              <c:pt idx="0">
                <c:v>928.97435897436355</c:v>
              </c:pt>
              <c:pt idx="1">
                <c:v>596.03174603174602</c:v>
              </c:pt>
              <c:pt idx="2">
                <c:v>294.4444444444444</c:v>
              </c:pt>
              <c:pt idx="3">
                <c:v>734.10256410256238</c:v>
              </c:pt>
              <c:pt idx="4">
                <c:v>734.10256410256238</c:v>
              </c:pt>
              <c:pt idx="5">
                <c:v>928.97435897436355</c:v>
              </c:pt>
            </c:numLit>
          </c:xVal>
          <c:yVal>
            <c:numLit>
              <c:formatCode>General</c:formatCode>
              <c:ptCount val="6"/>
              <c:pt idx="0">
                <c:v>0</c:v>
              </c:pt>
              <c:pt idx="1">
                <c:v>0</c:v>
              </c:pt>
              <c:pt idx="2">
                <c:v>0.38000000000000284</c:v>
              </c:pt>
              <c:pt idx="3">
                <c:v>0.38000000000000284</c:v>
              </c:pt>
              <c:pt idx="4">
                <c:v>0.38000000000000284</c:v>
              </c:pt>
              <c:pt idx="5">
                <c:v>0</c:v>
              </c:pt>
            </c:numLit>
          </c:yVal>
        </c:ser>
        <c:ser>
          <c:idx val="8"/>
          <c:order val="2"/>
          <c:tx>
            <c:v>11E: MAPRO TBT FF G 37kW</c:v>
          </c:tx>
          <c:spPr>
            <a:ln>
              <a:solidFill>
                <a:srgbClr val="00B050"/>
              </a:solidFill>
            </a:ln>
          </c:spPr>
          <c:marker>
            <c:symbol val="none"/>
          </c:marker>
          <c:xVal>
            <c:numLit>
              <c:formatCode>General</c:formatCode>
              <c:ptCount val="5"/>
              <c:pt idx="0">
                <c:v>733.030303030303</c:v>
              </c:pt>
              <c:pt idx="1">
                <c:v>349.19191919191923</c:v>
              </c:pt>
              <c:pt idx="2">
                <c:v>1210.6172839506173</c:v>
              </c:pt>
              <c:pt idx="3">
                <c:v>1445.1851851851861</c:v>
              </c:pt>
              <c:pt idx="4">
                <c:v>733.030303030303</c:v>
              </c:pt>
            </c:numLit>
          </c:xVal>
          <c:yVal>
            <c:numLit>
              <c:formatCode>General</c:formatCode>
              <c:ptCount val="5"/>
              <c:pt idx="0">
                <c:v>1.0000000000000005E-2</c:v>
              </c:pt>
              <c:pt idx="1">
                <c:v>0.39000000000000296</c:v>
              </c:pt>
              <c:pt idx="2">
                <c:v>0.39000000000000296</c:v>
              </c:pt>
              <c:pt idx="3">
                <c:v>1.0000000000000005E-2</c:v>
              </c:pt>
              <c:pt idx="4">
                <c:v>1.0000000000000005E-2</c:v>
              </c:pt>
            </c:numLit>
          </c:yVal>
        </c:ser>
        <c:ser>
          <c:idx val="6"/>
          <c:order val="3"/>
          <c:tx>
            <c:v>11F: MAPRO TBT FF G 55kW</c:v>
          </c:tx>
          <c:spPr>
            <a:ln>
              <a:solidFill>
                <a:srgbClr val="0070C0"/>
              </a:solidFill>
            </a:ln>
          </c:spPr>
          <c:marker>
            <c:symbol val="none"/>
          </c:marker>
          <c:xVal>
            <c:numLit>
              <c:formatCode>General</c:formatCode>
              <c:ptCount val="5"/>
              <c:pt idx="0">
                <c:v>1036.0317460317458</c:v>
              </c:pt>
              <c:pt idx="1">
                <c:v>719.3650793650794</c:v>
              </c:pt>
              <c:pt idx="2">
                <c:v>1654.3589743589744</c:v>
              </c:pt>
              <c:pt idx="3">
                <c:v>1858.9743589743578</c:v>
              </c:pt>
              <c:pt idx="4">
                <c:v>1036.0317460317458</c:v>
              </c:pt>
            </c:numLit>
          </c:xVal>
          <c:yVal>
            <c:numLit>
              <c:formatCode>General</c:formatCode>
              <c:ptCount val="5"/>
              <c:pt idx="0">
                <c:v>0</c:v>
              </c:pt>
              <c:pt idx="1">
                <c:v>0.39900000000000341</c:v>
              </c:pt>
              <c:pt idx="2">
                <c:v>0.39900000000000341</c:v>
              </c:pt>
              <c:pt idx="3">
                <c:v>0</c:v>
              </c:pt>
              <c:pt idx="4">
                <c:v>0</c:v>
              </c:pt>
            </c:numLit>
          </c:yVal>
        </c:ser>
        <c:ser>
          <c:idx val="0"/>
          <c:order val="4"/>
          <c:tx>
            <c:v>11B: MAPRO CL60 monobloc</c:v>
          </c:tx>
          <c:spPr>
            <a:ln>
              <a:solidFill>
                <a:srgbClr val="FF0000"/>
              </a:solidFill>
            </a:ln>
          </c:spPr>
          <c:marker>
            <c:symbol val="none"/>
          </c:marker>
          <c:xVal>
            <c:numLit>
              <c:formatCode>General</c:formatCode>
              <c:ptCount val="6"/>
              <c:pt idx="0">
                <c:v>403</c:v>
              </c:pt>
              <c:pt idx="1">
                <c:v>600.35692168912749</c:v>
              </c:pt>
              <c:pt idx="2">
                <c:v>600.35692168912749</c:v>
              </c:pt>
              <c:pt idx="3">
                <c:v>327.35692168912902</c:v>
              </c:pt>
              <c:pt idx="4">
                <c:v>129.99999999999997</c:v>
              </c:pt>
              <c:pt idx="5">
                <c:v>403</c:v>
              </c:pt>
            </c:numLit>
          </c:xVal>
          <c:yVal>
            <c:numLit>
              <c:formatCode>General</c:formatCode>
              <c:ptCount val="6"/>
              <c:pt idx="0">
                <c:v>0.22</c:v>
              </c:pt>
              <c:pt idx="1">
                <c:v>0</c:v>
              </c:pt>
              <c:pt idx="2">
                <c:v>0</c:v>
              </c:pt>
              <c:pt idx="3">
                <c:v>0</c:v>
              </c:pt>
              <c:pt idx="4">
                <c:v>0.22</c:v>
              </c:pt>
              <c:pt idx="5">
                <c:v>0.22</c:v>
              </c:pt>
            </c:numLit>
          </c:yVal>
        </c:ser>
        <c:ser>
          <c:idx val="4"/>
          <c:order val="5"/>
          <c:tx>
            <c:v>11A: à définir spécifiquement par projet dans la gamme MAPRO CLxx/21 2D G</c:v>
          </c:tx>
          <c:spPr>
            <a:ln>
              <a:prstDash val="dash"/>
            </a:ln>
          </c:spPr>
          <c:marker>
            <c:symbol val="none"/>
          </c:marker>
          <c:xVal>
            <c:numLit>
              <c:formatCode>General</c:formatCode>
              <c:ptCount val="6"/>
              <c:pt idx="0">
                <c:v>55.168016708017412</c:v>
              </c:pt>
              <c:pt idx="1">
                <c:v>165.99189975189574</c:v>
              </c:pt>
              <c:pt idx="2">
                <c:v>165.99189975189574</c:v>
              </c:pt>
              <c:pt idx="3">
                <c:v>568.49270977670653</c:v>
              </c:pt>
              <c:pt idx="4">
                <c:v>457.66882673282777</c:v>
              </c:pt>
              <c:pt idx="5">
                <c:v>55.168016708017412</c:v>
              </c:pt>
            </c:numLit>
          </c:xVal>
          <c:yVal>
            <c:numLit>
              <c:formatCode>General</c:formatCode>
              <c:ptCount val="6"/>
              <c:pt idx="0">
                <c:v>0.36000000000000032</c:v>
              </c:pt>
              <c:pt idx="1">
                <c:v>1.0000000000000005E-2</c:v>
              </c:pt>
              <c:pt idx="2">
                <c:v>1.0000000000000005E-2</c:v>
              </c:pt>
              <c:pt idx="3">
                <c:v>1.0000000000000005E-2</c:v>
              </c:pt>
              <c:pt idx="4">
                <c:v>0.36000000000000032</c:v>
              </c:pt>
              <c:pt idx="5">
                <c:v>0.36000000000000032</c:v>
              </c:pt>
            </c:numLit>
          </c:yVal>
        </c:ser>
        <c:ser>
          <c:idx val="1"/>
          <c:order val="6"/>
          <c:tx>
            <c:v>11G: Meidinger GRN48 double centrifuge</c:v>
          </c:tx>
          <c:spPr>
            <a:ln>
              <a:solidFill>
                <a:schemeClr val="bg2">
                  <a:lumMod val="25000"/>
                </a:schemeClr>
              </a:solidFill>
            </a:ln>
          </c:spPr>
          <c:marker>
            <c:symbol val="none"/>
          </c:marker>
          <c:xVal>
            <c:numLit>
              <c:formatCode>General</c:formatCode>
              <c:ptCount val="17"/>
              <c:pt idx="0">
                <c:v>0</c:v>
              </c:pt>
              <c:pt idx="1">
                <c:v>120.33005491368351</c:v>
              </c:pt>
              <c:pt idx="2">
                <c:v>240.6601098273687</c:v>
              </c:pt>
              <c:pt idx="3">
                <c:v>481.3202196547374</c:v>
              </c:pt>
              <c:pt idx="4">
                <c:v>721.98032948210619</c:v>
              </c:pt>
              <c:pt idx="5">
                <c:v>962.6404393094748</c:v>
              </c:pt>
              <c:pt idx="6">
                <c:v>1203.3005491368428</c:v>
              </c:pt>
              <c:pt idx="7">
                <c:v>1443.9606589642272</c:v>
              </c:pt>
              <c:pt idx="8">
                <c:v>1684.620768791581</c:v>
              </c:pt>
              <c:pt idx="9">
                <c:v>1925.2808786189496</c:v>
              </c:pt>
            </c:numLit>
          </c:xVal>
          <c:yVal>
            <c:numLit>
              <c:formatCode>General</c:formatCode>
              <c:ptCount val="17"/>
              <c:pt idx="0">
                <c:v>0.34</c:v>
              </c:pt>
              <c:pt idx="1">
                <c:v>0.34</c:v>
              </c:pt>
              <c:pt idx="2">
                <c:v>0.34</c:v>
              </c:pt>
              <c:pt idx="3">
                <c:v>0.33700000000000341</c:v>
              </c:pt>
              <c:pt idx="4">
                <c:v>0.33000000000000318</c:v>
              </c:pt>
              <c:pt idx="5">
                <c:v>0.31800000000000289</c:v>
              </c:pt>
              <c:pt idx="6">
                <c:v>0.30200000000000032</c:v>
              </c:pt>
              <c:pt idx="7">
                <c:v>0.28000000000000008</c:v>
              </c:pt>
              <c:pt idx="8">
                <c:v>0.24600000000000041</c:v>
              </c:pt>
              <c:pt idx="9">
                <c:v>0.2</c:v>
              </c:pt>
            </c:numLit>
          </c:yVal>
        </c:ser>
        <c:axId val="94254592"/>
        <c:axId val="94256512"/>
      </c:scatterChart>
      <c:valAx>
        <c:axId val="94254592"/>
        <c:scaling>
          <c:orientation val="minMax"/>
          <c:max val="2000"/>
          <c:min val="0"/>
        </c:scaling>
        <c:axPos val="b"/>
        <c:majorGridlines/>
        <c:minorGridlines/>
        <c:title>
          <c:tx>
            <c:rich>
              <a:bodyPr/>
              <a:lstStyle/>
              <a:p>
                <a:pPr>
                  <a:defRPr/>
                </a:pPr>
                <a:r>
                  <a:rPr lang="fr-FR"/>
                  <a:t>Débit</a:t>
                </a:r>
                <a:r>
                  <a:rPr lang="fr-FR" baseline="0"/>
                  <a:t> biogaz humide (Nm3/h)</a:t>
                </a:r>
                <a:endParaRPr lang="fr-FR"/>
              </a:p>
            </c:rich>
          </c:tx>
        </c:title>
        <c:numFmt formatCode="General" sourceLinked="1"/>
        <c:tickLblPos val="nextTo"/>
        <c:txPr>
          <a:bodyPr rot="-5400000" vert="horz"/>
          <a:lstStyle/>
          <a:p>
            <a:pPr>
              <a:defRPr/>
            </a:pPr>
            <a:endParaRPr lang="en-US"/>
          </a:p>
        </c:txPr>
        <c:crossAx val="94256512"/>
        <c:crosses val="autoZero"/>
        <c:crossBetween val="midCat"/>
        <c:majorUnit val="100"/>
        <c:minorUnit val="50"/>
      </c:valAx>
      <c:valAx>
        <c:axId val="94256512"/>
        <c:scaling>
          <c:orientation val="minMax"/>
          <c:max val="0.4"/>
          <c:min val="0"/>
        </c:scaling>
        <c:axPos val="l"/>
        <c:majorGridlines/>
        <c:minorGridlines/>
        <c:title>
          <c:tx>
            <c:rich>
              <a:bodyPr rot="-5400000" vert="horz"/>
              <a:lstStyle/>
              <a:p>
                <a:pPr>
                  <a:defRPr/>
                </a:pPr>
                <a:r>
                  <a:rPr lang="fr-FR"/>
                  <a:t>Delta</a:t>
                </a:r>
                <a:r>
                  <a:rPr lang="fr-FR" baseline="0"/>
                  <a:t> P surpresseur - bar</a:t>
                </a:r>
                <a:endParaRPr lang="fr-FR"/>
              </a:p>
            </c:rich>
          </c:tx>
        </c:title>
        <c:numFmt formatCode="#,##0.00" sourceLinked="0"/>
        <c:tickLblPos val="nextTo"/>
        <c:crossAx val="94254592"/>
        <c:crosses val="autoZero"/>
        <c:crossBetween val="midCat"/>
        <c:majorUnit val="0.1"/>
        <c:minorUnit val="2.0000000000000011E-2"/>
      </c:valAx>
    </c:plotArea>
    <c:legend>
      <c:legendPos val="r"/>
      <c:layout>
        <c:manualLayout>
          <c:xMode val="edge"/>
          <c:yMode val="edge"/>
          <c:x val="0.83199841036172595"/>
          <c:y val="0.43112206659206426"/>
          <c:w val="0.1624535822435306"/>
          <c:h val="0.30185350164082025"/>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fr-FR"/>
              <a:t>THERMOPHILE</a:t>
            </a:r>
          </a:p>
        </c:rich>
      </c:tx>
    </c:title>
    <c:plotArea>
      <c:layout>
        <c:manualLayout>
          <c:layoutTarget val="inner"/>
          <c:xMode val="edge"/>
          <c:yMode val="edge"/>
          <c:x val="4.3351533019647823E-2"/>
          <c:y val="6.7711013345804913E-2"/>
          <c:w val="0.78632701516119263"/>
          <c:h val="0.85785293043982314"/>
        </c:manualLayout>
      </c:layout>
      <c:scatterChart>
        <c:scatterStyle val="lineMarker"/>
        <c:ser>
          <c:idx val="10"/>
          <c:order val="0"/>
          <c:tx>
            <c:v>11C: MAPRO TBT HF G 18.5kW</c:v>
          </c:tx>
          <c:marker>
            <c:symbol val="none"/>
          </c:marker>
          <c:xVal>
            <c:numLit>
              <c:formatCode>General</c:formatCode>
              <c:ptCount val="5"/>
              <c:pt idx="0">
                <c:v>458.62745098039221</c:v>
              </c:pt>
              <c:pt idx="1">
                <c:v>100.78431372549022</c:v>
              </c:pt>
              <c:pt idx="2">
                <c:v>454.84276729559758</c:v>
              </c:pt>
              <c:pt idx="3">
                <c:v>684.40251572326747</c:v>
              </c:pt>
              <c:pt idx="4">
                <c:v>458.62745098039221</c:v>
              </c:pt>
            </c:numLit>
          </c:xVal>
          <c:yVal>
            <c:numLit>
              <c:formatCode>General</c:formatCode>
              <c:ptCount val="5"/>
              <c:pt idx="0">
                <c:v>5.0000000000000114E-3</c:v>
              </c:pt>
              <c:pt idx="1">
                <c:v>0.37000000000000038</c:v>
              </c:pt>
              <c:pt idx="2">
                <c:v>0.37000000000000038</c:v>
              </c:pt>
              <c:pt idx="3">
                <c:v>5.0000000000000114E-3</c:v>
              </c:pt>
              <c:pt idx="4">
                <c:v>5.0000000000000114E-3</c:v>
              </c:pt>
            </c:numLit>
          </c:yVal>
        </c:ser>
        <c:ser>
          <c:idx val="11"/>
          <c:order val="1"/>
          <c:tx>
            <c:v>11D: MAPRO TBT HF G 30kW</c:v>
          </c:tx>
          <c:marker>
            <c:symbol val="none"/>
          </c:marker>
          <c:xVal>
            <c:numLit>
              <c:formatCode>General</c:formatCode>
              <c:ptCount val="6"/>
              <c:pt idx="0">
                <c:v>829.23076923076951</c:v>
              </c:pt>
              <c:pt idx="1">
                <c:v>551.90476190476204</c:v>
              </c:pt>
              <c:pt idx="2">
                <c:v>250.31746031746226</c:v>
              </c:pt>
              <c:pt idx="3">
                <c:v>634.35897435897459</c:v>
              </c:pt>
              <c:pt idx="4">
                <c:v>634.35897435897459</c:v>
              </c:pt>
              <c:pt idx="5">
                <c:v>829.23076923076951</c:v>
              </c:pt>
            </c:numLit>
          </c:xVal>
          <c:yVal>
            <c:numLit>
              <c:formatCode>General</c:formatCode>
              <c:ptCount val="6"/>
              <c:pt idx="0">
                <c:v>0</c:v>
              </c:pt>
              <c:pt idx="1">
                <c:v>0</c:v>
              </c:pt>
              <c:pt idx="2">
                <c:v>0.38000000000000284</c:v>
              </c:pt>
              <c:pt idx="3">
                <c:v>0.38000000000000284</c:v>
              </c:pt>
              <c:pt idx="4">
                <c:v>0.38000000000000284</c:v>
              </c:pt>
              <c:pt idx="5">
                <c:v>0</c:v>
              </c:pt>
            </c:numLit>
          </c:yVal>
        </c:ser>
        <c:ser>
          <c:idx val="8"/>
          <c:order val="2"/>
          <c:tx>
            <c:v>11E: MAPRO TBT FF G 37kW</c:v>
          </c:tx>
          <c:spPr>
            <a:ln>
              <a:solidFill>
                <a:srgbClr val="00B050"/>
              </a:solidFill>
            </a:ln>
          </c:spPr>
          <c:marker>
            <c:symbol val="none"/>
          </c:marker>
          <c:xVal>
            <c:numLit>
              <c:formatCode>General</c:formatCode>
              <c:ptCount val="5"/>
              <c:pt idx="0">
                <c:v>613.23232323232321</c:v>
              </c:pt>
              <c:pt idx="1">
                <c:v>229.39393939394</c:v>
              </c:pt>
              <c:pt idx="2">
                <c:v>1062.962962962963</c:v>
              </c:pt>
              <c:pt idx="3">
                <c:v>1297.5308641975309</c:v>
              </c:pt>
              <c:pt idx="4">
                <c:v>613.23232323232321</c:v>
              </c:pt>
            </c:numLit>
          </c:xVal>
          <c:yVal>
            <c:numLit>
              <c:formatCode>General</c:formatCode>
              <c:ptCount val="5"/>
              <c:pt idx="0">
                <c:v>1.0000000000000005E-2</c:v>
              </c:pt>
              <c:pt idx="1">
                <c:v>0.39000000000000296</c:v>
              </c:pt>
              <c:pt idx="2">
                <c:v>0.39000000000000296</c:v>
              </c:pt>
              <c:pt idx="3">
                <c:v>1.0000000000000005E-2</c:v>
              </c:pt>
              <c:pt idx="4">
                <c:v>1.0000000000000005E-2</c:v>
              </c:pt>
            </c:numLit>
          </c:yVal>
        </c:ser>
        <c:ser>
          <c:idx val="6"/>
          <c:order val="3"/>
          <c:tx>
            <c:v>11F: MAPRO TBT FF G 55kW</c:v>
          </c:tx>
          <c:spPr>
            <a:ln>
              <a:solidFill>
                <a:srgbClr val="0070C0"/>
              </a:solidFill>
            </a:ln>
          </c:spPr>
          <c:marker>
            <c:symbol val="none"/>
          </c:marker>
          <c:xVal>
            <c:numLit>
              <c:formatCode>General</c:formatCode>
              <c:ptCount val="5"/>
              <c:pt idx="0">
                <c:v>901.90476190476193</c:v>
              </c:pt>
              <c:pt idx="1">
                <c:v>585.23809523810371</c:v>
              </c:pt>
              <c:pt idx="2">
                <c:v>1424.6153846153848</c:v>
              </c:pt>
              <c:pt idx="3">
                <c:v>1629.2307692307711</c:v>
              </c:pt>
              <c:pt idx="4">
                <c:v>901.90476190476193</c:v>
              </c:pt>
            </c:numLit>
          </c:xVal>
          <c:yVal>
            <c:numLit>
              <c:formatCode>General</c:formatCode>
              <c:ptCount val="5"/>
              <c:pt idx="0">
                <c:v>0</c:v>
              </c:pt>
              <c:pt idx="1">
                <c:v>0.39900000000000341</c:v>
              </c:pt>
              <c:pt idx="2">
                <c:v>0.39900000000000341</c:v>
              </c:pt>
              <c:pt idx="3">
                <c:v>0</c:v>
              </c:pt>
              <c:pt idx="4">
                <c:v>0</c:v>
              </c:pt>
            </c:numLit>
          </c:yVal>
        </c:ser>
        <c:ser>
          <c:idx val="4"/>
          <c:order val="4"/>
          <c:tx>
            <c:v>11A: à définir spécifiquement par projet dans la gamme MAPRO CLxx/21 2D G</c:v>
          </c:tx>
          <c:spPr>
            <a:ln>
              <a:prstDash val="dash"/>
            </a:ln>
          </c:spPr>
          <c:marker>
            <c:symbol val="none"/>
          </c:marker>
          <c:xVal>
            <c:numLit>
              <c:formatCode>General</c:formatCode>
              <c:ptCount val="6"/>
              <c:pt idx="0">
                <c:v>31.500810024810676</c:v>
              </c:pt>
              <c:pt idx="1">
                <c:v>142.32469306868876</c:v>
              </c:pt>
              <c:pt idx="2">
                <c:v>142.32469306868876</c:v>
              </c:pt>
              <c:pt idx="3">
                <c:v>425.32469306868865</c:v>
              </c:pt>
              <c:pt idx="4">
                <c:v>314.50081002481232</c:v>
              </c:pt>
              <c:pt idx="5">
                <c:v>31.500810024810676</c:v>
              </c:pt>
            </c:numLit>
          </c:xVal>
          <c:yVal>
            <c:numLit>
              <c:formatCode>General</c:formatCode>
              <c:ptCount val="6"/>
              <c:pt idx="0">
                <c:v>0.36000000000000032</c:v>
              </c:pt>
              <c:pt idx="1">
                <c:v>1.0000000000000005E-2</c:v>
              </c:pt>
              <c:pt idx="2">
                <c:v>1.0000000000000005E-2</c:v>
              </c:pt>
              <c:pt idx="3">
                <c:v>1.0000000000000005E-2</c:v>
              </c:pt>
              <c:pt idx="4">
                <c:v>0.36000000000000032</c:v>
              </c:pt>
              <c:pt idx="5">
                <c:v>0.36000000000000032</c:v>
              </c:pt>
            </c:numLit>
          </c:yVal>
        </c:ser>
        <c:ser>
          <c:idx val="1"/>
          <c:order val="5"/>
          <c:tx>
            <c:v>11G: Meidinger GRN48 double centrifuge</c:v>
          </c:tx>
          <c:spPr>
            <a:ln>
              <a:solidFill>
                <a:schemeClr val="bg2">
                  <a:lumMod val="25000"/>
                </a:schemeClr>
              </a:solidFill>
            </a:ln>
          </c:spPr>
          <c:marker>
            <c:symbol val="none"/>
          </c:marker>
          <c:xVal>
            <c:numLit>
              <c:formatCode>General</c:formatCode>
              <c:ptCount val="17"/>
              <c:pt idx="0">
                <c:v>0</c:v>
              </c:pt>
              <c:pt idx="1">
                <c:v>120.33005491368351</c:v>
              </c:pt>
              <c:pt idx="2">
                <c:v>240.6601098273687</c:v>
              </c:pt>
              <c:pt idx="3">
                <c:v>481.3202196547374</c:v>
              </c:pt>
              <c:pt idx="4">
                <c:v>721.98032948210619</c:v>
              </c:pt>
              <c:pt idx="5">
                <c:v>962.6404393094748</c:v>
              </c:pt>
              <c:pt idx="6">
                <c:v>1203.3005491368428</c:v>
              </c:pt>
              <c:pt idx="7">
                <c:v>1443.9606589642272</c:v>
              </c:pt>
              <c:pt idx="8">
                <c:v>1684.620768791581</c:v>
              </c:pt>
              <c:pt idx="9">
                <c:v>1925.2808786189496</c:v>
              </c:pt>
            </c:numLit>
          </c:xVal>
          <c:yVal>
            <c:numLit>
              <c:formatCode>General</c:formatCode>
              <c:ptCount val="17"/>
              <c:pt idx="0">
                <c:v>0.30800000000000038</c:v>
              </c:pt>
              <c:pt idx="1">
                <c:v>0.30800000000000038</c:v>
              </c:pt>
              <c:pt idx="2">
                <c:v>0.30700000000000038</c:v>
              </c:pt>
              <c:pt idx="3">
                <c:v>0.30200000000000032</c:v>
              </c:pt>
              <c:pt idx="4">
                <c:v>0.29800000000000032</c:v>
              </c:pt>
              <c:pt idx="5">
                <c:v>0.28800000000000031</c:v>
              </c:pt>
              <c:pt idx="6">
                <c:v>0.27400000000000002</c:v>
              </c:pt>
              <c:pt idx="7">
                <c:v>0.252</c:v>
              </c:pt>
              <c:pt idx="8">
                <c:v>0.224</c:v>
              </c:pt>
              <c:pt idx="9">
                <c:v>0.18000000000000024</c:v>
              </c:pt>
            </c:numLit>
          </c:yVal>
        </c:ser>
        <c:axId val="94298112"/>
        <c:axId val="94300032"/>
      </c:scatterChart>
      <c:valAx>
        <c:axId val="94298112"/>
        <c:scaling>
          <c:orientation val="minMax"/>
          <c:max val="2000"/>
          <c:min val="0"/>
        </c:scaling>
        <c:axPos val="b"/>
        <c:majorGridlines/>
        <c:minorGridlines/>
        <c:title>
          <c:tx>
            <c:rich>
              <a:bodyPr/>
              <a:lstStyle/>
              <a:p>
                <a:pPr>
                  <a:defRPr/>
                </a:pPr>
                <a:r>
                  <a:rPr lang="fr-FR"/>
                  <a:t>Débit</a:t>
                </a:r>
                <a:r>
                  <a:rPr lang="fr-FR" baseline="0"/>
                  <a:t> biogaz humide (Nm3/h)</a:t>
                </a:r>
                <a:endParaRPr lang="fr-FR"/>
              </a:p>
            </c:rich>
          </c:tx>
        </c:title>
        <c:numFmt formatCode="General" sourceLinked="1"/>
        <c:tickLblPos val="nextTo"/>
        <c:txPr>
          <a:bodyPr rot="-5400000" vert="horz"/>
          <a:lstStyle/>
          <a:p>
            <a:pPr>
              <a:defRPr/>
            </a:pPr>
            <a:endParaRPr lang="en-US"/>
          </a:p>
        </c:txPr>
        <c:crossAx val="94300032"/>
        <c:crosses val="autoZero"/>
        <c:crossBetween val="midCat"/>
        <c:majorUnit val="100"/>
        <c:minorUnit val="50"/>
      </c:valAx>
      <c:valAx>
        <c:axId val="94300032"/>
        <c:scaling>
          <c:orientation val="minMax"/>
          <c:max val="0.4"/>
          <c:min val="0"/>
        </c:scaling>
        <c:axPos val="l"/>
        <c:majorGridlines/>
        <c:minorGridlines/>
        <c:title>
          <c:tx>
            <c:rich>
              <a:bodyPr rot="-5400000" vert="horz"/>
              <a:lstStyle/>
              <a:p>
                <a:pPr>
                  <a:defRPr/>
                </a:pPr>
                <a:r>
                  <a:rPr lang="fr-FR"/>
                  <a:t>Delta</a:t>
                </a:r>
                <a:r>
                  <a:rPr lang="fr-FR" baseline="0"/>
                  <a:t> P surpresseur - bar</a:t>
                </a:r>
                <a:endParaRPr lang="fr-FR"/>
              </a:p>
            </c:rich>
          </c:tx>
        </c:title>
        <c:numFmt formatCode="#,##0.00" sourceLinked="0"/>
        <c:tickLblPos val="nextTo"/>
        <c:crossAx val="94298112"/>
        <c:crosses val="autoZero"/>
        <c:crossBetween val="midCat"/>
        <c:majorUnit val="0.1"/>
        <c:minorUnit val="2.0000000000000011E-2"/>
      </c:valAx>
    </c:plotArea>
    <c:legend>
      <c:legendPos val="r"/>
      <c:layout>
        <c:manualLayout>
          <c:xMode val="edge"/>
          <c:yMode val="edge"/>
          <c:x val="0.82888624482771756"/>
          <c:y val="0.44567160022315866"/>
          <c:w val="0.16556763170047298"/>
          <c:h val="0.23574306750397556"/>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fr-FR"/>
              <a:t>SEC</a:t>
            </a:r>
          </a:p>
        </c:rich>
      </c:tx>
    </c:title>
    <c:plotArea>
      <c:layout>
        <c:manualLayout>
          <c:layoutTarget val="inner"/>
          <c:xMode val="edge"/>
          <c:yMode val="edge"/>
          <c:x val="4.3351533019647823E-2"/>
          <c:y val="6.7699338595381728E-2"/>
          <c:w val="0.78632701516119263"/>
          <c:h val="0.85787743947430195"/>
        </c:manualLayout>
      </c:layout>
      <c:scatterChart>
        <c:scatterStyle val="lineMarker"/>
        <c:ser>
          <c:idx val="10"/>
          <c:order val="0"/>
          <c:tx>
            <c:v>11C: MAPRO TBT HF G 18.5kW</c:v>
          </c:tx>
          <c:marker>
            <c:symbol val="none"/>
          </c:marker>
          <c:xVal>
            <c:numLit>
              <c:formatCode>General</c:formatCode>
              <c:ptCount val="5"/>
              <c:pt idx="0">
                <c:v>549.60784313725492</c:v>
              </c:pt>
              <c:pt idx="1">
                <c:v>191.76470588235148</c:v>
              </c:pt>
              <c:pt idx="2">
                <c:v>603.39622641508629</c:v>
              </c:pt>
              <c:pt idx="3">
                <c:v>832.95597484276743</c:v>
              </c:pt>
              <c:pt idx="4">
                <c:v>549.60784313725492</c:v>
              </c:pt>
            </c:numLit>
          </c:xVal>
          <c:yVal>
            <c:numLit>
              <c:formatCode>General</c:formatCode>
              <c:ptCount val="5"/>
              <c:pt idx="0">
                <c:v>5.0000000000000114E-3</c:v>
              </c:pt>
              <c:pt idx="1">
                <c:v>0.37000000000000038</c:v>
              </c:pt>
              <c:pt idx="2">
                <c:v>0.37000000000000038</c:v>
              </c:pt>
              <c:pt idx="3">
                <c:v>5.0000000000000114E-3</c:v>
              </c:pt>
              <c:pt idx="4">
                <c:v>5.0000000000000114E-3</c:v>
              </c:pt>
            </c:numLit>
          </c:yVal>
        </c:ser>
        <c:ser>
          <c:idx val="11"/>
          <c:order val="1"/>
          <c:tx>
            <c:v>11D: MAPRO TBT HF G 30kW</c:v>
          </c:tx>
          <c:marker>
            <c:symbol val="none"/>
          </c:marker>
          <c:xVal>
            <c:numLit>
              <c:formatCode>General</c:formatCode>
              <c:ptCount val="6"/>
              <c:pt idx="0">
                <c:v>1018.5897435897435</c:v>
              </c:pt>
              <c:pt idx="1">
                <c:v>682.22222222222229</c:v>
              </c:pt>
              <c:pt idx="2">
                <c:v>380.63492063492504</c:v>
              </c:pt>
              <c:pt idx="3">
                <c:v>823.71794871794839</c:v>
              </c:pt>
              <c:pt idx="4">
                <c:v>823.71794871794839</c:v>
              </c:pt>
              <c:pt idx="5">
                <c:v>1018.5897435897435</c:v>
              </c:pt>
            </c:numLit>
          </c:xVal>
          <c:yVal>
            <c:numLit>
              <c:formatCode>General</c:formatCode>
              <c:ptCount val="6"/>
              <c:pt idx="0">
                <c:v>0</c:v>
              </c:pt>
              <c:pt idx="1">
                <c:v>0</c:v>
              </c:pt>
              <c:pt idx="2">
                <c:v>0.38000000000000284</c:v>
              </c:pt>
              <c:pt idx="3">
                <c:v>0.38000000000000284</c:v>
              </c:pt>
              <c:pt idx="4">
                <c:v>0.38000000000000284</c:v>
              </c:pt>
              <c:pt idx="5">
                <c:v>0</c:v>
              </c:pt>
            </c:numLit>
          </c:yVal>
        </c:ser>
        <c:ser>
          <c:idx val="8"/>
          <c:order val="2"/>
          <c:tx>
            <c:v>11E: MAPRO TBT FF G 37kW</c:v>
          </c:tx>
          <c:spPr>
            <a:ln>
              <a:solidFill>
                <a:srgbClr val="00B050"/>
              </a:solidFill>
            </a:ln>
          </c:spPr>
          <c:marker>
            <c:symbol val="none"/>
          </c:marker>
          <c:xVal>
            <c:numLit>
              <c:formatCode>General</c:formatCode>
              <c:ptCount val="5"/>
              <c:pt idx="0">
                <c:v>852.72727272727275</c:v>
              </c:pt>
              <c:pt idx="1">
                <c:v>468.88888888888897</c:v>
              </c:pt>
              <c:pt idx="2">
                <c:v>1432.0987654321011</c:v>
              </c:pt>
              <c:pt idx="3">
                <c:v>1666.6666666666681</c:v>
              </c:pt>
              <c:pt idx="4">
                <c:v>852.72727272727275</c:v>
              </c:pt>
            </c:numLit>
          </c:xVal>
          <c:yVal>
            <c:numLit>
              <c:formatCode>General</c:formatCode>
              <c:ptCount val="5"/>
              <c:pt idx="0">
                <c:v>1.0000000000000005E-2</c:v>
              </c:pt>
              <c:pt idx="1">
                <c:v>0.39000000000000296</c:v>
              </c:pt>
              <c:pt idx="2">
                <c:v>0.39000000000000296</c:v>
              </c:pt>
              <c:pt idx="3">
                <c:v>1.0000000000000005E-2</c:v>
              </c:pt>
              <c:pt idx="4">
                <c:v>1.0000000000000005E-2</c:v>
              </c:pt>
            </c:numLit>
          </c:yVal>
        </c:ser>
        <c:ser>
          <c:idx val="6"/>
          <c:order val="3"/>
          <c:tx>
            <c:v>11F: MAPRO TBT FF G 55kW</c:v>
          </c:tx>
          <c:spPr>
            <a:ln>
              <a:solidFill>
                <a:srgbClr val="0070C0"/>
              </a:solidFill>
            </a:ln>
          </c:spPr>
          <c:marker>
            <c:symbol val="none"/>
          </c:marker>
          <c:xVal>
            <c:numLit>
              <c:formatCode>General</c:formatCode>
              <c:ptCount val="5"/>
              <c:pt idx="0">
                <c:v>1222.2222222222222</c:v>
              </c:pt>
              <c:pt idx="1">
                <c:v>905.55555555555543</c:v>
              </c:pt>
              <c:pt idx="2">
                <c:v>1878.9743589743578</c:v>
              </c:pt>
              <c:pt idx="3">
                <c:v>2083.5897435897436</c:v>
              </c:pt>
              <c:pt idx="4">
                <c:v>1222.2222222222222</c:v>
              </c:pt>
            </c:numLit>
          </c:xVal>
          <c:yVal>
            <c:numLit>
              <c:formatCode>General</c:formatCode>
              <c:ptCount val="5"/>
              <c:pt idx="0">
                <c:v>0</c:v>
              </c:pt>
              <c:pt idx="1">
                <c:v>0.39900000000000341</c:v>
              </c:pt>
              <c:pt idx="2">
                <c:v>0.39900000000000341</c:v>
              </c:pt>
              <c:pt idx="3">
                <c:v>0</c:v>
              </c:pt>
              <c:pt idx="4">
                <c:v>0</c:v>
              </c:pt>
            </c:numLit>
          </c:yVal>
        </c:ser>
        <c:ser>
          <c:idx val="0"/>
          <c:order val="4"/>
          <c:tx>
            <c:v>11B: MAPRO CL60 monobloc</c:v>
          </c:tx>
          <c:spPr>
            <a:ln>
              <a:solidFill>
                <a:srgbClr val="FF0000"/>
              </a:solidFill>
            </a:ln>
          </c:spPr>
          <c:marker>
            <c:symbol val="none"/>
          </c:marker>
          <c:xVal>
            <c:numLit>
              <c:formatCode>General</c:formatCode>
              <c:ptCount val="6"/>
              <c:pt idx="0">
                <c:v>476.00000000000006</c:v>
              </c:pt>
              <c:pt idx="1">
                <c:v>673.35692168912749</c:v>
              </c:pt>
              <c:pt idx="2">
                <c:v>287.35692168912902</c:v>
              </c:pt>
              <c:pt idx="3">
                <c:v>287.35692168912902</c:v>
              </c:pt>
              <c:pt idx="4">
                <c:v>90</c:v>
              </c:pt>
              <c:pt idx="5">
                <c:v>476.00000000000006</c:v>
              </c:pt>
            </c:numLit>
          </c:xVal>
          <c:yVal>
            <c:numLit>
              <c:formatCode>General</c:formatCode>
              <c:ptCount val="6"/>
              <c:pt idx="0">
                <c:v>0.22</c:v>
              </c:pt>
              <c:pt idx="1">
                <c:v>0</c:v>
              </c:pt>
              <c:pt idx="2">
                <c:v>0</c:v>
              </c:pt>
              <c:pt idx="3">
                <c:v>0</c:v>
              </c:pt>
              <c:pt idx="4">
                <c:v>0.22</c:v>
              </c:pt>
              <c:pt idx="5">
                <c:v>0.22</c:v>
              </c:pt>
            </c:numLit>
          </c:yVal>
        </c:ser>
        <c:ser>
          <c:idx val="4"/>
          <c:order val="5"/>
          <c:tx>
            <c:v>11A: à définir spécifiquement par projet dans la gamme MAPRO CLxx/21 2D G</c:v>
          </c:tx>
          <c:spPr>
            <a:ln>
              <a:prstDash val="dash"/>
            </a:ln>
          </c:spPr>
          <c:marker>
            <c:symbol val="none"/>
          </c:marker>
          <c:xVal>
            <c:numLit>
              <c:formatCode>General</c:formatCode>
              <c:ptCount val="6"/>
              <c:pt idx="0">
                <c:v>75.668826732827014</c:v>
              </c:pt>
              <c:pt idx="1">
                <c:v>186.49270977670616</c:v>
              </c:pt>
              <c:pt idx="2">
                <c:v>186.49270977670616</c:v>
              </c:pt>
              <c:pt idx="3">
                <c:v>568.49270977670653</c:v>
              </c:pt>
              <c:pt idx="4">
                <c:v>457.66882673282777</c:v>
              </c:pt>
              <c:pt idx="5">
                <c:v>75.668826732827014</c:v>
              </c:pt>
            </c:numLit>
          </c:xVal>
          <c:yVal>
            <c:numLit>
              <c:formatCode>General</c:formatCode>
              <c:ptCount val="6"/>
              <c:pt idx="0">
                <c:v>0.36000000000000032</c:v>
              </c:pt>
              <c:pt idx="1">
                <c:v>1.0000000000000005E-2</c:v>
              </c:pt>
              <c:pt idx="2">
                <c:v>1.0000000000000005E-2</c:v>
              </c:pt>
              <c:pt idx="3">
                <c:v>1.0000000000000005E-2</c:v>
              </c:pt>
              <c:pt idx="4">
                <c:v>0.36000000000000032</c:v>
              </c:pt>
              <c:pt idx="5">
                <c:v>0.36000000000000032</c:v>
              </c:pt>
            </c:numLit>
          </c:yVal>
        </c:ser>
        <c:ser>
          <c:idx val="1"/>
          <c:order val="6"/>
          <c:tx>
            <c:v>11G: Meidinger GRN48 double centrifuge</c:v>
          </c:tx>
          <c:spPr>
            <a:ln>
              <a:solidFill>
                <a:schemeClr val="bg2">
                  <a:lumMod val="25000"/>
                </a:schemeClr>
              </a:solidFill>
            </a:ln>
          </c:spPr>
          <c:marker>
            <c:symbol val="none"/>
          </c:marker>
          <c:xVal>
            <c:numLit>
              <c:formatCode>General</c:formatCode>
              <c:ptCount val="17"/>
              <c:pt idx="0">
                <c:v>0</c:v>
              </c:pt>
              <c:pt idx="1">
                <c:v>120.33005491368351</c:v>
              </c:pt>
              <c:pt idx="2">
                <c:v>240.6601098273687</c:v>
              </c:pt>
              <c:pt idx="3">
                <c:v>481.3202196547374</c:v>
              </c:pt>
              <c:pt idx="4">
                <c:v>721.98032948210619</c:v>
              </c:pt>
              <c:pt idx="5">
                <c:v>962.6404393094748</c:v>
              </c:pt>
              <c:pt idx="6">
                <c:v>1203.3005491368428</c:v>
              </c:pt>
              <c:pt idx="7">
                <c:v>1443.9606589642272</c:v>
              </c:pt>
              <c:pt idx="8">
                <c:v>1684.620768791581</c:v>
              </c:pt>
              <c:pt idx="9">
                <c:v>1925.2808786189496</c:v>
              </c:pt>
            </c:numLit>
          </c:xVal>
          <c:yVal>
            <c:numLit>
              <c:formatCode>General</c:formatCode>
              <c:ptCount val="17"/>
              <c:pt idx="0">
                <c:v>0.39900000000000341</c:v>
              </c:pt>
              <c:pt idx="1">
                <c:v>0.39900000000000341</c:v>
              </c:pt>
              <c:pt idx="2">
                <c:v>0.39800000000000341</c:v>
              </c:pt>
              <c:pt idx="3">
                <c:v>0.39000000000000296</c:v>
              </c:pt>
              <c:pt idx="4">
                <c:v>0.38200000000000295</c:v>
              </c:pt>
              <c:pt idx="5">
                <c:v>0.37200000000000188</c:v>
              </c:pt>
              <c:pt idx="6">
                <c:v>0.35200000000000031</c:v>
              </c:pt>
              <c:pt idx="7">
                <c:v>0.32500000000000295</c:v>
              </c:pt>
              <c:pt idx="8">
                <c:v>0.28700000000000031</c:v>
              </c:pt>
              <c:pt idx="9">
                <c:v>0.23200000000000001</c:v>
              </c:pt>
            </c:numLit>
          </c:yVal>
        </c:ser>
        <c:axId val="95599232"/>
        <c:axId val="95605504"/>
      </c:scatterChart>
      <c:valAx>
        <c:axId val="95599232"/>
        <c:scaling>
          <c:orientation val="minMax"/>
          <c:max val="2000"/>
          <c:min val="0"/>
        </c:scaling>
        <c:axPos val="b"/>
        <c:majorGridlines/>
        <c:minorGridlines/>
        <c:title>
          <c:tx>
            <c:rich>
              <a:bodyPr/>
              <a:lstStyle/>
              <a:p>
                <a:pPr>
                  <a:defRPr/>
                </a:pPr>
                <a:r>
                  <a:rPr lang="fr-FR"/>
                  <a:t>Débit</a:t>
                </a:r>
                <a:r>
                  <a:rPr lang="fr-FR" baseline="0"/>
                  <a:t> biogaz humide (Nm3/h)</a:t>
                </a:r>
                <a:endParaRPr lang="fr-FR"/>
              </a:p>
            </c:rich>
          </c:tx>
        </c:title>
        <c:numFmt formatCode="General" sourceLinked="1"/>
        <c:tickLblPos val="nextTo"/>
        <c:txPr>
          <a:bodyPr rot="-5400000" vert="horz"/>
          <a:lstStyle/>
          <a:p>
            <a:pPr>
              <a:defRPr/>
            </a:pPr>
            <a:endParaRPr lang="en-US"/>
          </a:p>
        </c:txPr>
        <c:crossAx val="95605504"/>
        <c:crosses val="autoZero"/>
        <c:crossBetween val="midCat"/>
        <c:majorUnit val="100"/>
        <c:minorUnit val="50"/>
      </c:valAx>
      <c:valAx>
        <c:axId val="95605504"/>
        <c:scaling>
          <c:orientation val="minMax"/>
          <c:max val="0.4"/>
          <c:min val="0"/>
        </c:scaling>
        <c:axPos val="l"/>
        <c:majorGridlines/>
        <c:minorGridlines/>
        <c:title>
          <c:tx>
            <c:rich>
              <a:bodyPr rot="-5400000" vert="horz"/>
              <a:lstStyle/>
              <a:p>
                <a:pPr>
                  <a:defRPr/>
                </a:pPr>
                <a:r>
                  <a:rPr lang="fr-FR"/>
                  <a:t>Delta</a:t>
                </a:r>
                <a:r>
                  <a:rPr lang="fr-FR" baseline="0"/>
                  <a:t> P surpresseur - bar</a:t>
                </a:r>
                <a:endParaRPr lang="fr-FR"/>
              </a:p>
            </c:rich>
          </c:tx>
        </c:title>
        <c:numFmt formatCode="#,##0.00" sourceLinked="0"/>
        <c:tickLblPos val="nextTo"/>
        <c:crossAx val="95599232"/>
        <c:crosses val="autoZero"/>
        <c:crossBetween val="midCat"/>
        <c:majorUnit val="0.1"/>
        <c:minorUnit val="2.0000000000000011E-2"/>
      </c:valAx>
    </c:plotArea>
    <c:legend>
      <c:legendPos val="r"/>
      <c:layout>
        <c:manualLayout>
          <c:xMode val="edge"/>
          <c:yMode val="edge"/>
          <c:x val="0.8362839874743706"/>
          <c:y val="0.40218057785238293"/>
          <c:w val="0.16173238438267043"/>
          <c:h val="0.2921208218096476"/>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9.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38099</xdr:rowOff>
    </xdr:from>
    <xdr:to>
      <xdr:col>8</xdr:col>
      <xdr:colOff>590550</xdr:colOff>
      <xdr:row>32</xdr:row>
      <xdr:rowOff>95250</xdr:rowOff>
    </xdr:to>
    <xdr:sp macro="" textlink="">
      <xdr:nvSpPr>
        <xdr:cNvPr id="2" name="ZoneTexte 1"/>
        <xdr:cNvSpPr txBox="1"/>
      </xdr:nvSpPr>
      <xdr:spPr>
        <a:xfrm>
          <a:off x="0" y="990599"/>
          <a:ext cx="6686550" cy="5200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t>Principe de fonctionnement du document</a:t>
          </a:r>
        </a:p>
        <a:p>
          <a:r>
            <a:rPr lang="fr-FR" sz="1100"/>
            <a:t>Ce fichier synthétise tous les résultats de dimensionnement d'équipements standards.</a:t>
          </a:r>
        </a:p>
        <a:p>
          <a:endParaRPr lang="fr-FR" sz="1100"/>
        </a:p>
        <a:p>
          <a:r>
            <a:rPr lang="fr-FR" sz="1100"/>
            <a:t>Une gamme est créée</a:t>
          </a:r>
          <a:r>
            <a:rPr lang="fr-FR" sz="1100" baseline="0"/>
            <a:t> pour chaque </a:t>
          </a:r>
          <a:r>
            <a:rPr lang="fr-FR" sz="1100"/>
            <a:t>équipement; les paramètres de dimensionnement (débit, température, teneur en eau...) pour choisir un équipement dans la gamme sont miminisés. </a:t>
          </a:r>
        </a:p>
        <a:p>
          <a:endParaRPr lang="fr-FR" sz="1100"/>
        </a:p>
        <a:p>
          <a:r>
            <a:rPr lang="fr-FR" sz="1100"/>
            <a:t>Attention, un débit d'entrée d'installation ne suffit pas à choisir tous les équipements</a:t>
          </a:r>
          <a:r>
            <a:rPr lang="fr-FR" sz="1100" baseline="0"/>
            <a:t> s'intégrant dans l'épurateur. Ainsi on peut avoir un surpresseur de la gamme B, avec un échangeur de la gamme A. Le débit n'est parfois pas un critère de choix suffisant.</a:t>
          </a:r>
        </a:p>
        <a:p>
          <a:endParaRPr lang="fr-FR" sz="1100" baseline="0"/>
        </a:p>
        <a:p>
          <a:endParaRPr lang="fr-FR" sz="1100" baseline="0"/>
        </a:p>
        <a:p>
          <a:endParaRPr lang="fr-FR" sz="1100" baseline="0"/>
        </a:p>
        <a:p>
          <a:r>
            <a:rPr lang="fr-FR" sz="1100" baseline="0"/>
            <a:t>Pour chaque dimensionnement:</a:t>
          </a:r>
        </a:p>
        <a:p>
          <a:r>
            <a:rPr lang="fr-FR" sz="1100" baseline="0"/>
            <a:t>- le principe et les hypothèses sont décrits dans un document word, D1326-NC-0xx(x) Note de calcul explicative</a:t>
          </a:r>
        </a:p>
        <a:p>
          <a:r>
            <a:rPr lang="fr-FR" sz="1100" baseline="0"/>
            <a:t>- le détail des calculs dans une feuille excel, ces feuilles de calculs sont évolutives dans le cadre du standard, </a:t>
          </a:r>
          <a:r>
            <a:rPr lang="fr-FR" sz="1100" baseline="0">
              <a:solidFill>
                <a:schemeClr val="dk1"/>
              </a:solidFill>
              <a:latin typeface="+mn-lt"/>
              <a:ea typeface="+mn-ea"/>
              <a:cs typeface="+mn-cs"/>
            </a:rPr>
            <a:t>D1326-NC-1xx(x)</a:t>
          </a:r>
          <a:endParaRPr lang="fr-FR" sz="1100" baseline="0"/>
        </a:p>
        <a:p>
          <a:r>
            <a:rPr lang="fr-FR" sz="1100" baseline="0"/>
            <a:t>Ces fichiers sont indiqués en [</a:t>
          </a:r>
          <a:r>
            <a:rPr lang="fr-FR" sz="1100" i="1" baseline="0"/>
            <a:t>références</a:t>
          </a:r>
          <a:r>
            <a:rPr lang="fr-FR" sz="1100" baseline="0"/>
            <a:t> ]dans chaque onglet et sont situé sous : R:\Dted\1000432-D1326-STANDARDISATION PRODUIT BIOGAZ\Capitalisation\10 - Process</a:t>
          </a:r>
        </a:p>
        <a:p>
          <a:endParaRPr lang="fr-FR" sz="1100" baseline="0"/>
        </a:p>
        <a:p>
          <a:r>
            <a:rPr lang="fr-FR" sz="1100" baseline="0"/>
            <a:t>Les devis, plans, modèles 3D, documentation des équipements retenus sont ici:</a:t>
          </a:r>
        </a:p>
        <a:p>
          <a:r>
            <a:rPr lang="fr-FR" sz="1100" baseline="0"/>
            <a:t>R:\Dted\1000432-D1326-STANDARDISATION PRODUIT BIOGAZ\Dossier achats\Consultation\Retenus</a:t>
          </a:r>
        </a:p>
        <a:p>
          <a:endParaRPr lang="fr-FR" sz="1100" baseline="0"/>
        </a:p>
        <a:p>
          <a:endParaRPr lang="fr-FR" sz="1100" baseline="0"/>
        </a:p>
        <a:p>
          <a:endParaRPr lang="fr-FR" sz="1100" baseline="0"/>
        </a:p>
        <a:p>
          <a:endParaRPr lang="fr-FR" sz="1100" baseline="0"/>
        </a:p>
        <a:p>
          <a:r>
            <a:rPr lang="fr-FR" sz="1100" baseline="0"/>
            <a:t>Le document : D1326-CRR-070(0) Validation des calculs de dimensionnement du standard.pdf décrit le principe de validation des dimensionnements dans le fichier ci présent</a:t>
          </a:r>
        </a:p>
        <a:p>
          <a:endParaRPr lang="fr-FR" sz="1100" baseline="0"/>
        </a:p>
        <a:p>
          <a:r>
            <a:rPr lang="fr-FR" sz="1100"/>
            <a:t>Pour</a:t>
          </a:r>
          <a:r>
            <a:rPr lang="fr-FR" sz="1100" baseline="0"/>
            <a:t> ajouter un onglet, dupliquer l'onglet "vierge"</a:t>
          </a:r>
          <a:endParaRPr lang="fr-FR" sz="1100"/>
        </a:p>
      </xdr:txBody>
    </xdr:sp>
    <xdr:clientData/>
  </xdr:twoCellAnchor>
  <xdr:twoCellAnchor>
    <xdr:from>
      <xdr:col>9</xdr:col>
      <xdr:colOff>0</xdr:colOff>
      <xdr:row>5</xdr:row>
      <xdr:rowOff>0</xdr:rowOff>
    </xdr:from>
    <xdr:to>
      <xdr:col>17</xdr:col>
      <xdr:colOff>590550</xdr:colOff>
      <xdr:row>32</xdr:row>
      <xdr:rowOff>57151</xdr:rowOff>
    </xdr:to>
    <xdr:sp macro="" textlink="">
      <xdr:nvSpPr>
        <xdr:cNvPr id="3" name="ZoneTexte 2"/>
        <xdr:cNvSpPr txBox="1"/>
      </xdr:nvSpPr>
      <xdr:spPr>
        <a:xfrm>
          <a:off x="6858000" y="952500"/>
          <a:ext cx="6686550" cy="5200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t>Pre-sizing module for quotation</a:t>
          </a:r>
        </a:p>
        <a:p>
          <a:endParaRPr lang="fr-FR" sz="1100" b="1"/>
        </a:p>
        <a:p>
          <a:r>
            <a:rPr lang="fr-FR" sz="1100" b="1"/>
            <a:t>Use</a:t>
          </a:r>
          <a:r>
            <a:rPr lang="fr-FR" sz="1100" b="1" baseline="0"/>
            <a:t> o</a:t>
          </a:r>
          <a:r>
            <a:rPr lang="fr-FR" sz="1100" b="1"/>
            <a:t>nly </a:t>
          </a:r>
          <a:r>
            <a:rPr lang="fr-FR" sz="1100" b="1" baseline="0"/>
            <a:t> the blue sheets, and follow the blue borders</a:t>
          </a:r>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40823</xdr:colOff>
      <xdr:row>44</xdr:row>
      <xdr:rowOff>11369</xdr:rowOff>
    </xdr:from>
    <xdr:to>
      <xdr:col>35</xdr:col>
      <xdr:colOff>340178</xdr:colOff>
      <xdr:row>81</xdr:row>
      <xdr:rowOff>128426</xdr:rowOff>
    </xdr:to>
    <xdr:pic>
      <xdr:nvPicPr>
        <xdr:cNvPr id="16" name="Image 15"/>
        <xdr:cNvPicPr>
          <a:picLocks noChangeAspect="1"/>
        </xdr:cNvPicPr>
      </xdr:nvPicPr>
      <xdr:blipFill>
        <a:blip xmlns:r="http://schemas.openxmlformats.org/officeDocument/2006/relationships" r:embed="rId1" cstate="print"/>
        <a:stretch>
          <a:fillRect/>
        </a:stretch>
      </xdr:blipFill>
      <xdr:spPr>
        <a:xfrm>
          <a:off x="6436180" y="7400048"/>
          <a:ext cx="10164534" cy="7165557"/>
        </a:xfrm>
        <a:prstGeom prst="rect">
          <a:avLst/>
        </a:prstGeom>
      </xdr:spPr>
    </xdr:pic>
    <xdr:clientData/>
  </xdr:twoCellAnchor>
  <xdr:twoCellAnchor>
    <xdr:from>
      <xdr:col>0</xdr:col>
      <xdr:colOff>571500</xdr:colOff>
      <xdr:row>5</xdr:row>
      <xdr:rowOff>27214</xdr:rowOff>
    </xdr:from>
    <xdr:to>
      <xdr:col>0</xdr:col>
      <xdr:colOff>1111500</xdr:colOff>
      <xdr:row>7</xdr:row>
      <xdr:rowOff>186214</xdr:rowOff>
    </xdr:to>
    <xdr:sp macro="" textlink="">
      <xdr:nvSpPr>
        <xdr:cNvPr id="3" name="Rectangle 2"/>
        <xdr:cNvSpPr/>
      </xdr:nvSpPr>
      <xdr:spPr>
        <a:xfrm>
          <a:off x="571500" y="993321"/>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1</xdr:colOff>
      <xdr:row>17</xdr:row>
      <xdr:rowOff>258535</xdr:rowOff>
    </xdr:from>
    <xdr:to>
      <xdr:col>36</xdr:col>
      <xdr:colOff>27215</xdr:colOff>
      <xdr:row>44</xdr:row>
      <xdr:rowOff>13606</xdr:rowOff>
    </xdr:to>
    <xdr:sp macro="" textlink="">
      <xdr:nvSpPr>
        <xdr:cNvPr id="4" name="Rectangle 3"/>
        <xdr:cNvSpPr/>
      </xdr:nvSpPr>
      <xdr:spPr>
        <a:xfrm>
          <a:off x="1" y="3701142"/>
          <a:ext cx="17362714" cy="6517821"/>
        </a:xfrm>
        <a:prstGeom prst="rect">
          <a:avLst/>
        </a:prstGeom>
        <a:noFill/>
        <a:ln w="762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540000</xdr:colOff>
      <xdr:row>6</xdr:row>
      <xdr:rowOff>159000</xdr:rowOff>
    </xdr:to>
    <xdr:sp macro="" textlink="">
      <xdr:nvSpPr>
        <xdr:cNvPr id="2" name="Rectangle 1"/>
        <xdr:cNvSpPr/>
      </xdr:nvSpPr>
      <xdr:spPr>
        <a:xfrm>
          <a:off x="1238250" y="772583"/>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540000</xdr:colOff>
      <xdr:row>7</xdr:row>
      <xdr:rowOff>159000</xdr:rowOff>
    </xdr:to>
    <xdr:sp macro="" textlink="">
      <xdr:nvSpPr>
        <xdr:cNvPr id="2" name="Rectangle 1"/>
        <xdr:cNvSpPr/>
      </xdr:nvSpPr>
      <xdr:spPr>
        <a:xfrm>
          <a:off x="762000" y="5851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818029</xdr:colOff>
      <xdr:row>4</xdr:row>
      <xdr:rowOff>78441</xdr:rowOff>
    </xdr:from>
    <xdr:to>
      <xdr:col>0</xdr:col>
      <xdr:colOff>1358029</xdr:colOff>
      <xdr:row>7</xdr:row>
      <xdr:rowOff>46941</xdr:rowOff>
    </xdr:to>
    <xdr:sp macro="" textlink="">
      <xdr:nvSpPr>
        <xdr:cNvPr id="2" name="Rectangle 1"/>
        <xdr:cNvSpPr/>
      </xdr:nvSpPr>
      <xdr:spPr>
        <a:xfrm>
          <a:off x="818029" y="862853"/>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1</xdr:colOff>
      <xdr:row>18</xdr:row>
      <xdr:rowOff>0</xdr:rowOff>
    </xdr:from>
    <xdr:to>
      <xdr:col>36</xdr:col>
      <xdr:colOff>108858</xdr:colOff>
      <xdr:row>46</xdr:row>
      <xdr:rowOff>27215</xdr:rowOff>
    </xdr:to>
    <xdr:sp macro="" textlink="">
      <xdr:nvSpPr>
        <xdr:cNvPr id="3" name="Rectangle 2"/>
        <xdr:cNvSpPr/>
      </xdr:nvSpPr>
      <xdr:spPr>
        <a:xfrm>
          <a:off x="1" y="3252107"/>
          <a:ext cx="16764000" cy="5769429"/>
        </a:xfrm>
        <a:prstGeom prst="rect">
          <a:avLst/>
        </a:prstGeom>
        <a:noFill/>
        <a:ln w="762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5</xdr:row>
      <xdr:rowOff>152400</xdr:rowOff>
    </xdr:from>
    <xdr:to>
      <xdr:col>1</xdr:col>
      <xdr:colOff>123825</xdr:colOff>
      <xdr:row>8</xdr:row>
      <xdr:rowOff>120900</xdr:rowOff>
    </xdr:to>
    <xdr:sp macro="" textlink="">
      <xdr:nvSpPr>
        <xdr:cNvPr id="2" name="Rectangle 1"/>
        <xdr:cNvSpPr/>
      </xdr:nvSpPr>
      <xdr:spPr>
        <a:xfrm>
          <a:off x="1485900" y="733425"/>
          <a:ext cx="619125"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1</xdr:col>
      <xdr:colOff>27213</xdr:colOff>
      <xdr:row>55</xdr:row>
      <xdr:rowOff>0</xdr:rowOff>
    </xdr:from>
    <xdr:to>
      <xdr:col>162</xdr:col>
      <xdr:colOff>13607</xdr:colOff>
      <xdr:row>74</xdr:row>
      <xdr:rowOff>13608</xdr:rowOff>
    </xdr:to>
    <xdr:sp macro="" textlink="">
      <xdr:nvSpPr>
        <xdr:cNvPr id="3" name="Rectangle 2"/>
        <xdr:cNvSpPr/>
      </xdr:nvSpPr>
      <xdr:spPr>
        <a:xfrm>
          <a:off x="394606" y="11130643"/>
          <a:ext cx="15253608" cy="4299858"/>
        </a:xfrm>
        <a:prstGeom prst="rect">
          <a:avLst/>
        </a:prstGeom>
        <a:noFill/>
        <a:ln w="762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xdr:col>
      <xdr:colOff>27214</xdr:colOff>
      <xdr:row>19</xdr:row>
      <xdr:rowOff>0</xdr:rowOff>
    </xdr:from>
    <xdr:to>
      <xdr:col>162</xdr:col>
      <xdr:colOff>13607</xdr:colOff>
      <xdr:row>40</xdr:row>
      <xdr:rowOff>13608</xdr:rowOff>
    </xdr:to>
    <xdr:sp macro="" textlink="">
      <xdr:nvSpPr>
        <xdr:cNvPr id="4" name="Rectangle 3"/>
        <xdr:cNvSpPr/>
      </xdr:nvSpPr>
      <xdr:spPr>
        <a:xfrm>
          <a:off x="394607" y="3728357"/>
          <a:ext cx="15253607" cy="4231822"/>
        </a:xfrm>
        <a:prstGeom prst="rect">
          <a:avLst/>
        </a:prstGeom>
        <a:noFill/>
        <a:ln w="762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517072</xdr:colOff>
      <xdr:row>4</xdr:row>
      <xdr:rowOff>108857</xdr:rowOff>
    </xdr:from>
    <xdr:to>
      <xdr:col>1</xdr:col>
      <xdr:colOff>295072</xdr:colOff>
      <xdr:row>7</xdr:row>
      <xdr:rowOff>77357</xdr:rowOff>
    </xdr:to>
    <xdr:sp macro="" textlink="">
      <xdr:nvSpPr>
        <xdr:cNvPr id="2" name="Rectangle 1"/>
        <xdr:cNvSpPr/>
      </xdr:nvSpPr>
      <xdr:spPr>
        <a:xfrm>
          <a:off x="517072" y="884464"/>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540000</xdr:colOff>
      <xdr:row>6</xdr:row>
      <xdr:rowOff>159000</xdr:rowOff>
    </xdr:to>
    <xdr:sp macro="" textlink="">
      <xdr:nvSpPr>
        <xdr:cNvPr id="2" name="Rectangle 1"/>
        <xdr:cNvSpPr/>
      </xdr:nvSpPr>
      <xdr:spPr>
        <a:xfrm>
          <a:off x="762000" y="771525"/>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540000</xdr:colOff>
      <xdr:row>6</xdr:row>
      <xdr:rowOff>159000</xdr:rowOff>
    </xdr:to>
    <xdr:sp macro="" textlink="">
      <xdr:nvSpPr>
        <xdr:cNvPr id="2" name="Rectangle 1"/>
        <xdr:cNvSpPr/>
      </xdr:nvSpPr>
      <xdr:spPr>
        <a:xfrm>
          <a:off x="762000" y="7756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540000</xdr:colOff>
      <xdr:row>6</xdr:row>
      <xdr:rowOff>159000</xdr:rowOff>
    </xdr:to>
    <xdr:sp macro="" textlink="">
      <xdr:nvSpPr>
        <xdr:cNvPr id="2" name="Rectangle 1"/>
        <xdr:cNvSpPr/>
      </xdr:nvSpPr>
      <xdr:spPr>
        <a:xfrm>
          <a:off x="762000" y="773206"/>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526676</xdr:colOff>
      <xdr:row>5</xdr:row>
      <xdr:rowOff>89647</xdr:rowOff>
    </xdr:from>
    <xdr:to>
      <xdr:col>1</xdr:col>
      <xdr:colOff>304676</xdr:colOff>
      <xdr:row>8</xdr:row>
      <xdr:rowOff>58147</xdr:rowOff>
    </xdr:to>
    <xdr:sp macro="" textlink="">
      <xdr:nvSpPr>
        <xdr:cNvPr id="2" name="Rectangle 1"/>
        <xdr:cNvSpPr/>
      </xdr:nvSpPr>
      <xdr:spPr>
        <a:xfrm>
          <a:off x="526676" y="672353"/>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247650</xdr:colOff>
      <xdr:row>30</xdr:row>
      <xdr:rowOff>30550</xdr:rowOff>
    </xdr:from>
    <xdr:to>
      <xdr:col>2</xdr:col>
      <xdr:colOff>571501</xdr:colOff>
      <xdr:row>33</xdr:row>
      <xdr:rowOff>49736</xdr:rowOff>
    </xdr:to>
    <xdr:pic>
      <xdr:nvPicPr>
        <xdr:cNvPr id="2" name="Image 1" descr="Signtaure MG.jpg"/>
        <xdr:cNvPicPr>
          <a:picLocks noChangeAspect="1"/>
        </xdr:cNvPicPr>
      </xdr:nvPicPr>
      <xdr:blipFill>
        <a:blip xmlns:r="http://schemas.openxmlformats.org/officeDocument/2006/relationships" r:embed="rId1" cstate="print"/>
        <a:stretch>
          <a:fillRect/>
        </a:stretch>
      </xdr:blipFill>
      <xdr:spPr>
        <a:xfrm>
          <a:off x="923925" y="6078925"/>
          <a:ext cx="1000126" cy="590686"/>
        </a:xfrm>
        <a:prstGeom prst="rect">
          <a:avLst/>
        </a:prstGeom>
      </xdr:spPr>
    </xdr:pic>
    <xdr:clientData/>
  </xdr:twoCellAnchor>
  <xdr:twoCellAnchor editAs="oneCell">
    <xdr:from>
      <xdr:col>4</xdr:col>
      <xdr:colOff>306870</xdr:colOff>
      <xdr:row>36</xdr:row>
      <xdr:rowOff>66674</xdr:rowOff>
    </xdr:from>
    <xdr:to>
      <xdr:col>5</xdr:col>
      <xdr:colOff>600074</xdr:colOff>
      <xdr:row>39</xdr:row>
      <xdr:rowOff>108881</xdr:rowOff>
    </xdr:to>
    <xdr:pic>
      <xdr:nvPicPr>
        <xdr:cNvPr id="3" name="Image 2" descr="Signature électronique - Caroline MILLET.jpg"/>
        <xdr:cNvPicPr>
          <a:picLocks noChangeAspect="1"/>
        </xdr:cNvPicPr>
      </xdr:nvPicPr>
      <xdr:blipFill>
        <a:blip xmlns:r="http://schemas.openxmlformats.org/officeDocument/2006/relationships" r:embed="rId2" cstate="print"/>
        <a:srcRect l="2146" t="3922" r="4292" b="5882"/>
        <a:stretch>
          <a:fillRect/>
        </a:stretch>
      </xdr:blipFill>
      <xdr:spPr>
        <a:xfrm>
          <a:off x="3011970" y="7258049"/>
          <a:ext cx="969479" cy="613707"/>
        </a:xfrm>
        <a:prstGeom prst="rect">
          <a:avLst/>
        </a:prstGeom>
      </xdr:spPr>
    </xdr:pic>
    <xdr:clientData/>
  </xdr:twoCellAnchor>
  <xdr:twoCellAnchor editAs="oneCell">
    <xdr:from>
      <xdr:col>4</xdr:col>
      <xdr:colOff>238125</xdr:colOff>
      <xdr:row>31</xdr:row>
      <xdr:rowOff>56692</xdr:rowOff>
    </xdr:from>
    <xdr:to>
      <xdr:col>5</xdr:col>
      <xdr:colOff>533403</xdr:colOff>
      <xdr:row>34</xdr:row>
      <xdr:rowOff>95249</xdr:rowOff>
    </xdr:to>
    <xdr:pic>
      <xdr:nvPicPr>
        <xdr:cNvPr id="4" name="Picture 2"/>
        <xdr:cNvPicPr>
          <a:picLocks noChangeAspect="1" noChangeArrowheads="1"/>
        </xdr:cNvPicPr>
      </xdr:nvPicPr>
      <xdr:blipFill>
        <a:blip xmlns:r="http://schemas.openxmlformats.org/officeDocument/2006/relationships" r:embed="rId3" cstate="print"/>
        <a:srcRect/>
        <a:stretch>
          <a:fillRect/>
        </a:stretch>
      </xdr:blipFill>
      <xdr:spPr bwMode="auto">
        <a:xfrm rot="16200000">
          <a:off x="3123973" y="6114819"/>
          <a:ext cx="610057" cy="971553"/>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6</xdr:row>
      <xdr:rowOff>0</xdr:rowOff>
    </xdr:from>
    <xdr:to>
      <xdr:col>1</xdr:col>
      <xdr:colOff>540000</xdr:colOff>
      <xdr:row>8</xdr:row>
      <xdr:rowOff>159000</xdr:rowOff>
    </xdr:to>
    <xdr:sp macro="" textlink="">
      <xdr:nvSpPr>
        <xdr:cNvPr id="2" name="Rectangle 1"/>
        <xdr:cNvSpPr/>
      </xdr:nvSpPr>
      <xdr:spPr>
        <a:xfrm>
          <a:off x="762000" y="11566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123265</xdr:colOff>
      <xdr:row>5</xdr:row>
      <xdr:rowOff>22412</xdr:rowOff>
    </xdr:from>
    <xdr:to>
      <xdr:col>0</xdr:col>
      <xdr:colOff>663265</xdr:colOff>
      <xdr:row>7</xdr:row>
      <xdr:rowOff>181412</xdr:rowOff>
    </xdr:to>
    <xdr:sp macro="" textlink="">
      <xdr:nvSpPr>
        <xdr:cNvPr id="2" name="Rectangle 1"/>
        <xdr:cNvSpPr/>
      </xdr:nvSpPr>
      <xdr:spPr>
        <a:xfrm>
          <a:off x="123265" y="986118"/>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557893</xdr:colOff>
      <xdr:row>4</xdr:row>
      <xdr:rowOff>136072</xdr:rowOff>
    </xdr:from>
    <xdr:to>
      <xdr:col>0</xdr:col>
      <xdr:colOff>1097893</xdr:colOff>
      <xdr:row>7</xdr:row>
      <xdr:rowOff>104572</xdr:rowOff>
    </xdr:to>
    <xdr:sp macro="" textlink="">
      <xdr:nvSpPr>
        <xdr:cNvPr id="2" name="Rectangle 1"/>
        <xdr:cNvSpPr/>
      </xdr:nvSpPr>
      <xdr:spPr>
        <a:xfrm>
          <a:off x="557893" y="721179"/>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540000</xdr:colOff>
      <xdr:row>6</xdr:row>
      <xdr:rowOff>159000</xdr:rowOff>
    </xdr:to>
    <xdr:sp macro="" textlink="">
      <xdr:nvSpPr>
        <xdr:cNvPr id="2" name="Rectangle 1"/>
        <xdr:cNvSpPr/>
      </xdr:nvSpPr>
      <xdr:spPr>
        <a:xfrm>
          <a:off x="762000" y="7756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13607</xdr:colOff>
      <xdr:row>9</xdr:row>
      <xdr:rowOff>285750</xdr:rowOff>
    </xdr:from>
    <xdr:to>
      <xdr:col>33</xdr:col>
      <xdr:colOff>27214</xdr:colOff>
      <xdr:row>96</xdr:row>
      <xdr:rowOff>95251</xdr:rowOff>
    </xdr:to>
    <xdr:sp macro="" textlink="">
      <xdr:nvSpPr>
        <xdr:cNvPr id="2" name="Rectangle 1"/>
        <xdr:cNvSpPr/>
      </xdr:nvSpPr>
      <xdr:spPr>
        <a:xfrm>
          <a:off x="13607" y="2013857"/>
          <a:ext cx="20505964" cy="17947823"/>
        </a:xfrm>
        <a:prstGeom prst="rect">
          <a:avLst/>
        </a:prstGeom>
        <a:noFill/>
        <a:ln w="762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6</xdr:row>
      <xdr:rowOff>0</xdr:rowOff>
    </xdr:from>
    <xdr:to>
      <xdr:col>1</xdr:col>
      <xdr:colOff>540000</xdr:colOff>
      <xdr:row>8</xdr:row>
      <xdr:rowOff>159000</xdr:rowOff>
    </xdr:to>
    <xdr:sp macro="" textlink="">
      <xdr:nvSpPr>
        <xdr:cNvPr id="2" name="Rectangle 1"/>
        <xdr:cNvSpPr/>
      </xdr:nvSpPr>
      <xdr:spPr>
        <a:xfrm>
          <a:off x="762000" y="11566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540000</xdr:colOff>
      <xdr:row>5</xdr:row>
      <xdr:rowOff>159000</xdr:rowOff>
    </xdr:to>
    <xdr:sp macro="" textlink="">
      <xdr:nvSpPr>
        <xdr:cNvPr id="2" name="Rectangle 1"/>
        <xdr:cNvSpPr/>
      </xdr:nvSpPr>
      <xdr:spPr>
        <a:xfrm>
          <a:off x="762000" y="582706"/>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6</xdr:row>
      <xdr:rowOff>0</xdr:rowOff>
    </xdr:from>
    <xdr:to>
      <xdr:col>1</xdr:col>
      <xdr:colOff>540000</xdr:colOff>
      <xdr:row>8</xdr:row>
      <xdr:rowOff>159000</xdr:rowOff>
    </xdr:to>
    <xdr:sp macro="" textlink="">
      <xdr:nvSpPr>
        <xdr:cNvPr id="2" name="Rectangle 1"/>
        <xdr:cNvSpPr/>
      </xdr:nvSpPr>
      <xdr:spPr>
        <a:xfrm>
          <a:off x="762000" y="11566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136071</xdr:colOff>
      <xdr:row>2</xdr:row>
      <xdr:rowOff>54429</xdr:rowOff>
    </xdr:from>
    <xdr:to>
      <xdr:col>0</xdr:col>
      <xdr:colOff>676071</xdr:colOff>
      <xdr:row>5</xdr:row>
      <xdr:rowOff>22929</xdr:rowOff>
    </xdr:to>
    <xdr:sp macro="" textlink="">
      <xdr:nvSpPr>
        <xdr:cNvPr id="3" name="Rectangle 2"/>
        <xdr:cNvSpPr/>
      </xdr:nvSpPr>
      <xdr:spPr>
        <a:xfrm>
          <a:off x="136071" y="449036"/>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22410</xdr:colOff>
      <xdr:row>51</xdr:row>
      <xdr:rowOff>78442</xdr:rowOff>
    </xdr:from>
    <xdr:to>
      <xdr:col>23</xdr:col>
      <xdr:colOff>140072</xdr:colOff>
      <xdr:row>74</xdr:row>
      <xdr:rowOff>182437</xdr:rowOff>
    </xdr:to>
    <xdr:pic>
      <xdr:nvPicPr>
        <xdr:cNvPr id="3" name="Picture 3"/>
        <xdr:cNvPicPr>
          <a:picLocks noChangeAspect="1" noChangeArrowheads="1"/>
        </xdr:cNvPicPr>
      </xdr:nvPicPr>
      <xdr:blipFill>
        <a:blip xmlns:r="http://schemas.openxmlformats.org/officeDocument/2006/relationships" r:embed="rId1" cstate="print"/>
        <a:srcRect l="2105"/>
        <a:stretch>
          <a:fillRect/>
        </a:stretch>
      </xdr:blipFill>
      <xdr:spPr bwMode="auto">
        <a:xfrm>
          <a:off x="22410" y="6755467"/>
          <a:ext cx="7270937" cy="4485495"/>
        </a:xfrm>
        <a:prstGeom prst="rect">
          <a:avLst/>
        </a:prstGeom>
        <a:noFill/>
        <a:ln w="1">
          <a:noFill/>
          <a:miter lim="800000"/>
          <a:headEnd/>
          <a:tailEnd type="none" w="med" len="med"/>
        </a:ln>
        <a:effectLst/>
      </xdr:spPr>
    </xdr:pic>
    <xdr:clientData/>
  </xdr:twoCellAnchor>
  <xdr:twoCellAnchor editAs="oneCell">
    <xdr:from>
      <xdr:col>29</xdr:col>
      <xdr:colOff>48852</xdr:colOff>
      <xdr:row>51</xdr:row>
      <xdr:rowOff>82806</xdr:rowOff>
    </xdr:from>
    <xdr:to>
      <xdr:col>66</xdr:col>
      <xdr:colOff>218883</xdr:colOff>
      <xdr:row>73</xdr:row>
      <xdr:rowOff>183660</xdr:rowOff>
    </xdr:to>
    <xdr:pic>
      <xdr:nvPicPr>
        <xdr:cNvPr id="4" name="Picture 4"/>
        <xdr:cNvPicPr>
          <a:picLocks noChangeAspect="1" noChangeArrowheads="1"/>
        </xdr:cNvPicPr>
      </xdr:nvPicPr>
      <xdr:blipFill>
        <a:blip xmlns:r="http://schemas.openxmlformats.org/officeDocument/2006/relationships" r:embed="rId2" cstate="print"/>
        <a:srcRect l="1803" t="2363" r="1312" b="2399"/>
        <a:stretch>
          <a:fillRect/>
        </a:stretch>
      </xdr:blipFill>
      <xdr:spPr bwMode="auto">
        <a:xfrm>
          <a:off x="8516577" y="6759831"/>
          <a:ext cx="8275806" cy="4291854"/>
        </a:xfrm>
        <a:prstGeom prst="rect">
          <a:avLst/>
        </a:prstGeom>
        <a:noFill/>
        <a:ln w="1">
          <a:noFill/>
          <a:miter lim="800000"/>
          <a:headEnd/>
          <a:tailEnd type="none" w="med" len="med"/>
        </a:ln>
        <a:effectLst/>
      </xdr:spPr>
    </xdr:pic>
    <xdr:clientData/>
  </xdr:twoCellAnchor>
  <xdr:twoCellAnchor editAs="oneCell">
    <xdr:from>
      <xdr:col>1</xdr:col>
      <xdr:colOff>142878</xdr:colOff>
      <xdr:row>95</xdr:row>
      <xdr:rowOff>107157</xdr:rowOff>
    </xdr:from>
    <xdr:to>
      <xdr:col>1</xdr:col>
      <xdr:colOff>589403</xdr:colOff>
      <xdr:row>97</xdr:row>
      <xdr:rowOff>92834</xdr:rowOff>
    </xdr:to>
    <xdr:pic>
      <xdr:nvPicPr>
        <xdr:cNvPr id="5" name="Image 4"/>
        <xdr:cNvPicPr>
          <a:picLocks noChangeAspect="1"/>
        </xdr:cNvPicPr>
      </xdr:nvPicPr>
      <xdr:blipFill>
        <a:blip xmlns:r="http://schemas.openxmlformats.org/officeDocument/2006/relationships" r:embed="rId3" cstate="print"/>
        <a:stretch>
          <a:fillRect/>
        </a:stretch>
      </xdr:blipFill>
      <xdr:spPr>
        <a:xfrm>
          <a:off x="1628778" y="18137982"/>
          <a:ext cx="446525" cy="366677"/>
        </a:xfrm>
        <a:prstGeom prst="rect">
          <a:avLst/>
        </a:prstGeom>
      </xdr:spPr>
    </xdr:pic>
    <xdr:clientData/>
  </xdr:twoCellAnchor>
  <xdr:twoCellAnchor>
    <xdr:from>
      <xdr:col>0</xdr:col>
      <xdr:colOff>539750</xdr:colOff>
      <xdr:row>3</xdr:row>
      <xdr:rowOff>42334</xdr:rowOff>
    </xdr:from>
    <xdr:to>
      <xdr:col>0</xdr:col>
      <xdr:colOff>1079750</xdr:colOff>
      <xdr:row>6</xdr:row>
      <xdr:rowOff>10834</xdr:rowOff>
    </xdr:to>
    <xdr:sp macro="" textlink="">
      <xdr:nvSpPr>
        <xdr:cNvPr id="7" name="Rectangle 6"/>
        <xdr:cNvSpPr/>
      </xdr:nvSpPr>
      <xdr:spPr>
        <a:xfrm>
          <a:off x="539750" y="62441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68035</xdr:colOff>
      <xdr:row>0</xdr:row>
      <xdr:rowOff>136071</xdr:rowOff>
    </xdr:from>
    <xdr:to>
      <xdr:col>0</xdr:col>
      <xdr:colOff>2462893</xdr:colOff>
      <xdr:row>36</xdr:row>
      <xdr:rowOff>122464</xdr:rowOff>
    </xdr:to>
    <xdr:sp macro="" textlink="">
      <xdr:nvSpPr>
        <xdr:cNvPr id="2" name="ZoneTexte 1"/>
        <xdr:cNvSpPr txBox="1"/>
      </xdr:nvSpPr>
      <xdr:spPr>
        <a:xfrm>
          <a:off x="68035" y="136071"/>
          <a:ext cx="2394858" cy="4558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3200">
              <a:solidFill>
                <a:srgbClr val="FF0000"/>
              </a:solidFill>
            </a:rPr>
            <a:t>Pour ajouter un onglet</a:t>
          </a:r>
        </a:p>
        <a:p>
          <a:r>
            <a:rPr lang="fr-FR" sz="3200">
              <a:solidFill>
                <a:srgbClr val="FF0000"/>
              </a:solidFill>
            </a:rPr>
            <a:t>Dupliquer l'onget "Vierge" pour conserver</a:t>
          </a:r>
          <a:r>
            <a:rPr lang="fr-FR" sz="3200" baseline="0">
              <a:solidFill>
                <a:srgbClr val="FF0000"/>
              </a:solidFill>
            </a:rPr>
            <a:t> la mise en page du document</a:t>
          </a:r>
          <a:endParaRPr lang="fr-FR" sz="320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1455964</xdr:colOff>
      <xdr:row>3</xdr:row>
      <xdr:rowOff>81642</xdr:rowOff>
    </xdr:from>
    <xdr:to>
      <xdr:col>0</xdr:col>
      <xdr:colOff>1995964</xdr:colOff>
      <xdr:row>6</xdr:row>
      <xdr:rowOff>50142</xdr:rowOff>
    </xdr:to>
    <xdr:sp macro="" textlink="">
      <xdr:nvSpPr>
        <xdr:cNvPr id="2" name="Rectangle 1"/>
        <xdr:cNvSpPr/>
      </xdr:nvSpPr>
      <xdr:spPr>
        <a:xfrm>
          <a:off x="1455964" y="666749"/>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599800</xdr:colOff>
      <xdr:row>64</xdr:row>
      <xdr:rowOff>40822</xdr:rowOff>
    </xdr:from>
    <xdr:to>
      <xdr:col>5</xdr:col>
      <xdr:colOff>2667001</xdr:colOff>
      <xdr:row>74</xdr:row>
      <xdr:rowOff>118383</xdr:rowOff>
    </xdr:to>
    <xdr:pic>
      <xdr:nvPicPr>
        <xdr:cNvPr id="14344"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429836" y="9198429"/>
          <a:ext cx="9006844" cy="1982561"/>
        </a:xfrm>
        <a:prstGeom prst="rect">
          <a:avLst/>
        </a:prstGeom>
        <a:noFill/>
      </xdr:spPr>
    </xdr:pic>
    <xdr:clientData/>
  </xdr:twoCellAnchor>
  <xdr:twoCellAnchor>
    <xdr:from>
      <xdr:col>1</xdr:col>
      <xdr:colOff>0</xdr:colOff>
      <xdr:row>4</xdr:row>
      <xdr:rowOff>0</xdr:rowOff>
    </xdr:from>
    <xdr:to>
      <xdr:col>1</xdr:col>
      <xdr:colOff>540000</xdr:colOff>
      <xdr:row>6</xdr:row>
      <xdr:rowOff>159000</xdr:rowOff>
    </xdr:to>
    <xdr:sp macro="" textlink="">
      <xdr:nvSpPr>
        <xdr:cNvPr id="3" name="Rectangle 2"/>
        <xdr:cNvSpPr/>
      </xdr:nvSpPr>
      <xdr:spPr>
        <a:xfrm>
          <a:off x="830036" y="7756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540000</xdr:colOff>
      <xdr:row>7</xdr:row>
      <xdr:rowOff>159000</xdr:rowOff>
    </xdr:to>
    <xdr:sp macro="" textlink="">
      <xdr:nvSpPr>
        <xdr:cNvPr id="2" name="Rectangle 1"/>
        <xdr:cNvSpPr/>
      </xdr:nvSpPr>
      <xdr:spPr>
        <a:xfrm>
          <a:off x="762000" y="9661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1</xdr:colOff>
      <xdr:row>13</xdr:row>
      <xdr:rowOff>326572</xdr:rowOff>
    </xdr:from>
    <xdr:to>
      <xdr:col>35</xdr:col>
      <xdr:colOff>54429</xdr:colOff>
      <xdr:row>156</xdr:row>
      <xdr:rowOff>40821</xdr:rowOff>
    </xdr:to>
    <xdr:sp macro="" textlink="">
      <xdr:nvSpPr>
        <xdr:cNvPr id="3" name="Rectangle 2"/>
        <xdr:cNvSpPr/>
      </xdr:nvSpPr>
      <xdr:spPr>
        <a:xfrm>
          <a:off x="1" y="2816679"/>
          <a:ext cx="18478499" cy="22329321"/>
        </a:xfrm>
        <a:prstGeom prst="rect">
          <a:avLst/>
        </a:prstGeom>
        <a:noFill/>
        <a:ln w="762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6</xdr:row>
      <xdr:rowOff>0</xdr:rowOff>
    </xdr:from>
    <xdr:to>
      <xdr:col>1</xdr:col>
      <xdr:colOff>540000</xdr:colOff>
      <xdr:row>8</xdr:row>
      <xdr:rowOff>159000</xdr:rowOff>
    </xdr:to>
    <xdr:sp macro="" textlink="">
      <xdr:nvSpPr>
        <xdr:cNvPr id="2" name="Rectangle 1"/>
        <xdr:cNvSpPr/>
      </xdr:nvSpPr>
      <xdr:spPr>
        <a:xfrm>
          <a:off x="762000" y="11566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20</xdr:col>
      <xdr:colOff>214992</xdr:colOff>
      <xdr:row>18</xdr:row>
      <xdr:rowOff>283467</xdr:rowOff>
    </xdr:from>
    <xdr:to>
      <xdr:col>35</xdr:col>
      <xdr:colOff>486837</xdr:colOff>
      <xdr:row>35</xdr:row>
      <xdr:rowOff>25692</xdr:rowOff>
    </xdr:to>
    <xdr:grpSp>
      <xdr:nvGrpSpPr>
        <xdr:cNvPr id="95" name="Groupe 94"/>
        <xdr:cNvGrpSpPr/>
      </xdr:nvGrpSpPr>
      <xdr:grpSpPr>
        <a:xfrm>
          <a:off x="19303421" y="3770931"/>
          <a:ext cx="7236262" cy="3804145"/>
          <a:chOff x="16870136" y="3145265"/>
          <a:chExt cx="6595585" cy="3764210"/>
        </a:xfrm>
      </xdr:grpSpPr>
      <xdr:grpSp>
        <xdr:nvGrpSpPr>
          <xdr:cNvPr id="94" name="Groupe 93"/>
          <xdr:cNvGrpSpPr/>
        </xdr:nvGrpSpPr>
        <xdr:grpSpPr>
          <a:xfrm>
            <a:off x="17358389" y="5781621"/>
            <a:ext cx="1941352" cy="1127854"/>
            <a:chOff x="17563929" y="6002200"/>
            <a:chExt cx="1941352" cy="1127854"/>
          </a:xfrm>
        </xdr:grpSpPr>
        <xdr:sp macro="" textlink="">
          <xdr:nvSpPr>
            <xdr:cNvPr id="14" name="Organigramme : Jonction de sommaire 13"/>
            <xdr:cNvSpPr/>
          </xdr:nvSpPr>
          <xdr:spPr>
            <a:xfrm>
              <a:off x="17563929" y="6002200"/>
              <a:ext cx="287317" cy="288032"/>
            </a:xfrm>
            <a:prstGeom prst="flowChartSummingJunction">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15" name="ZoneTexte 19"/>
            <xdr:cNvSpPr txBox="1"/>
          </xdr:nvSpPr>
          <xdr:spPr>
            <a:xfrm>
              <a:off x="17923254" y="6002200"/>
              <a:ext cx="1582027"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a:t>Heat exchanger</a:t>
              </a:r>
            </a:p>
          </xdr:txBody>
        </xdr:sp>
        <xdr:sp macro="" textlink="">
          <xdr:nvSpPr>
            <xdr:cNvPr id="20" name="Ellipse 19"/>
            <xdr:cNvSpPr/>
          </xdr:nvSpPr>
          <xdr:spPr>
            <a:xfrm>
              <a:off x="17563929" y="6517227"/>
              <a:ext cx="215309" cy="218889"/>
            </a:xfrm>
            <a:prstGeom prst="ellipse">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21" name="ZoneTexte 28"/>
            <xdr:cNvSpPr txBox="1"/>
          </xdr:nvSpPr>
          <xdr:spPr>
            <a:xfrm>
              <a:off x="17923254" y="6499811"/>
              <a:ext cx="1582027" cy="26733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a:t>Pump</a:t>
              </a:r>
            </a:p>
          </xdr:txBody>
        </xdr:sp>
        <xdr:pic>
          <xdr:nvPicPr>
            <xdr:cNvPr id="31"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7563929" y="6937588"/>
              <a:ext cx="237410" cy="126689"/>
            </a:xfrm>
            <a:prstGeom prst="rect">
              <a:avLst/>
            </a:prstGeom>
            <a:noFill/>
            <a:ln w="9525">
              <a:noFill/>
              <a:miter lim="800000"/>
              <a:headEnd/>
              <a:tailEnd/>
            </a:ln>
          </xdr:spPr>
        </xdr:pic>
        <xdr:sp macro="" textlink="">
          <xdr:nvSpPr>
            <xdr:cNvPr id="32" name="ZoneTexte 39"/>
            <xdr:cNvSpPr txBox="1"/>
          </xdr:nvSpPr>
          <xdr:spPr>
            <a:xfrm>
              <a:off x="17923254" y="6865580"/>
              <a:ext cx="1582027" cy="26447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a:t>Hand valve</a:t>
              </a:r>
            </a:p>
          </xdr:txBody>
        </xdr:sp>
      </xdr:grpSp>
      <xdr:grpSp>
        <xdr:nvGrpSpPr>
          <xdr:cNvPr id="93" name="Groupe 92"/>
          <xdr:cNvGrpSpPr/>
        </xdr:nvGrpSpPr>
        <xdr:grpSpPr>
          <a:xfrm>
            <a:off x="16870136" y="3145265"/>
            <a:ext cx="6595585" cy="2686497"/>
            <a:chOff x="16870136" y="3145265"/>
            <a:chExt cx="6595585" cy="2686497"/>
          </a:xfrm>
        </xdr:grpSpPr>
        <xdr:sp macro="" textlink="">
          <xdr:nvSpPr>
            <xdr:cNvPr id="7" name="Organigramme : Jonction de sommaire 6"/>
            <xdr:cNvSpPr/>
          </xdr:nvSpPr>
          <xdr:spPr>
            <a:xfrm>
              <a:off x="19865321" y="4008645"/>
              <a:ext cx="504056" cy="437778"/>
            </a:xfrm>
            <a:prstGeom prst="flowChartSummingJunction">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8" name="Organigramme : Jonction de sommaire 7"/>
            <xdr:cNvSpPr/>
          </xdr:nvSpPr>
          <xdr:spPr>
            <a:xfrm>
              <a:off x="18569893" y="4008645"/>
              <a:ext cx="503340" cy="437778"/>
            </a:xfrm>
            <a:prstGeom prst="flowChartSummingJunction">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9" name="Organigramme : Jonction de sommaire 8"/>
            <xdr:cNvSpPr/>
          </xdr:nvSpPr>
          <xdr:spPr>
            <a:xfrm>
              <a:off x="21161465" y="4008645"/>
              <a:ext cx="504056" cy="437778"/>
            </a:xfrm>
            <a:prstGeom prst="flowChartSummingJunction">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10" name="ZoneTexte 14"/>
            <xdr:cNvSpPr txBox="1"/>
          </xdr:nvSpPr>
          <xdr:spPr>
            <a:xfrm>
              <a:off x="18341885" y="5217388"/>
              <a:ext cx="1451428" cy="26447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solidFill>
                    <a:schemeClr val="accent1"/>
                  </a:solidFill>
                </a:rPr>
                <a:t>Air Liquide’s scope</a:t>
              </a:r>
            </a:p>
          </xdr:txBody>
        </xdr:sp>
        <xdr:sp macro="" textlink="">
          <xdr:nvSpPr>
            <xdr:cNvPr id="11" name="ZoneTexte 15"/>
            <xdr:cNvSpPr txBox="1"/>
          </xdr:nvSpPr>
          <xdr:spPr>
            <a:xfrm>
              <a:off x="19793313" y="5217388"/>
              <a:ext cx="1656184" cy="26447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solidFill>
                    <a:schemeClr val="accent1"/>
                  </a:solidFill>
                </a:rPr>
                <a:t>Client’s scope</a:t>
              </a:r>
            </a:p>
          </xdr:txBody>
        </xdr:sp>
        <xdr:cxnSp macro="">
          <xdr:nvCxnSpPr>
            <xdr:cNvPr id="12" name="Connecteur droit avec flèche 11"/>
            <xdr:cNvCxnSpPr/>
          </xdr:nvCxnSpPr>
          <xdr:spPr>
            <a:xfrm>
              <a:off x="21665521" y="4227534"/>
              <a:ext cx="648072" cy="0"/>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3" name="ZoneTexte 17"/>
            <xdr:cNvSpPr txBox="1"/>
          </xdr:nvSpPr>
          <xdr:spPr>
            <a:xfrm>
              <a:off x="22313593" y="4080653"/>
              <a:ext cx="1152128" cy="26447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Heat demand</a:t>
              </a:r>
            </a:p>
          </xdr:txBody>
        </xdr:sp>
        <xdr:cxnSp macro="">
          <xdr:nvCxnSpPr>
            <xdr:cNvPr id="25" name="Connecteur droit avec flèche 24"/>
            <xdr:cNvCxnSpPr/>
          </xdr:nvCxnSpPr>
          <xdr:spPr>
            <a:xfrm>
              <a:off x="17923254" y="4152661"/>
              <a:ext cx="646639" cy="0"/>
            </a:xfrm>
            <a:prstGeom prst="straightConnector1">
              <a:avLst/>
            </a:prstGeom>
            <a:ln w="15875">
              <a:solidFill>
                <a:schemeClr val="tx1"/>
              </a:solidFill>
              <a:headEnd type="arrow"/>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26" name="ZoneTexte 33"/>
            <xdr:cNvSpPr txBox="1"/>
          </xdr:nvSpPr>
          <xdr:spPr>
            <a:xfrm>
              <a:off x="16870136" y="3879082"/>
              <a:ext cx="1051304" cy="61101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Heat source:</a:t>
              </a:r>
              <a:endParaRPr lang="fr-FR" sz="1100" i="1"/>
            </a:p>
            <a:p>
              <a:r>
                <a:rPr lang="fr-FR" sz="1100" i="1"/>
                <a:t>Compressor oil circuit</a:t>
              </a:r>
            </a:p>
          </xdr:txBody>
        </xdr:sp>
        <xdr:cxnSp macro="">
          <xdr:nvCxnSpPr>
            <xdr:cNvPr id="27" name="Connecteur droit 26"/>
            <xdr:cNvCxnSpPr/>
          </xdr:nvCxnSpPr>
          <xdr:spPr>
            <a:xfrm>
              <a:off x="19793313" y="3145265"/>
              <a:ext cx="0" cy="2686497"/>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28" name="Connecteur droit avec flèche 27"/>
            <xdr:cNvCxnSpPr/>
          </xdr:nvCxnSpPr>
          <xdr:spPr>
            <a:xfrm flipH="1">
              <a:off x="17923254" y="4299542"/>
              <a:ext cx="646639" cy="0"/>
            </a:xfrm>
            <a:prstGeom prst="straightConnector1">
              <a:avLst/>
            </a:prstGeom>
            <a:ln w="15875">
              <a:solidFill>
                <a:schemeClr val="tx1"/>
              </a:solidFill>
              <a:headEnd type="arrow"/>
              <a:tailEnd type="none"/>
            </a:ln>
          </xdr:spPr>
          <xdr:style>
            <a:lnRef idx="1">
              <a:schemeClr val="accent1"/>
            </a:lnRef>
            <a:fillRef idx="0">
              <a:schemeClr val="accent1"/>
            </a:fillRef>
            <a:effectRef idx="0">
              <a:schemeClr val="accent1"/>
            </a:effectRef>
            <a:fontRef idx="minor">
              <a:schemeClr val="tx1"/>
            </a:fontRef>
          </xdr:style>
        </xdr:cxnSp>
        <xdr:cxnSp macro="">
          <xdr:nvCxnSpPr>
            <xdr:cNvPr id="33" name="Connecteur droit avec flèche 32"/>
            <xdr:cNvCxnSpPr/>
          </xdr:nvCxnSpPr>
          <xdr:spPr>
            <a:xfrm>
              <a:off x="19865321" y="5508284"/>
              <a:ext cx="3443684" cy="0"/>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Connecteur droit avec flèche 33"/>
            <xdr:cNvCxnSpPr/>
          </xdr:nvCxnSpPr>
          <xdr:spPr>
            <a:xfrm flipH="1">
              <a:off x="16903874" y="5508284"/>
              <a:ext cx="2817431" cy="0"/>
            </a:xfrm>
            <a:prstGeom prst="straightConnector1">
              <a:avLst/>
            </a:prstGeom>
            <a:ln>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5" name="ZoneTexte 42"/>
            <xdr:cNvSpPr txBox="1"/>
          </xdr:nvSpPr>
          <xdr:spPr>
            <a:xfrm>
              <a:off x="20153353" y="3439026"/>
              <a:ext cx="1584176"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050" i="1"/>
                <a:t>Customer water loop</a:t>
              </a:r>
            </a:p>
          </xdr:txBody>
        </xdr:sp>
        <xdr:cxnSp macro="">
          <xdr:nvCxnSpPr>
            <xdr:cNvPr id="60" name="Forme 59"/>
            <xdr:cNvCxnSpPr>
              <a:stCxn id="8" idx="0"/>
              <a:endCxn id="79" idx="0"/>
            </xdr:cNvCxnSpPr>
          </xdr:nvCxnSpPr>
          <xdr:spPr>
            <a:xfrm rot="5400000" flipH="1" flipV="1">
              <a:off x="19436034" y="3389656"/>
              <a:ext cx="3517" cy="1234461"/>
            </a:xfrm>
            <a:prstGeom prst="bentConnector3">
              <a:avLst>
                <a:gd name="adj1" fmla="val 10516438"/>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7" name="Forme 59"/>
            <xdr:cNvCxnSpPr>
              <a:stCxn id="79" idx="2"/>
              <a:endCxn id="8" idx="4"/>
            </xdr:cNvCxnSpPr>
          </xdr:nvCxnSpPr>
          <xdr:spPr>
            <a:xfrm rot="5400000" flipH="1">
              <a:off x="19431999" y="3834985"/>
              <a:ext cx="11585" cy="1234461"/>
            </a:xfrm>
            <a:prstGeom prst="bentConnector3">
              <a:avLst>
                <a:gd name="adj1" fmla="val -2959880"/>
              </a:avLst>
            </a:prstGeom>
            <a:ln w="285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1" name="Forme 59"/>
            <xdr:cNvCxnSpPr>
              <a:stCxn id="9" idx="4"/>
              <a:endCxn id="81" idx="2"/>
            </xdr:cNvCxnSpPr>
          </xdr:nvCxnSpPr>
          <xdr:spPr>
            <a:xfrm rot="5400000">
              <a:off x="20791478" y="3838922"/>
              <a:ext cx="14515" cy="1229517"/>
            </a:xfrm>
            <a:prstGeom prst="bentConnector3">
              <a:avLst>
                <a:gd name="adj1" fmla="val 2442192"/>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92" name="Groupe 91"/>
            <xdr:cNvGrpSpPr/>
          </xdr:nvGrpSpPr>
          <xdr:grpSpPr>
            <a:xfrm>
              <a:off x="19987614" y="4005128"/>
              <a:ext cx="1425878" cy="455810"/>
              <a:chOff x="19987614" y="4005128"/>
              <a:chExt cx="1425878" cy="455810"/>
            </a:xfrm>
          </xdr:grpSpPr>
          <xdr:cxnSp macro="">
            <xdr:nvCxnSpPr>
              <xdr:cNvPr id="75" name="Forme 59"/>
              <xdr:cNvCxnSpPr>
                <a:stCxn id="81" idx="0"/>
                <a:endCxn id="9" idx="0"/>
              </xdr:cNvCxnSpPr>
            </xdr:nvCxnSpPr>
            <xdr:spPr>
              <a:xfrm rot="16200000" flipH="1">
                <a:off x="20798440" y="3393593"/>
                <a:ext cx="587" cy="1229517"/>
              </a:xfrm>
              <a:prstGeom prst="bentConnector3">
                <a:avLst>
                  <a:gd name="adj1" fmla="val -62909219"/>
                </a:avLst>
              </a:prstGeom>
              <a:ln w="285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9" name="Rectangle 78"/>
              <xdr:cNvSpPr/>
            </xdr:nvSpPr>
            <xdr:spPr>
              <a:xfrm>
                <a:off x="19987614" y="4005128"/>
                <a:ext cx="134816" cy="4528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81" name="Rectangle 80"/>
              <xdr:cNvSpPr/>
            </xdr:nvSpPr>
            <xdr:spPr>
              <a:xfrm>
                <a:off x="20116568" y="4008058"/>
                <a:ext cx="134816" cy="4528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sp macro="" textlink="">
          <xdr:nvSpPr>
            <xdr:cNvPr id="18" name="Ellipse 17"/>
            <xdr:cNvSpPr/>
          </xdr:nvSpPr>
          <xdr:spPr>
            <a:xfrm>
              <a:off x="19205343" y="4689123"/>
              <a:ext cx="216024" cy="218888"/>
            </a:xfrm>
            <a:prstGeom prst="ellipse">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19" name="Ellipse 18"/>
            <xdr:cNvSpPr/>
          </xdr:nvSpPr>
          <xdr:spPr>
            <a:xfrm>
              <a:off x="20585401" y="4688759"/>
              <a:ext cx="216024" cy="218888"/>
            </a:xfrm>
            <a:prstGeom prst="ellipse">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pic>
          <xdr:nvPicPr>
            <xdr:cNvPr id="2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9577289" y="3583042"/>
              <a:ext cx="238125" cy="123825"/>
            </a:xfrm>
            <a:prstGeom prst="rect">
              <a:avLst/>
            </a:prstGeom>
            <a:noFill/>
            <a:ln w="9525">
              <a:noFill/>
              <a:miter lim="800000"/>
              <a:headEnd/>
              <a:tailEnd/>
            </a:ln>
          </xdr:spPr>
        </xdr:pic>
        <xdr:pic>
          <xdr:nvPicPr>
            <xdr:cNvPr id="3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9577289" y="4737319"/>
              <a:ext cx="238125" cy="123825"/>
            </a:xfrm>
            <a:prstGeom prst="rect">
              <a:avLst/>
            </a:prstGeom>
            <a:noFill/>
            <a:ln w="9525">
              <a:noFill/>
              <a:miter lim="800000"/>
              <a:headEnd/>
              <a:tailEnd/>
            </a:ln>
          </xdr:spPr>
        </xdr:pic>
        <xdr:sp macro="" textlink="">
          <xdr:nvSpPr>
            <xdr:cNvPr id="90" name="ZoneTexte 33"/>
            <xdr:cNvSpPr txBox="1"/>
          </xdr:nvSpPr>
          <xdr:spPr>
            <a:xfrm>
              <a:off x="18610347" y="3178844"/>
              <a:ext cx="1410345" cy="5056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000" b="0"/>
                <a:t>Température départ vers client	</a:t>
              </a:r>
              <a:r>
                <a:rPr lang="fr-FR" sz="1100" b="1"/>
                <a:t>T</a:t>
              </a:r>
              <a:r>
                <a:rPr lang="fr-FR" sz="1100" b="1" baseline="-25000"/>
                <a:t>1</a:t>
              </a:r>
              <a:endParaRPr lang="fr-FR" sz="1100" i="1" baseline="-25000"/>
            </a:p>
          </xdr:txBody>
        </xdr:sp>
        <xdr:sp macro="" textlink="">
          <xdr:nvSpPr>
            <xdr:cNvPr id="91" name="ZoneTexte 33"/>
            <xdr:cNvSpPr txBox="1"/>
          </xdr:nvSpPr>
          <xdr:spPr>
            <a:xfrm>
              <a:off x="18753221" y="4861761"/>
              <a:ext cx="1048394" cy="41044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000" b="0"/>
                <a:t>Température  </a:t>
              </a:r>
              <a:r>
                <a:rPr lang="fr-FR" sz="1000" b="1" kern="1200">
                  <a:solidFill>
                    <a:schemeClr val="tx1"/>
                  </a:solidFill>
                  <a:latin typeface="+mn-lt"/>
                  <a:ea typeface="+mn-ea"/>
                  <a:cs typeface="+mn-cs"/>
                </a:rPr>
                <a:t>T</a:t>
              </a:r>
              <a:r>
                <a:rPr lang="fr-FR" sz="1000" b="1" kern="1200" baseline="-25000">
                  <a:solidFill>
                    <a:schemeClr val="tx1"/>
                  </a:solidFill>
                  <a:latin typeface="+mn-lt"/>
                  <a:ea typeface="+mn-ea"/>
                  <a:cs typeface="+mn-cs"/>
                </a:rPr>
                <a:t>2</a:t>
              </a:r>
              <a:endParaRPr lang="fr-FR" sz="1000" b="0" baseline="-25000"/>
            </a:p>
            <a:p>
              <a:r>
                <a:rPr lang="fr-FR" sz="1000" b="0"/>
                <a:t>retour client	</a:t>
              </a:r>
              <a:endParaRPr lang="fr-FR" sz="1000" i="1" baseline="-25000"/>
            </a:p>
          </xdr:txBody>
        </xdr:sp>
      </xdr:grp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540000</xdr:colOff>
      <xdr:row>6</xdr:row>
      <xdr:rowOff>159000</xdr:rowOff>
    </xdr:to>
    <xdr:sp macro="" textlink="">
      <xdr:nvSpPr>
        <xdr:cNvPr id="2" name="Rectangle 1"/>
        <xdr:cNvSpPr/>
      </xdr:nvSpPr>
      <xdr:spPr>
        <a:xfrm>
          <a:off x="762000" y="773206"/>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593912</xdr:colOff>
      <xdr:row>3</xdr:row>
      <xdr:rowOff>100853</xdr:rowOff>
    </xdr:from>
    <xdr:to>
      <xdr:col>1</xdr:col>
      <xdr:colOff>215030</xdr:colOff>
      <xdr:row>6</xdr:row>
      <xdr:rowOff>69353</xdr:rowOff>
    </xdr:to>
    <xdr:sp macro="" textlink="">
      <xdr:nvSpPr>
        <xdr:cNvPr id="2" name="Rectangle 1"/>
        <xdr:cNvSpPr/>
      </xdr:nvSpPr>
      <xdr:spPr>
        <a:xfrm>
          <a:off x="593912" y="683559"/>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78442</xdr:colOff>
      <xdr:row>3</xdr:row>
      <xdr:rowOff>44823</xdr:rowOff>
    </xdr:from>
    <xdr:to>
      <xdr:col>2</xdr:col>
      <xdr:colOff>203824</xdr:colOff>
      <xdr:row>6</xdr:row>
      <xdr:rowOff>13323</xdr:rowOff>
    </xdr:to>
    <xdr:sp macro="" textlink="">
      <xdr:nvSpPr>
        <xdr:cNvPr id="2" name="Rectangle 1"/>
        <xdr:cNvSpPr/>
      </xdr:nvSpPr>
      <xdr:spPr>
        <a:xfrm>
          <a:off x="78442" y="638735"/>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168088</xdr:colOff>
      <xdr:row>2</xdr:row>
      <xdr:rowOff>78441</xdr:rowOff>
    </xdr:from>
    <xdr:to>
      <xdr:col>0</xdr:col>
      <xdr:colOff>708088</xdr:colOff>
      <xdr:row>5</xdr:row>
      <xdr:rowOff>46941</xdr:rowOff>
    </xdr:to>
    <xdr:sp macro="" textlink="">
      <xdr:nvSpPr>
        <xdr:cNvPr id="2" name="Rectangle 1"/>
        <xdr:cNvSpPr/>
      </xdr:nvSpPr>
      <xdr:spPr>
        <a:xfrm>
          <a:off x="168088" y="47064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520</xdr:col>
      <xdr:colOff>19061</xdr:colOff>
      <xdr:row>86</xdr:row>
      <xdr:rowOff>154726</xdr:rowOff>
    </xdr:from>
    <xdr:to>
      <xdr:col>520</xdr:col>
      <xdr:colOff>29685</xdr:colOff>
      <xdr:row>86</xdr:row>
      <xdr:rowOff>180975</xdr:rowOff>
    </xdr:to>
    <xdr:cxnSp macro="">
      <xdr:nvCxnSpPr>
        <xdr:cNvPr id="2" name="Connecteur droit 1"/>
        <xdr:cNvCxnSpPr/>
      </xdr:nvCxnSpPr>
      <xdr:spPr>
        <a:xfrm flipH="1">
          <a:off x="18383261" y="170901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86</xdr:row>
      <xdr:rowOff>154726</xdr:rowOff>
    </xdr:from>
    <xdr:to>
      <xdr:col>520</xdr:col>
      <xdr:colOff>29685</xdr:colOff>
      <xdr:row>86</xdr:row>
      <xdr:rowOff>180975</xdr:rowOff>
    </xdr:to>
    <xdr:cxnSp macro="">
      <xdr:nvCxnSpPr>
        <xdr:cNvPr id="18" name="Connecteur droit 17"/>
        <xdr:cNvCxnSpPr/>
      </xdr:nvCxnSpPr>
      <xdr:spPr>
        <a:xfrm flipH="1">
          <a:off x="18383261" y="170901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87</xdr:row>
      <xdr:rowOff>154726</xdr:rowOff>
    </xdr:from>
    <xdr:to>
      <xdr:col>520</xdr:col>
      <xdr:colOff>29685</xdr:colOff>
      <xdr:row>87</xdr:row>
      <xdr:rowOff>180975</xdr:rowOff>
    </xdr:to>
    <xdr:cxnSp macro="">
      <xdr:nvCxnSpPr>
        <xdr:cNvPr id="31" name="Connecteur droit 30"/>
        <xdr:cNvCxnSpPr/>
      </xdr:nvCxnSpPr>
      <xdr:spPr>
        <a:xfrm flipH="1">
          <a:off x="14573261" y="170901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87</xdr:row>
      <xdr:rowOff>154726</xdr:rowOff>
    </xdr:from>
    <xdr:to>
      <xdr:col>520</xdr:col>
      <xdr:colOff>29685</xdr:colOff>
      <xdr:row>87</xdr:row>
      <xdr:rowOff>180975</xdr:rowOff>
    </xdr:to>
    <xdr:cxnSp macro="">
      <xdr:nvCxnSpPr>
        <xdr:cNvPr id="37" name="Connecteur droit 36"/>
        <xdr:cNvCxnSpPr/>
      </xdr:nvCxnSpPr>
      <xdr:spPr>
        <a:xfrm flipH="1">
          <a:off x="14573261" y="170901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87</xdr:row>
      <xdr:rowOff>154726</xdr:rowOff>
    </xdr:from>
    <xdr:to>
      <xdr:col>520</xdr:col>
      <xdr:colOff>29685</xdr:colOff>
      <xdr:row>87</xdr:row>
      <xdr:rowOff>180975</xdr:rowOff>
    </xdr:to>
    <xdr:cxnSp macro="">
      <xdr:nvCxnSpPr>
        <xdr:cNvPr id="43" name="Connecteur droit 42"/>
        <xdr:cNvCxnSpPr/>
      </xdr:nvCxnSpPr>
      <xdr:spPr>
        <a:xfrm flipH="1">
          <a:off x="14573261" y="170901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91</xdr:row>
      <xdr:rowOff>154726</xdr:rowOff>
    </xdr:from>
    <xdr:to>
      <xdr:col>520</xdr:col>
      <xdr:colOff>29685</xdr:colOff>
      <xdr:row>91</xdr:row>
      <xdr:rowOff>180975</xdr:rowOff>
    </xdr:to>
    <xdr:cxnSp macro="">
      <xdr:nvCxnSpPr>
        <xdr:cNvPr id="8" name="Connecteur droit 7"/>
        <xdr:cNvCxnSpPr/>
      </xdr:nvCxnSpPr>
      <xdr:spPr>
        <a:xfrm flipH="1">
          <a:off x="14573261" y="180426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93</xdr:row>
      <xdr:rowOff>154726</xdr:rowOff>
    </xdr:from>
    <xdr:to>
      <xdr:col>520</xdr:col>
      <xdr:colOff>29685</xdr:colOff>
      <xdr:row>93</xdr:row>
      <xdr:rowOff>180975</xdr:rowOff>
    </xdr:to>
    <xdr:cxnSp macro="">
      <xdr:nvCxnSpPr>
        <xdr:cNvPr id="9" name="Connecteur droit 8"/>
        <xdr:cNvCxnSpPr/>
      </xdr:nvCxnSpPr>
      <xdr:spPr>
        <a:xfrm flipH="1">
          <a:off x="14573261" y="20509651"/>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88</xdr:row>
      <xdr:rowOff>154726</xdr:rowOff>
    </xdr:from>
    <xdr:to>
      <xdr:col>520</xdr:col>
      <xdr:colOff>29685</xdr:colOff>
      <xdr:row>88</xdr:row>
      <xdr:rowOff>180975</xdr:rowOff>
    </xdr:to>
    <xdr:cxnSp macro="">
      <xdr:nvCxnSpPr>
        <xdr:cNvPr id="10" name="Connecteur droit 9"/>
        <xdr:cNvCxnSpPr/>
      </xdr:nvCxnSpPr>
      <xdr:spPr>
        <a:xfrm flipH="1">
          <a:off x="14573261" y="193761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88</xdr:row>
      <xdr:rowOff>154726</xdr:rowOff>
    </xdr:from>
    <xdr:to>
      <xdr:col>520</xdr:col>
      <xdr:colOff>29685</xdr:colOff>
      <xdr:row>88</xdr:row>
      <xdr:rowOff>180975</xdr:rowOff>
    </xdr:to>
    <xdr:cxnSp macro="">
      <xdr:nvCxnSpPr>
        <xdr:cNvPr id="11" name="Connecteur droit 10"/>
        <xdr:cNvCxnSpPr/>
      </xdr:nvCxnSpPr>
      <xdr:spPr>
        <a:xfrm flipH="1">
          <a:off x="14573261" y="193761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89</xdr:row>
      <xdr:rowOff>154726</xdr:rowOff>
    </xdr:from>
    <xdr:to>
      <xdr:col>520</xdr:col>
      <xdr:colOff>29685</xdr:colOff>
      <xdr:row>89</xdr:row>
      <xdr:rowOff>180975</xdr:rowOff>
    </xdr:to>
    <xdr:cxnSp macro="">
      <xdr:nvCxnSpPr>
        <xdr:cNvPr id="12" name="Connecteur droit 11"/>
        <xdr:cNvCxnSpPr/>
      </xdr:nvCxnSpPr>
      <xdr:spPr>
        <a:xfrm flipH="1">
          <a:off x="14573261" y="195666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89</xdr:row>
      <xdr:rowOff>154726</xdr:rowOff>
    </xdr:from>
    <xdr:to>
      <xdr:col>520</xdr:col>
      <xdr:colOff>29685</xdr:colOff>
      <xdr:row>89</xdr:row>
      <xdr:rowOff>180975</xdr:rowOff>
    </xdr:to>
    <xdr:cxnSp macro="">
      <xdr:nvCxnSpPr>
        <xdr:cNvPr id="13" name="Connecteur droit 12"/>
        <xdr:cNvCxnSpPr/>
      </xdr:nvCxnSpPr>
      <xdr:spPr>
        <a:xfrm flipH="1">
          <a:off x="14573261" y="195666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89</xdr:row>
      <xdr:rowOff>154726</xdr:rowOff>
    </xdr:from>
    <xdr:to>
      <xdr:col>520</xdr:col>
      <xdr:colOff>29685</xdr:colOff>
      <xdr:row>89</xdr:row>
      <xdr:rowOff>180975</xdr:rowOff>
    </xdr:to>
    <xdr:cxnSp macro="">
      <xdr:nvCxnSpPr>
        <xdr:cNvPr id="14" name="Connecteur droit 13"/>
        <xdr:cNvCxnSpPr/>
      </xdr:nvCxnSpPr>
      <xdr:spPr>
        <a:xfrm flipH="1">
          <a:off x="14573261" y="1956667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93</xdr:row>
      <xdr:rowOff>154726</xdr:rowOff>
    </xdr:from>
    <xdr:to>
      <xdr:col>520</xdr:col>
      <xdr:colOff>29685</xdr:colOff>
      <xdr:row>93</xdr:row>
      <xdr:rowOff>180975</xdr:rowOff>
    </xdr:to>
    <xdr:cxnSp macro="">
      <xdr:nvCxnSpPr>
        <xdr:cNvPr id="15" name="Connecteur droit 14"/>
        <xdr:cNvCxnSpPr/>
      </xdr:nvCxnSpPr>
      <xdr:spPr>
        <a:xfrm flipH="1">
          <a:off x="14573261" y="20509651"/>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93</xdr:row>
      <xdr:rowOff>154726</xdr:rowOff>
    </xdr:from>
    <xdr:to>
      <xdr:col>520</xdr:col>
      <xdr:colOff>29685</xdr:colOff>
      <xdr:row>93</xdr:row>
      <xdr:rowOff>180975</xdr:rowOff>
    </xdr:to>
    <xdr:cxnSp macro="">
      <xdr:nvCxnSpPr>
        <xdr:cNvPr id="16" name="Connecteur droit 15"/>
        <xdr:cNvCxnSpPr/>
      </xdr:nvCxnSpPr>
      <xdr:spPr>
        <a:xfrm flipH="1">
          <a:off x="14573261" y="8536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88</xdr:row>
      <xdr:rowOff>154726</xdr:rowOff>
    </xdr:from>
    <xdr:to>
      <xdr:col>520</xdr:col>
      <xdr:colOff>29685</xdr:colOff>
      <xdr:row>88</xdr:row>
      <xdr:rowOff>180975</xdr:rowOff>
    </xdr:to>
    <xdr:cxnSp macro="">
      <xdr:nvCxnSpPr>
        <xdr:cNvPr id="17" name="Connecteur droit 16"/>
        <xdr:cNvCxnSpPr/>
      </xdr:nvCxnSpPr>
      <xdr:spPr>
        <a:xfrm flipH="1">
          <a:off x="14573261" y="75842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88</xdr:row>
      <xdr:rowOff>154726</xdr:rowOff>
    </xdr:from>
    <xdr:to>
      <xdr:col>520</xdr:col>
      <xdr:colOff>29685</xdr:colOff>
      <xdr:row>88</xdr:row>
      <xdr:rowOff>180975</xdr:rowOff>
    </xdr:to>
    <xdr:cxnSp macro="">
      <xdr:nvCxnSpPr>
        <xdr:cNvPr id="19" name="Connecteur droit 18"/>
        <xdr:cNvCxnSpPr/>
      </xdr:nvCxnSpPr>
      <xdr:spPr>
        <a:xfrm flipH="1">
          <a:off x="14573261" y="75842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89</xdr:row>
      <xdr:rowOff>154726</xdr:rowOff>
    </xdr:from>
    <xdr:to>
      <xdr:col>520</xdr:col>
      <xdr:colOff>29685</xdr:colOff>
      <xdr:row>89</xdr:row>
      <xdr:rowOff>180975</xdr:rowOff>
    </xdr:to>
    <xdr:cxnSp macro="">
      <xdr:nvCxnSpPr>
        <xdr:cNvPr id="20" name="Connecteur droit 19"/>
        <xdr:cNvCxnSpPr/>
      </xdr:nvCxnSpPr>
      <xdr:spPr>
        <a:xfrm flipH="1">
          <a:off x="14573261" y="7774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89</xdr:row>
      <xdr:rowOff>154726</xdr:rowOff>
    </xdr:from>
    <xdr:to>
      <xdr:col>520</xdr:col>
      <xdr:colOff>29685</xdr:colOff>
      <xdr:row>89</xdr:row>
      <xdr:rowOff>180975</xdr:rowOff>
    </xdr:to>
    <xdr:cxnSp macro="">
      <xdr:nvCxnSpPr>
        <xdr:cNvPr id="21" name="Connecteur droit 20"/>
        <xdr:cNvCxnSpPr/>
      </xdr:nvCxnSpPr>
      <xdr:spPr>
        <a:xfrm flipH="1">
          <a:off x="14573261" y="7774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89</xdr:row>
      <xdr:rowOff>154726</xdr:rowOff>
    </xdr:from>
    <xdr:to>
      <xdr:col>520</xdr:col>
      <xdr:colOff>29685</xdr:colOff>
      <xdr:row>89</xdr:row>
      <xdr:rowOff>180975</xdr:rowOff>
    </xdr:to>
    <xdr:cxnSp macro="">
      <xdr:nvCxnSpPr>
        <xdr:cNvPr id="22" name="Connecteur droit 21"/>
        <xdr:cNvCxnSpPr/>
      </xdr:nvCxnSpPr>
      <xdr:spPr>
        <a:xfrm flipH="1">
          <a:off x="14573261" y="7774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93</xdr:row>
      <xdr:rowOff>154726</xdr:rowOff>
    </xdr:from>
    <xdr:to>
      <xdr:col>520</xdr:col>
      <xdr:colOff>29685</xdr:colOff>
      <xdr:row>93</xdr:row>
      <xdr:rowOff>180975</xdr:rowOff>
    </xdr:to>
    <xdr:cxnSp macro="">
      <xdr:nvCxnSpPr>
        <xdr:cNvPr id="23" name="Connecteur droit 22"/>
        <xdr:cNvCxnSpPr/>
      </xdr:nvCxnSpPr>
      <xdr:spPr>
        <a:xfrm flipH="1">
          <a:off x="14573261" y="8536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93</xdr:row>
      <xdr:rowOff>154726</xdr:rowOff>
    </xdr:from>
    <xdr:to>
      <xdr:col>520</xdr:col>
      <xdr:colOff>29685</xdr:colOff>
      <xdr:row>93</xdr:row>
      <xdr:rowOff>180975</xdr:rowOff>
    </xdr:to>
    <xdr:cxnSp macro="">
      <xdr:nvCxnSpPr>
        <xdr:cNvPr id="27" name="Connecteur droit 26"/>
        <xdr:cNvCxnSpPr/>
      </xdr:nvCxnSpPr>
      <xdr:spPr>
        <a:xfrm flipH="1">
          <a:off x="14573261" y="8536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88</xdr:row>
      <xdr:rowOff>154726</xdr:rowOff>
    </xdr:from>
    <xdr:to>
      <xdr:col>520</xdr:col>
      <xdr:colOff>29685</xdr:colOff>
      <xdr:row>88</xdr:row>
      <xdr:rowOff>180975</xdr:rowOff>
    </xdr:to>
    <xdr:cxnSp macro="">
      <xdr:nvCxnSpPr>
        <xdr:cNvPr id="28" name="Connecteur droit 27"/>
        <xdr:cNvCxnSpPr/>
      </xdr:nvCxnSpPr>
      <xdr:spPr>
        <a:xfrm flipH="1">
          <a:off x="14573261" y="75842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88</xdr:row>
      <xdr:rowOff>154726</xdr:rowOff>
    </xdr:from>
    <xdr:to>
      <xdr:col>520</xdr:col>
      <xdr:colOff>29685</xdr:colOff>
      <xdr:row>88</xdr:row>
      <xdr:rowOff>180975</xdr:rowOff>
    </xdr:to>
    <xdr:cxnSp macro="">
      <xdr:nvCxnSpPr>
        <xdr:cNvPr id="29" name="Connecteur droit 28"/>
        <xdr:cNvCxnSpPr/>
      </xdr:nvCxnSpPr>
      <xdr:spPr>
        <a:xfrm flipH="1">
          <a:off x="14573261" y="75842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89</xdr:row>
      <xdr:rowOff>154726</xdr:rowOff>
    </xdr:from>
    <xdr:to>
      <xdr:col>520</xdr:col>
      <xdr:colOff>29685</xdr:colOff>
      <xdr:row>89</xdr:row>
      <xdr:rowOff>180975</xdr:rowOff>
    </xdr:to>
    <xdr:cxnSp macro="">
      <xdr:nvCxnSpPr>
        <xdr:cNvPr id="30" name="Connecteur droit 29"/>
        <xdr:cNvCxnSpPr/>
      </xdr:nvCxnSpPr>
      <xdr:spPr>
        <a:xfrm flipH="1">
          <a:off x="14573261" y="7774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89</xdr:row>
      <xdr:rowOff>154726</xdr:rowOff>
    </xdr:from>
    <xdr:to>
      <xdr:col>520</xdr:col>
      <xdr:colOff>29685</xdr:colOff>
      <xdr:row>89</xdr:row>
      <xdr:rowOff>180975</xdr:rowOff>
    </xdr:to>
    <xdr:cxnSp macro="">
      <xdr:nvCxnSpPr>
        <xdr:cNvPr id="32" name="Connecteur droit 31"/>
        <xdr:cNvCxnSpPr/>
      </xdr:nvCxnSpPr>
      <xdr:spPr>
        <a:xfrm flipH="1">
          <a:off x="14573261" y="7774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89</xdr:row>
      <xdr:rowOff>154726</xdr:rowOff>
    </xdr:from>
    <xdr:to>
      <xdr:col>520</xdr:col>
      <xdr:colOff>29685</xdr:colOff>
      <xdr:row>89</xdr:row>
      <xdr:rowOff>180975</xdr:rowOff>
    </xdr:to>
    <xdr:cxnSp macro="">
      <xdr:nvCxnSpPr>
        <xdr:cNvPr id="33" name="Connecteur droit 32"/>
        <xdr:cNvCxnSpPr/>
      </xdr:nvCxnSpPr>
      <xdr:spPr>
        <a:xfrm flipH="1">
          <a:off x="14573261" y="7774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520</xdr:col>
      <xdr:colOff>19061</xdr:colOff>
      <xdr:row>93</xdr:row>
      <xdr:rowOff>154726</xdr:rowOff>
    </xdr:from>
    <xdr:to>
      <xdr:col>520</xdr:col>
      <xdr:colOff>29685</xdr:colOff>
      <xdr:row>93</xdr:row>
      <xdr:rowOff>180975</xdr:rowOff>
    </xdr:to>
    <xdr:cxnSp macro="">
      <xdr:nvCxnSpPr>
        <xdr:cNvPr id="34" name="Connecteur droit 33"/>
        <xdr:cNvCxnSpPr/>
      </xdr:nvCxnSpPr>
      <xdr:spPr>
        <a:xfrm flipH="1">
          <a:off x="14573261" y="8536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89647</xdr:colOff>
      <xdr:row>4</xdr:row>
      <xdr:rowOff>22411</xdr:rowOff>
    </xdr:from>
    <xdr:to>
      <xdr:col>0</xdr:col>
      <xdr:colOff>629647</xdr:colOff>
      <xdr:row>6</xdr:row>
      <xdr:rowOff>181411</xdr:rowOff>
    </xdr:to>
    <xdr:sp macro="" textlink="">
      <xdr:nvSpPr>
        <xdr:cNvPr id="35" name="Rectangle 34"/>
        <xdr:cNvSpPr/>
      </xdr:nvSpPr>
      <xdr:spPr>
        <a:xfrm>
          <a:off x="89647" y="79561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521</xdr:col>
      <xdr:colOff>19061</xdr:colOff>
      <xdr:row>85</xdr:row>
      <xdr:rowOff>154726</xdr:rowOff>
    </xdr:from>
    <xdr:to>
      <xdr:col>521</xdr:col>
      <xdr:colOff>29685</xdr:colOff>
      <xdr:row>85</xdr:row>
      <xdr:rowOff>180975</xdr:rowOff>
    </xdr:to>
    <xdr:cxnSp macro="">
      <xdr:nvCxnSpPr>
        <xdr:cNvPr id="36" name="Connecteur droit 35"/>
        <xdr:cNvCxnSpPr/>
      </xdr:nvCxnSpPr>
      <xdr:spPr>
        <a:xfrm flipH="1">
          <a:off x="14573261" y="8536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521</xdr:col>
      <xdr:colOff>19061</xdr:colOff>
      <xdr:row>80</xdr:row>
      <xdr:rowOff>154726</xdr:rowOff>
    </xdr:from>
    <xdr:to>
      <xdr:col>521</xdr:col>
      <xdr:colOff>29685</xdr:colOff>
      <xdr:row>80</xdr:row>
      <xdr:rowOff>180975</xdr:rowOff>
    </xdr:to>
    <xdr:cxnSp macro="">
      <xdr:nvCxnSpPr>
        <xdr:cNvPr id="38" name="Connecteur droit 37"/>
        <xdr:cNvCxnSpPr/>
      </xdr:nvCxnSpPr>
      <xdr:spPr>
        <a:xfrm flipH="1">
          <a:off x="14573261" y="75842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521</xdr:col>
      <xdr:colOff>19061</xdr:colOff>
      <xdr:row>80</xdr:row>
      <xdr:rowOff>154726</xdr:rowOff>
    </xdr:from>
    <xdr:to>
      <xdr:col>521</xdr:col>
      <xdr:colOff>29685</xdr:colOff>
      <xdr:row>80</xdr:row>
      <xdr:rowOff>180975</xdr:rowOff>
    </xdr:to>
    <xdr:cxnSp macro="">
      <xdr:nvCxnSpPr>
        <xdr:cNvPr id="42" name="Connecteur droit 41"/>
        <xdr:cNvCxnSpPr/>
      </xdr:nvCxnSpPr>
      <xdr:spPr>
        <a:xfrm flipH="1">
          <a:off x="14573261" y="75842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521</xdr:col>
      <xdr:colOff>19061</xdr:colOff>
      <xdr:row>81</xdr:row>
      <xdr:rowOff>154726</xdr:rowOff>
    </xdr:from>
    <xdr:to>
      <xdr:col>521</xdr:col>
      <xdr:colOff>29685</xdr:colOff>
      <xdr:row>81</xdr:row>
      <xdr:rowOff>180975</xdr:rowOff>
    </xdr:to>
    <xdr:cxnSp macro="">
      <xdr:nvCxnSpPr>
        <xdr:cNvPr id="44" name="Connecteur droit 43"/>
        <xdr:cNvCxnSpPr/>
      </xdr:nvCxnSpPr>
      <xdr:spPr>
        <a:xfrm flipH="1">
          <a:off x="14573261" y="7774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521</xdr:col>
      <xdr:colOff>19061</xdr:colOff>
      <xdr:row>81</xdr:row>
      <xdr:rowOff>154726</xdr:rowOff>
    </xdr:from>
    <xdr:to>
      <xdr:col>521</xdr:col>
      <xdr:colOff>29685</xdr:colOff>
      <xdr:row>81</xdr:row>
      <xdr:rowOff>180975</xdr:rowOff>
    </xdr:to>
    <xdr:cxnSp macro="">
      <xdr:nvCxnSpPr>
        <xdr:cNvPr id="45" name="Connecteur droit 44"/>
        <xdr:cNvCxnSpPr/>
      </xdr:nvCxnSpPr>
      <xdr:spPr>
        <a:xfrm flipH="1">
          <a:off x="14573261" y="7774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521</xdr:col>
      <xdr:colOff>19061</xdr:colOff>
      <xdr:row>81</xdr:row>
      <xdr:rowOff>154726</xdr:rowOff>
    </xdr:from>
    <xdr:to>
      <xdr:col>521</xdr:col>
      <xdr:colOff>29685</xdr:colOff>
      <xdr:row>81</xdr:row>
      <xdr:rowOff>180975</xdr:rowOff>
    </xdr:to>
    <xdr:cxnSp macro="">
      <xdr:nvCxnSpPr>
        <xdr:cNvPr id="46" name="Connecteur droit 45"/>
        <xdr:cNvCxnSpPr/>
      </xdr:nvCxnSpPr>
      <xdr:spPr>
        <a:xfrm flipH="1">
          <a:off x="14573261" y="7774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521</xdr:col>
      <xdr:colOff>19061</xdr:colOff>
      <xdr:row>85</xdr:row>
      <xdr:rowOff>154726</xdr:rowOff>
    </xdr:from>
    <xdr:to>
      <xdr:col>521</xdr:col>
      <xdr:colOff>29685</xdr:colOff>
      <xdr:row>85</xdr:row>
      <xdr:rowOff>180975</xdr:rowOff>
    </xdr:to>
    <xdr:cxnSp macro="">
      <xdr:nvCxnSpPr>
        <xdr:cNvPr id="47" name="Connecteur droit 46"/>
        <xdr:cNvCxnSpPr/>
      </xdr:nvCxnSpPr>
      <xdr:spPr>
        <a:xfrm flipH="1">
          <a:off x="14573261" y="8536726"/>
          <a:ext cx="10624" cy="26249"/>
        </a:xfrm>
        <a:prstGeom prst="line">
          <a:avLst/>
        </a:prstGeom>
        <a:ln w="19050">
          <a:solidFill>
            <a:schemeClr val="accent4">
              <a:lumMod val="60000"/>
              <a:lumOff val="4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359</xdr:col>
      <xdr:colOff>54429</xdr:colOff>
      <xdr:row>42</xdr:row>
      <xdr:rowOff>163286</xdr:rowOff>
    </xdr:from>
    <xdr:to>
      <xdr:col>561</xdr:col>
      <xdr:colOff>0</xdr:colOff>
      <xdr:row>85</xdr:row>
      <xdr:rowOff>54429</xdr:rowOff>
    </xdr:to>
    <xdr:graphicFrame macro="">
      <xdr:nvGraphicFramePr>
        <xdr:cNvPr id="48" name="Graphique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359</xdr:col>
      <xdr:colOff>13608</xdr:colOff>
      <xdr:row>87</xdr:row>
      <xdr:rowOff>13607</xdr:rowOff>
    </xdr:from>
    <xdr:to>
      <xdr:col>560</xdr:col>
      <xdr:colOff>40822</xdr:colOff>
      <xdr:row>126</xdr:row>
      <xdr:rowOff>95250</xdr:rowOff>
    </xdr:to>
    <xdr:graphicFrame macro="">
      <xdr:nvGraphicFramePr>
        <xdr:cNvPr id="49" name="Graphique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359</xdr:col>
      <xdr:colOff>1</xdr:colOff>
      <xdr:row>128</xdr:row>
      <xdr:rowOff>13607</xdr:rowOff>
    </xdr:from>
    <xdr:to>
      <xdr:col>560</xdr:col>
      <xdr:colOff>27215</xdr:colOff>
      <xdr:row>168</xdr:row>
      <xdr:rowOff>68036</xdr:rowOff>
    </xdr:to>
    <xdr:graphicFrame macro="">
      <xdr:nvGraphicFramePr>
        <xdr:cNvPr id="50" name="Graphique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16</xdr:row>
      <xdr:rowOff>0</xdr:rowOff>
    </xdr:from>
    <xdr:to>
      <xdr:col>76</xdr:col>
      <xdr:colOff>27214</xdr:colOff>
      <xdr:row>38</xdr:row>
      <xdr:rowOff>13607</xdr:rowOff>
    </xdr:to>
    <xdr:sp macro="" textlink="">
      <xdr:nvSpPr>
        <xdr:cNvPr id="40" name="Rectangle 39"/>
        <xdr:cNvSpPr/>
      </xdr:nvSpPr>
      <xdr:spPr>
        <a:xfrm>
          <a:off x="5184321" y="3088821"/>
          <a:ext cx="3292929" cy="5524500"/>
        </a:xfrm>
        <a:prstGeom prst="rect">
          <a:avLst/>
        </a:prstGeom>
        <a:noFill/>
        <a:ln w="762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0</xdr:col>
      <xdr:colOff>0</xdr:colOff>
      <xdr:row>39</xdr:row>
      <xdr:rowOff>136072</xdr:rowOff>
    </xdr:from>
    <xdr:to>
      <xdr:col>204</xdr:col>
      <xdr:colOff>40821</xdr:colOff>
      <xdr:row>73</xdr:row>
      <xdr:rowOff>27214</xdr:rowOff>
    </xdr:to>
    <xdr:sp macro="" textlink="">
      <xdr:nvSpPr>
        <xdr:cNvPr id="41" name="Rectangle 40"/>
        <xdr:cNvSpPr/>
      </xdr:nvSpPr>
      <xdr:spPr>
        <a:xfrm>
          <a:off x="0" y="9007929"/>
          <a:ext cx="18941142" cy="6640285"/>
        </a:xfrm>
        <a:prstGeom prst="rect">
          <a:avLst/>
        </a:prstGeom>
        <a:noFill/>
        <a:ln w="762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540000</xdr:colOff>
      <xdr:row>7</xdr:row>
      <xdr:rowOff>159000</xdr:rowOff>
    </xdr:to>
    <xdr:sp macro="" textlink="">
      <xdr:nvSpPr>
        <xdr:cNvPr id="2" name="Rectangle 1"/>
        <xdr:cNvSpPr/>
      </xdr:nvSpPr>
      <xdr:spPr>
        <a:xfrm>
          <a:off x="585107" y="9661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540000</xdr:colOff>
      <xdr:row>5</xdr:row>
      <xdr:rowOff>159000</xdr:rowOff>
    </xdr:to>
    <xdr:sp macro="" textlink="">
      <xdr:nvSpPr>
        <xdr:cNvPr id="2" name="Rectangle 1"/>
        <xdr:cNvSpPr/>
      </xdr:nvSpPr>
      <xdr:spPr>
        <a:xfrm>
          <a:off x="762000" y="5851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6</xdr:row>
      <xdr:rowOff>0</xdr:rowOff>
    </xdr:from>
    <xdr:to>
      <xdr:col>1</xdr:col>
      <xdr:colOff>540000</xdr:colOff>
      <xdr:row>8</xdr:row>
      <xdr:rowOff>159000</xdr:rowOff>
    </xdr:to>
    <xdr:sp macro="" textlink="">
      <xdr:nvSpPr>
        <xdr:cNvPr id="2" name="Rectangle 1"/>
        <xdr:cNvSpPr/>
      </xdr:nvSpPr>
      <xdr:spPr>
        <a:xfrm>
          <a:off x="762000" y="1156607"/>
          <a:ext cx="540000" cy="540000"/>
        </a:xfrm>
        <a:prstGeom prst="rect">
          <a:avLst/>
        </a:prstGeom>
        <a:noFill/>
        <a:ln w="76200" cmpd="tri">
          <a:gradFill>
            <a:gsLst>
              <a:gs pos="0">
                <a:srgbClr val="00B050"/>
              </a:gs>
              <a:gs pos="50000">
                <a:srgbClr val="00B050"/>
              </a:gs>
              <a:gs pos="100000">
                <a:srgbClr val="00B050"/>
              </a:gs>
            </a:gsLst>
            <a:lin ang="5400000" scaled="0"/>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20de%20r&#233;f%20dimensionnement/Isolation%20-%20Calorifuge/D1326-NC-121(1)%20Dimensionnement%20Isolation%20Calorifug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ypoth&#232;ses%20calcul%20conso%20air%20compri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dG"/>
      <sheetName val="Révision"/>
      <sheetName val="liquid"/>
      <sheetName val="gas"/>
      <sheetName val="Cas3"/>
      <sheetName val="Cas4"/>
      <sheetName val="Cas5"/>
      <sheetName val="Eau"/>
      <sheetName val="Hidden"/>
      <sheetName val="Eau Glycolée"/>
      <sheetName val="Prop air"/>
    </sheetNames>
    <sheetDataSet>
      <sheetData sheetId="0"/>
      <sheetData sheetId="1"/>
      <sheetData sheetId="2"/>
      <sheetData sheetId="3"/>
      <sheetData sheetId="4"/>
      <sheetData sheetId="5"/>
      <sheetData sheetId="6"/>
      <sheetData sheetId="7"/>
      <sheetData sheetId="8">
        <row r="5">
          <cell r="H5" t="str">
            <v>DN8</v>
          </cell>
        </row>
        <row r="6">
          <cell r="H6" t="str">
            <v>DN10</v>
          </cell>
        </row>
        <row r="7">
          <cell r="H7" t="str">
            <v>DN15</v>
          </cell>
        </row>
        <row r="8">
          <cell r="H8" t="str">
            <v>DN20</v>
          </cell>
        </row>
        <row r="9">
          <cell r="H9" t="str">
            <v>DN25</v>
          </cell>
        </row>
        <row r="10">
          <cell r="H10" t="str">
            <v>DN32</v>
          </cell>
        </row>
        <row r="11">
          <cell r="H11" t="str">
            <v>DN40</v>
          </cell>
        </row>
        <row r="12">
          <cell r="H12" t="str">
            <v>DN50</v>
          </cell>
        </row>
        <row r="13">
          <cell r="H13" t="str">
            <v>DN65</v>
          </cell>
        </row>
        <row r="14">
          <cell r="H14" t="str">
            <v>DN80</v>
          </cell>
        </row>
        <row r="15">
          <cell r="H15" t="str">
            <v>DN100</v>
          </cell>
        </row>
        <row r="16">
          <cell r="H16" t="str">
            <v>DN125</v>
          </cell>
        </row>
        <row r="17">
          <cell r="H17" t="str">
            <v>DN150</v>
          </cell>
        </row>
        <row r="18">
          <cell r="H18" t="str">
            <v>DN200</v>
          </cell>
        </row>
        <row r="19">
          <cell r="H19" t="str">
            <v>DN250</v>
          </cell>
        </row>
        <row r="20">
          <cell r="H20" t="str">
            <v>DN300</v>
          </cell>
        </row>
        <row r="21">
          <cell r="H21" t="str">
            <v>DN350</v>
          </cell>
        </row>
        <row r="22">
          <cell r="H22" t="str">
            <v>DN400</v>
          </cell>
        </row>
      </sheetData>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euil2"/>
    </sheetNames>
    <sheetDataSet>
      <sheetData sheetId="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comments" Target="../comments4.xml"/><Relationship Id="rId4" Type="http://schemas.openxmlformats.org/officeDocument/2006/relationships/vmlDrawing" Target="../drawings/vmlDrawing17.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17.bin"/><Relationship Id="rId5" Type="http://schemas.openxmlformats.org/officeDocument/2006/relationships/comments" Target="../comments5.xml"/><Relationship Id="rId4" Type="http://schemas.openxmlformats.org/officeDocument/2006/relationships/vmlDrawing" Target="../drawings/vmlDrawing23.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oleObject" Target="../embeddings/oleObject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hyperlink" Target="mailto:micha&#235;l.guillin@airliquide.com" TargetMode="External"/><Relationship Id="rId7" Type="http://schemas.openxmlformats.org/officeDocument/2006/relationships/vmlDrawing" Target="../drawings/vmlDrawing4.vml"/><Relationship Id="rId2" Type="http://schemas.openxmlformats.org/officeDocument/2006/relationships/hyperlink" Target="mailto:nicolas.paget@airliquide.com" TargetMode="External"/><Relationship Id="rId1" Type="http://schemas.openxmlformats.org/officeDocument/2006/relationships/hyperlink" Target="mailto:caroline.millet@airliquide.com"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1.xml"/><Relationship Id="rId1" Type="http://schemas.openxmlformats.org/officeDocument/2006/relationships/printerSettings" Target="../printerSettings/printerSettings34.bin"/><Relationship Id="rId5" Type="http://schemas.openxmlformats.org/officeDocument/2006/relationships/comments" Target="../comments6.xml"/><Relationship Id="rId4" Type="http://schemas.openxmlformats.org/officeDocument/2006/relationships/vmlDrawing" Target="../drawings/vmlDrawing41.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2.xml"/><Relationship Id="rId1" Type="http://schemas.openxmlformats.org/officeDocument/2006/relationships/printerSettings" Target="../printerSettings/printerSettings35.bin"/><Relationship Id="rId5" Type="http://schemas.openxmlformats.org/officeDocument/2006/relationships/comments" Target="../comments7.xml"/><Relationship Id="rId4" Type="http://schemas.openxmlformats.org/officeDocument/2006/relationships/vmlDrawing" Target="../drawings/vmlDrawing43.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package" Target="../embeddings/Microsoft_Office_Excel_Worksheet1.xlsx"/><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sheetPr>
    <pageSetUpPr fitToPage="1"/>
  </sheetPr>
  <dimension ref="F1:AJ1"/>
  <sheetViews>
    <sheetView zoomScaleNormal="100" workbookViewId="0">
      <selection activeCell="J6" sqref="J6"/>
    </sheetView>
  </sheetViews>
  <sheetFormatPr baseColWidth="10" defaultRowHeight="15"/>
  <cols>
    <col min="1" max="5" width="11.42578125" style="5"/>
    <col min="6" max="6" width="11.42578125" style="48"/>
    <col min="7" max="7" width="11.42578125" style="65"/>
    <col min="8" max="8" width="11.42578125" style="70"/>
    <col min="9" max="9" width="11.42578125" style="65"/>
    <col min="10" max="10" width="11.42578125" style="70"/>
    <col min="11" max="11" width="11.42578125" style="65"/>
    <col min="12" max="12" width="11.42578125" style="70"/>
    <col min="13" max="13" width="11.42578125" style="65"/>
    <col min="14" max="14" width="11.42578125" style="70"/>
    <col min="15" max="15" width="11.42578125" style="65"/>
    <col min="16" max="16" width="11.42578125" style="70"/>
    <col min="17" max="17" width="11.42578125" style="65"/>
    <col min="18" max="18" width="11.42578125" style="70"/>
    <col min="19" max="19" width="11.42578125" style="65"/>
    <col min="20" max="20" width="11.42578125" style="70"/>
    <col min="21" max="21" width="11.42578125" style="65"/>
    <col min="22" max="22" width="11.42578125" style="70"/>
    <col min="23" max="23" width="11.42578125" style="65"/>
    <col min="24" max="24" width="11.42578125" style="70"/>
    <col min="25" max="25" width="11.42578125" style="65"/>
    <col min="26" max="26" width="11.42578125" style="70"/>
    <col min="27" max="27" width="11.42578125" style="65"/>
    <col min="28" max="28" width="11.42578125" style="70"/>
    <col min="29" max="29" width="11.42578125" style="65"/>
    <col min="30" max="30" width="11.42578125" style="70"/>
    <col min="31" max="31" width="11.42578125" style="65"/>
    <col min="32" max="32" width="11.42578125" style="70"/>
    <col min="33" max="33" width="11.42578125" style="65"/>
    <col min="34" max="34" width="11.42578125" style="70"/>
    <col min="35" max="35" width="11.42578125" style="65"/>
    <col min="36" max="36" width="11.42578125" style="70"/>
    <col min="37" max="16384" width="11.42578125" style="5"/>
  </cols>
  <sheetData/>
  <dataConsolidate/>
  <printOptions horizontalCentered="1"/>
  <pageMargins left="0.39370078740157483" right="0.39370078740157483" top="0.86614173228346458" bottom="0.59055118110236227" header="0.39370078740157483" footer="0.39370078740157483"/>
  <pageSetup paperSize="9" scale="93"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10.xml><?xml version="1.0" encoding="utf-8"?>
<worksheet xmlns="http://schemas.openxmlformats.org/spreadsheetml/2006/main" xmlns:r="http://schemas.openxmlformats.org/officeDocument/2006/relationships">
  <sheetPr>
    <pageSetUpPr fitToPage="1"/>
  </sheetPr>
  <dimension ref="A1:AU138"/>
  <sheetViews>
    <sheetView zoomScale="85" zoomScaleNormal="85" workbookViewId="0">
      <selection activeCell="A10" sqref="A10:I10"/>
    </sheetView>
  </sheetViews>
  <sheetFormatPr baseColWidth="10" defaultRowHeight="15"/>
  <cols>
    <col min="1" max="1" width="8.85546875" style="219" customWidth="1"/>
    <col min="2" max="2" width="32.85546875" style="219" bestFit="1" customWidth="1"/>
    <col min="3" max="3" width="7.28515625" style="219" customWidth="1"/>
    <col min="4" max="4" width="28" style="219" bestFit="1" customWidth="1"/>
    <col min="5" max="5" width="11" style="8" bestFit="1" customWidth="1"/>
    <col min="6" max="6" width="11.42578125" style="219" customWidth="1"/>
    <col min="7" max="8" width="5.5703125" style="219" customWidth="1"/>
    <col min="9" max="9" width="5.5703125" style="220" customWidth="1"/>
    <col min="10" max="10" width="5.5703125" style="65" customWidth="1"/>
    <col min="11" max="11" width="5.5703125" style="70" customWidth="1"/>
    <col min="12" max="12" width="5.5703125" style="65" customWidth="1"/>
    <col min="13" max="13" width="5.5703125" style="70" customWidth="1"/>
    <col min="14" max="14" width="5.5703125" style="65" customWidth="1"/>
    <col min="15" max="15" width="5.5703125" style="70" customWidth="1"/>
    <col min="16" max="16" width="5.5703125" style="65" customWidth="1"/>
    <col min="17" max="17" width="5.5703125" style="70" customWidth="1"/>
    <col min="18" max="18" width="5.5703125" style="65" customWidth="1"/>
    <col min="19" max="19" width="5.5703125" style="70" customWidth="1"/>
    <col min="20" max="20" width="5.5703125" style="65" customWidth="1"/>
    <col min="21" max="21" width="5.5703125" style="70" customWidth="1"/>
    <col min="22" max="22" width="5.5703125" style="65" customWidth="1"/>
    <col min="23" max="23" width="5.5703125" style="70" customWidth="1"/>
    <col min="24" max="24" width="5.5703125" style="65" customWidth="1"/>
    <col min="25" max="25" width="5.5703125" style="70" customWidth="1"/>
    <col min="26" max="26" width="5.5703125" style="65" customWidth="1"/>
    <col min="27" max="27" width="5.5703125" style="70" customWidth="1"/>
    <col min="28" max="28" width="5.5703125" style="65" customWidth="1"/>
    <col min="29" max="29" width="5.5703125" style="70" customWidth="1"/>
    <col min="30" max="30" width="5.5703125" style="65" customWidth="1"/>
    <col min="31" max="31" width="5.5703125" style="70" customWidth="1"/>
    <col min="32" max="32" width="5.5703125" style="65" customWidth="1"/>
    <col min="33" max="33" width="5.5703125" style="70" customWidth="1"/>
    <col min="34" max="34" width="5.5703125" style="65" customWidth="1"/>
    <col min="35" max="35" width="5.5703125" style="70" customWidth="1"/>
    <col min="36" max="36" width="11.42578125" style="70"/>
    <col min="37" max="37" width="11.42578125" style="65"/>
    <col min="38" max="38" width="11.42578125" style="70"/>
    <col min="39" max="16384" width="11.42578125" style="219"/>
  </cols>
  <sheetData>
    <row r="1" spans="1:38" s="195" customFormat="1" ht="15.75" thickBot="1">
      <c r="A1" s="194" t="s">
        <v>2924</v>
      </c>
      <c r="E1" s="196"/>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c r="AJ1" s="200"/>
      <c r="AK1" s="199"/>
      <c r="AL1" s="200"/>
    </row>
    <row r="2" spans="1:38">
      <c r="A2" s="315" t="s">
        <v>1952</v>
      </c>
    </row>
    <row r="3" spans="1:38">
      <c r="D3" s="1673" t="s">
        <v>1385</v>
      </c>
      <c r="L3" s="1672" t="s">
        <v>1390</v>
      </c>
      <c r="Y3" s="1672"/>
      <c r="Z3" s="1672" t="s">
        <v>1384</v>
      </c>
    </row>
    <row r="4" spans="1:38">
      <c r="A4" s="135"/>
      <c r="B4" s="1121" t="s">
        <v>213</v>
      </c>
      <c r="C4" s="1432" t="s">
        <v>206</v>
      </c>
      <c r="D4" s="1503" t="s">
        <v>1141</v>
      </c>
      <c r="E4" s="1123"/>
      <c r="F4" s="1121"/>
      <c r="G4" s="261"/>
      <c r="H4" s="1121"/>
      <c r="I4" s="261"/>
      <c r="K4" s="1432" t="s">
        <v>338</v>
      </c>
      <c r="L4" s="1123" t="s">
        <v>681</v>
      </c>
      <c r="M4" s="261"/>
      <c r="N4" s="1121"/>
      <c r="O4" s="261"/>
      <c r="P4" s="1121"/>
      <c r="Q4" s="261"/>
      <c r="R4" s="1121"/>
      <c r="S4" s="261"/>
      <c r="T4" s="1121"/>
      <c r="U4" s="261"/>
      <c r="X4" s="1121"/>
      <c r="Y4" s="1431" t="s">
        <v>635</v>
      </c>
      <c r="Z4" s="1123" t="s">
        <v>1379</v>
      </c>
    </row>
    <row r="5" spans="1:38">
      <c r="A5" s="135"/>
      <c r="C5" s="1432" t="s">
        <v>207</v>
      </c>
      <c r="D5" s="1369" t="s">
        <v>1380</v>
      </c>
      <c r="E5" s="1123"/>
      <c r="F5" s="1121"/>
      <c r="G5" s="261"/>
      <c r="H5" s="1121"/>
      <c r="I5" s="261"/>
      <c r="K5" s="1432" t="s">
        <v>339</v>
      </c>
      <c r="L5" s="1123" t="s">
        <v>680</v>
      </c>
      <c r="M5" s="261"/>
      <c r="N5" s="1121"/>
      <c r="O5" s="261"/>
      <c r="P5" s="1121"/>
      <c r="Q5" s="261"/>
      <c r="R5" s="1121"/>
      <c r="S5" s="261"/>
      <c r="T5" s="1121"/>
      <c r="U5" s="261"/>
      <c r="X5" s="1121"/>
      <c r="Y5" s="1432" t="s">
        <v>909</v>
      </c>
      <c r="Z5" s="1123" t="s">
        <v>1378</v>
      </c>
    </row>
    <row r="6" spans="1:38">
      <c r="A6" s="135"/>
      <c r="C6" s="138" t="s">
        <v>205</v>
      </c>
      <c r="D6" s="1369" t="s">
        <v>1115</v>
      </c>
      <c r="E6" s="1123"/>
      <c r="F6" s="1121"/>
      <c r="G6" s="261"/>
      <c r="H6" s="1121"/>
      <c r="I6" s="261"/>
      <c r="K6" s="1432" t="s">
        <v>344</v>
      </c>
      <c r="L6" s="261" t="s">
        <v>779</v>
      </c>
      <c r="M6" s="261"/>
      <c r="N6" s="1121"/>
      <c r="O6" s="261"/>
      <c r="P6" s="1121"/>
      <c r="Q6" s="261"/>
      <c r="R6" s="1121"/>
      <c r="S6" s="261"/>
      <c r="T6" s="1121"/>
      <c r="U6" s="261"/>
      <c r="X6" s="1121"/>
      <c r="Y6" s="1432" t="s">
        <v>1381</v>
      </c>
      <c r="Z6" s="1123" t="s">
        <v>1383</v>
      </c>
    </row>
    <row r="7" spans="1:38">
      <c r="C7" s="138" t="s">
        <v>208</v>
      </c>
      <c r="D7" s="261" t="s">
        <v>1138</v>
      </c>
      <c r="E7" s="1123"/>
      <c r="F7" s="1121"/>
      <c r="G7" s="261"/>
      <c r="H7" s="1121"/>
      <c r="I7" s="261"/>
      <c r="K7" s="1431" t="s">
        <v>432</v>
      </c>
      <c r="L7" s="261" t="s">
        <v>1391</v>
      </c>
      <c r="M7" s="261"/>
      <c r="N7" s="1121"/>
      <c r="O7" s="261"/>
      <c r="P7" s="1121"/>
      <c r="Q7" s="261"/>
      <c r="R7" s="1121"/>
      <c r="S7" s="261"/>
      <c r="T7" s="1121"/>
      <c r="U7" s="261"/>
      <c r="X7" s="1121"/>
      <c r="Y7" s="1432" t="s">
        <v>1386</v>
      </c>
      <c r="Z7" s="1123" t="s">
        <v>1382</v>
      </c>
    </row>
    <row r="8" spans="1:38">
      <c r="C8" s="1432" t="s">
        <v>238</v>
      </c>
      <c r="D8" s="1123" t="s">
        <v>510</v>
      </c>
      <c r="E8" s="135"/>
      <c r="K8" s="1432" t="s">
        <v>1387</v>
      </c>
      <c r="L8" s="1123" t="s">
        <v>214</v>
      </c>
      <c r="Y8" s="2734" t="s">
        <v>1674</v>
      </c>
      <c r="Z8" s="261" t="s">
        <v>2067</v>
      </c>
    </row>
    <row r="9" spans="1:38" ht="15" customHeight="1">
      <c r="C9" s="1432" t="s">
        <v>239</v>
      </c>
      <c r="D9" s="1123" t="s">
        <v>246</v>
      </c>
      <c r="E9" s="135"/>
      <c r="K9" s="2196" t="s">
        <v>1673</v>
      </c>
      <c r="L9" s="261" t="s">
        <v>1760</v>
      </c>
    </row>
    <row r="10" spans="1:38">
      <c r="C10" s="1432" t="s">
        <v>1433</v>
      </c>
      <c r="D10" s="1123" t="s">
        <v>1431</v>
      </c>
      <c r="E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L10" s="219"/>
    </row>
    <row r="11" spans="1:38" ht="17.25" customHeight="1">
      <c r="A11" s="175"/>
      <c r="B11" s="175"/>
      <c r="C11" s="1432" t="s">
        <v>1434</v>
      </c>
      <c r="D11" s="1123" t="s">
        <v>1432</v>
      </c>
      <c r="E11" s="172"/>
      <c r="F11" s="176"/>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L11" s="219"/>
    </row>
    <row r="12" spans="1:38">
      <c r="A12" s="42"/>
      <c r="H12" s="944"/>
      <c r="I12" s="128"/>
      <c r="L12" s="53"/>
    </row>
    <row r="14" spans="1:38" ht="17.25" customHeight="1">
      <c r="A14" s="316" t="s">
        <v>367</v>
      </c>
      <c r="B14" s="175"/>
      <c r="C14" s="172"/>
      <c r="D14" s="175"/>
      <c r="E14" s="172"/>
      <c r="F14" s="176"/>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L14" s="219"/>
    </row>
    <row r="15" spans="1:38" s="249" customFormat="1" ht="15.75" customHeight="1">
      <c r="A15" s="4140" t="str">
        <f>B15</f>
        <v>Cas 1: Mésophile saturé au disgesteur à 37°C et 3mbarg soit environ 6%H2O max, température biogaz 70°C max</v>
      </c>
      <c r="B15" s="248" t="s">
        <v>780</v>
      </c>
      <c r="C15" s="252"/>
      <c r="D15" s="252"/>
      <c r="E15" s="252"/>
      <c r="F15" s="253"/>
      <c r="G15" s="254"/>
      <c r="H15" s="255"/>
      <c r="I15" s="254"/>
      <c r="J15" s="255"/>
      <c r="K15" s="254"/>
      <c r="L15" s="255"/>
      <c r="M15" s="254"/>
      <c r="N15" s="255"/>
      <c r="O15" s="254"/>
      <c r="P15" s="255"/>
      <c r="Q15" s="254"/>
      <c r="R15" s="255"/>
      <c r="S15" s="254"/>
      <c r="T15" s="255"/>
      <c r="U15" s="254"/>
      <c r="V15" s="255"/>
      <c r="W15" s="254"/>
      <c r="X15" s="255"/>
      <c r="Y15" s="254"/>
      <c r="Z15" s="254"/>
      <c r="AA15" s="254"/>
      <c r="AB15" s="254"/>
      <c r="AC15" s="254"/>
      <c r="AD15" s="254"/>
      <c r="AE15" s="254"/>
      <c r="AF15" s="254"/>
      <c r="AG15" s="254"/>
      <c r="AH15" s="254"/>
      <c r="AI15" s="254"/>
      <c r="AJ15" s="173"/>
      <c r="AK15" s="174"/>
    </row>
    <row r="16" spans="1:38" ht="36.75" customHeight="1">
      <c r="A16" s="4140"/>
      <c r="B16" s="1218" t="s">
        <v>1199</v>
      </c>
      <c r="C16" s="96"/>
      <c r="D16" s="50"/>
      <c r="E16" s="96"/>
      <c r="F16" s="97"/>
      <c r="G16" s="296">
        <v>100</v>
      </c>
      <c r="H16" s="296">
        <f>G16+50</f>
        <v>150</v>
      </c>
      <c r="I16" s="296">
        <f>G16+100</f>
        <v>200</v>
      </c>
      <c r="J16" s="296">
        <f>H16+100</f>
        <v>250</v>
      </c>
      <c r="K16" s="296">
        <f t="shared" ref="K16:AI16" si="0">I16+100</f>
        <v>300</v>
      </c>
      <c r="L16" s="296">
        <f t="shared" si="0"/>
        <v>350</v>
      </c>
      <c r="M16" s="296">
        <f t="shared" si="0"/>
        <v>400</v>
      </c>
      <c r="N16" s="296">
        <f t="shared" si="0"/>
        <v>450</v>
      </c>
      <c r="O16" s="296">
        <f t="shared" si="0"/>
        <v>500</v>
      </c>
      <c r="P16" s="296">
        <f t="shared" si="0"/>
        <v>550</v>
      </c>
      <c r="Q16" s="296">
        <f t="shared" si="0"/>
        <v>600</v>
      </c>
      <c r="R16" s="296">
        <f t="shared" si="0"/>
        <v>650</v>
      </c>
      <c r="S16" s="296">
        <f t="shared" si="0"/>
        <v>700</v>
      </c>
      <c r="T16" s="296">
        <f t="shared" si="0"/>
        <v>750</v>
      </c>
      <c r="U16" s="296">
        <f t="shared" si="0"/>
        <v>800</v>
      </c>
      <c r="V16" s="296">
        <f t="shared" si="0"/>
        <v>850</v>
      </c>
      <c r="W16" s="296">
        <f t="shared" si="0"/>
        <v>900</v>
      </c>
      <c r="X16" s="296">
        <f t="shared" si="0"/>
        <v>950</v>
      </c>
      <c r="Y16" s="296">
        <f t="shared" si="0"/>
        <v>1000</v>
      </c>
      <c r="Z16" s="296">
        <f t="shared" si="0"/>
        <v>1050</v>
      </c>
      <c r="AA16" s="296">
        <f t="shared" si="0"/>
        <v>1100</v>
      </c>
      <c r="AB16" s="296">
        <f t="shared" si="0"/>
        <v>1150</v>
      </c>
      <c r="AC16" s="296">
        <f t="shared" si="0"/>
        <v>1200</v>
      </c>
      <c r="AD16" s="296">
        <f t="shared" si="0"/>
        <v>1250</v>
      </c>
      <c r="AE16" s="296">
        <f t="shared" si="0"/>
        <v>1300</v>
      </c>
      <c r="AF16" s="296">
        <f t="shared" si="0"/>
        <v>1350</v>
      </c>
      <c r="AG16" s="296">
        <f t="shared" si="0"/>
        <v>1400</v>
      </c>
      <c r="AH16" s="296">
        <f t="shared" si="0"/>
        <v>1450</v>
      </c>
      <c r="AI16" s="296">
        <f t="shared" si="0"/>
        <v>1500</v>
      </c>
      <c r="AL16" s="219"/>
    </row>
    <row r="17" spans="1:38" s="2536" customFormat="1">
      <c r="A17" s="4140"/>
      <c r="B17" s="2564" t="s">
        <v>2008</v>
      </c>
      <c r="C17" s="2562"/>
      <c r="D17" s="2539"/>
      <c r="E17" s="2675" t="s">
        <v>207</v>
      </c>
      <c r="F17" s="2518"/>
      <c r="G17" s="2676">
        <v>4.3886317513572193</v>
      </c>
      <c r="H17" s="2676">
        <v>6.5829476270358285</v>
      </c>
      <c r="I17" s="2676">
        <v>8.7772635027144386</v>
      </c>
      <c r="J17" s="2676">
        <v>10.971579378393049</v>
      </c>
      <c r="K17" s="2676">
        <v>13.165895254071657</v>
      </c>
      <c r="L17" s="2676">
        <v>15.360211129750267</v>
      </c>
      <c r="M17" s="2676">
        <v>17.554527005428877</v>
      </c>
      <c r="N17" s="2676">
        <v>19.748842881107485</v>
      </c>
      <c r="O17" s="2676">
        <v>21.943158756786097</v>
      </c>
      <c r="P17" s="2676">
        <v>24.137474632464706</v>
      </c>
      <c r="Q17" s="2676">
        <v>26.331790508143314</v>
      </c>
      <c r="R17" s="2676">
        <v>28.526106383821926</v>
      </c>
      <c r="S17" s="2676">
        <v>30.720422259500534</v>
      </c>
      <c r="T17" s="2676">
        <v>32.914738135179142</v>
      </c>
      <c r="U17" s="2676">
        <v>35.109054010857754</v>
      </c>
      <c r="V17" s="2676">
        <v>37.303369886536359</v>
      </c>
      <c r="W17" s="2676">
        <v>39.497685762214971</v>
      </c>
      <c r="X17" s="2676">
        <v>41.692001637893583</v>
      </c>
      <c r="Y17" s="2676">
        <v>43.886317513572195</v>
      </c>
      <c r="Z17" s="2676">
        <v>46.080633389250806</v>
      </c>
      <c r="AA17" s="2676">
        <v>48.274949264929411</v>
      </c>
      <c r="AB17" s="2676">
        <v>50.469265140608023</v>
      </c>
      <c r="AC17" s="2676">
        <v>52.663581016286628</v>
      </c>
      <c r="AD17" s="2676">
        <v>54.857896891965233</v>
      </c>
      <c r="AE17" s="2676">
        <v>57.052212767643852</v>
      </c>
      <c r="AF17" s="2676">
        <v>59.246528643322456</v>
      </c>
      <c r="AG17" s="2676">
        <v>61.440844519001068</v>
      </c>
      <c r="AH17" s="2676">
        <v>63.635160394679687</v>
      </c>
      <c r="AI17" s="2676">
        <v>65.829476270358285</v>
      </c>
      <c r="AJ17" s="2541"/>
      <c r="AK17" s="2540"/>
    </row>
    <row r="18" spans="1:38" s="1122" customFormat="1" ht="15.75" customHeight="1">
      <c r="A18" s="4140"/>
      <c r="B18" s="239" t="s">
        <v>193</v>
      </c>
      <c r="C18" s="2536"/>
      <c r="D18" s="2536"/>
      <c r="E18" s="2538" t="s">
        <v>207</v>
      </c>
      <c r="F18" s="2543"/>
      <c r="G18" s="294">
        <v>5.6621153162345959</v>
      </c>
      <c r="H18" s="294">
        <v>8.4931729743518929</v>
      </c>
      <c r="I18" s="294">
        <v>11.324230632469192</v>
      </c>
      <c r="J18" s="294">
        <v>14.155288290586489</v>
      </c>
      <c r="K18" s="294">
        <v>16.986345948703786</v>
      </c>
      <c r="L18" s="294">
        <v>19.817403606821081</v>
      </c>
      <c r="M18" s="294">
        <v>22.648461264938383</v>
      </c>
      <c r="N18" s="294">
        <v>25.479518923055682</v>
      </c>
      <c r="O18" s="294">
        <v>28.310576581172977</v>
      </c>
      <c r="P18" s="294">
        <v>31.141634239290276</v>
      </c>
      <c r="Q18" s="294">
        <v>33.972691897407572</v>
      </c>
      <c r="R18" s="294">
        <v>36.803749555524867</v>
      </c>
      <c r="S18" s="294">
        <v>39.634807213642162</v>
      </c>
      <c r="T18" s="294">
        <v>42.465864871759472</v>
      </c>
      <c r="U18" s="294">
        <v>45.296922529876767</v>
      </c>
      <c r="V18" s="294">
        <v>48.127980187994062</v>
      </c>
      <c r="W18" s="294">
        <v>50.959037846111364</v>
      </c>
      <c r="X18" s="294">
        <v>53.79009550422866</v>
      </c>
      <c r="Y18" s="294">
        <v>56.621153162345955</v>
      </c>
      <c r="Z18" s="294">
        <v>59.452210820463257</v>
      </c>
      <c r="AA18" s="294">
        <v>62.283268478580553</v>
      </c>
      <c r="AB18" s="294">
        <v>65.114326136697841</v>
      </c>
      <c r="AC18" s="294">
        <v>67.945383794815143</v>
      </c>
      <c r="AD18" s="294">
        <v>70.776441452932431</v>
      </c>
      <c r="AE18" s="294">
        <v>73.607499111049734</v>
      </c>
      <c r="AF18" s="294">
        <v>76.43855676916705</v>
      </c>
      <c r="AG18" s="294">
        <v>79.269614427284324</v>
      </c>
      <c r="AH18" s="294">
        <v>82.100672085401641</v>
      </c>
      <c r="AI18" s="294">
        <v>84.931729743518943</v>
      </c>
      <c r="AJ18" s="1125"/>
      <c r="AK18" s="1124"/>
    </row>
    <row r="19" spans="1:38" s="1122" customFormat="1" ht="15.75" thickBot="1">
      <c r="A19" s="4140"/>
      <c r="B19" s="244" t="s">
        <v>190</v>
      </c>
      <c r="C19" s="205"/>
      <c r="D19" s="205"/>
      <c r="E19" s="627" t="s">
        <v>207</v>
      </c>
      <c r="F19" s="205"/>
      <c r="G19" s="1250">
        <v>1.6574652955927525</v>
      </c>
      <c r="H19" s="1250">
        <v>2.4861979433891284</v>
      </c>
      <c r="I19" s="1250">
        <v>3.3149305911855049</v>
      </c>
      <c r="J19" s="1250">
        <v>4.1436632389818815</v>
      </c>
      <c r="K19" s="1250">
        <v>4.9723958867782567</v>
      </c>
      <c r="L19" s="1249">
        <v>5.8011285345746328</v>
      </c>
      <c r="M19" s="1249">
        <v>6.6298611823710099</v>
      </c>
      <c r="N19" s="1249">
        <v>7.458593830167386</v>
      </c>
      <c r="O19" s="1249">
        <v>8.287326477963763</v>
      </c>
      <c r="P19" s="1249">
        <v>9.1160591257601382</v>
      </c>
      <c r="Q19" s="1249">
        <v>9.9447917735565134</v>
      </c>
      <c r="R19" s="1249">
        <v>10.773524421352889</v>
      </c>
      <c r="S19" s="1249">
        <v>11.602257069149266</v>
      </c>
      <c r="T19" s="1249">
        <v>12.430989716945646</v>
      </c>
      <c r="U19" s="1249">
        <v>13.25972236474202</v>
      </c>
      <c r="V19" s="1249">
        <v>14.088455012538395</v>
      </c>
      <c r="W19" s="1249">
        <v>14.917187660334772</v>
      </c>
      <c r="X19" s="1249">
        <v>15.745920308131145</v>
      </c>
      <c r="Y19" s="1249">
        <v>16.574652955927526</v>
      </c>
      <c r="Z19" s="1249">
        <v>17.403385603723901</v>
      </c>
      <c r="AA19" s="1249">
        <v>18.232118251520276</v>
      </c>
      <c r="AB19" s="1249">
        <v>19.060850899316648</v>
      </c>
      <c r="AC19" s="1249">
        <v>19.889583547113027</v>
      </c>
      <c r="AD19" s="1249">
        <v>20.718316194909402</v>
      </c>
      <c r="AE19" s="1249">
        <v>21.547048842705777</v>
      </c>
      <c r="AF19" s="1249">
        <v>22.37578149050216</v>
      </c>
      <c r="AG19" s="1249">
        <v>23.204514138298531</v>
      </c>
      <c r="AH19" s="1249">
        <v>24.03324678609491</v>
      </c>
      <c r="AI19" s="1249">
        <v>24.861979433891293</v>
      </c>
      <c r="AJ19" s="1125"/>
      <c r="AK19" s="1124"/>
    </row>
    <row r="20" spans="1:38" s="1122" customFormat="1">
      <c r="A20" s="4140"/>
      <c r="B20" s="548" t="s">
        <v>210</v>
      </c>
      <c r="E20" s="1431" t="s">
        <v>1393</v>
      </c>
      <c r="G20" s="657" t="s">
        <v>782</v>
      </c>
      <c r="H20" s="517"/>
      <c r="I20" s="518"/>
      <c r="J20" s="519"/>
      <c r="K20" s="520"/>
      <c r="L20" s="498"/>
      <c r="M20" s="269"/>
      <c r="N20" s="530"/>
      <c r="O20" s="269"/>
      <c r="P20" s="269"/>
      <c r="Q20" s="269"/>
      <c r="R20" s="269"/>
      <c r="S20" s="269"/>
      <c r="T20" s="269"/>
      <c r="U20" s="269"/>
      <c r="V20" s="269"/>
      <c r="W20" s="269"/>
      <c r="X20" s="269"/>
      <c r="Y20" s="269"/>
      <c r="Z20" s="269"/>
      <c r="AA20" s="269"/>
      <c r="AB20" s="498"/>
      <c r="AC20" s="269"/>
      <c r="AD20" s="268"/>
      <c r="AE20" s="269"/>
      <c r="AF20" s="268"/>
      <c r="AG20" s="269"/>
      <c r="AH20" s="268"/>
      <c r="AI20" s="269"/>
      <c r="AJ20" s="1125"/>
      <c r="AK20" s="1124"/>
      <c r="AL20" s="1125"/>
    </row>
    <row r="21" spans="1:38" s="1122" customFormat="1" ht="15" hidden="1" customHeight="1">
      <c r="A21" s="4140"/>
      <c r="B21" s="239" t="s">
        <v>193</v>
      </c>
      <c r="E21" s="43" t="s">
        <v>207</v>
      </c>
      <c r="F21" s="127"/>
      <c r="G21" s="521">
        <v>5.6621153162345959</v>
      </c>
      <c r="H21" s="275">
        <v>8.4931729743518929</v>
      </c>
      <c r="I21" s="276">
        <v>11.324230632469192</v>
      </c>
      <c r="J21" s="277">
        <v>14.155288290586489</v>
      </c>
      <c r="K21" s="522">
        <v>16.986345948703786</v>
      </c>
      <c r="L21" s="512">
        <f>L13</f>
        <v>0</v>
      </c>
      <c r="M21" s="278">
        <f t="shared" ref="M21:N21" si="1">M13</f>
        <v>0</v>
      </c>
      <c r="N21" s="531">
        <f t="shared" si="1"/>
        <v>0</v>
      </c>
      <c r="O21" s="278"/>
      <c r="P21" s="278"/>
      <c r="Q21" s="278"/>
      <c r="R21" s="278"/>
      <c r="S21" s="278"/>
      <c r="T21" s="278"/>
      <c r="U21" s="278"/>
      <c r="V21" s="278"/>
      <c r="W21" s="278"/>
      <c r="X21" s="278"/>
      <c r="Y21" s="278"/>
      <c r="Z21" s="278"/>
      <c r="AA21" s="278"/>
      <c r="AB21" s="512">
        <f>AB13</f>
        <v>0</v>
      </c>
      <c r="AC21" s="278">
        <f t="shared" ref="AC21:AI21" si="2">AC13</f>
        <v>0</v>
      </c>
      <c r="AD21" s="278">
        <f t="shared" si="2"/>
        <v>0</v>
      </c>
      <c r="AE21" s="278">
        <f t="shared" si="2"/>
        <v>0</v>
      </c>
      <c r="AF21" s="278">
        <f t="shared" si="2"/>
        <v>0</v>
      </c>
      <c r="AG21" s="278">
        <f t="shared" si="2"/>
        <v>0</v>
      </c>
      <c r="AH21" s="269"/>
      <c r="AI21" s="278">
        <f t="shared" si="2"/>
        <v>0</v>
      </c>
      <c r="AJ21" s="1125"/>
      <c r="AK21" s="1124"/>
      <c r="AL21" s="1125"/>
    </row>
    <row r="22" spans="1:38" s="1122" customFormat="1" ht="15" hidden="1" customHeight="1">
      <c r="A22" s="4140"/>
      <c r="B22" s="239" t="s">
        <v>190</v>
      </c>
      <c r="E22" s="43" t="s">
        <v>207</v>
      </c>
      <c r="G22" s="523">
        <v>1.6574652955927525</v>
      </c>
      <c r="H22" s="443">
        <v>2.4861979433891284</v>
      </c>
      <c r="I22" s="444">
        <v>3.3149305911855049</v>
      </c>
      <c r="J22" s="323">
        <v>4.1436632389818815</v>
      </c>
      <c r="K22" s="524">
        <v>4.9723958867782567</v>
      </c>
      <c r="L22" s="513"/>
      <c r="M22" s="324"/>
      <c r="N22" s="532"/>
      <c r="O22" s="324"/>
      <c r="P22" s="324"/>
      <c r="Q22" s="324"/>
      <c r="R22" s="324"/>
      <c r="S22" s="324"/>
      <c r="T22" s="324"/>
      <c r="U22" s="324"/>
      <c r="V22" s="324"/>
      <c r="W22" s="324"/>
      <c r="X22" s="324"/>
      <c r="Y22" s="324"/>
      <c r="Z22" s="324"/>
      <c r="AA22" s="324"/>
      <c r="AB22" s="499"/>
      <c r="AC22" s="442"/>
      <c r="AD22" s="441"/>
      <c r="AE22" s="442"/>
      <c r="AF22" s="441"/>
      <c r="AG22" s="442"/>
      <c r="AH22" s="278"/>
      <c r="AI22" s="442"/>
      <c r="AJ22" s="1125"/>
      <c r="AK22" s="1124"/>
      <c r="AL22" s="1125"/>
    </row>
    <row r="23" spans="1:38" s="1122" customFormat="1">
      <c r="A23" s="4140"/>
      <c r="B23" s="628" t="s">
        <v>195</v>
      </c>
      <c r="C23" s="1123" t="s">
        <v>39</v>
      </c>
      <c r="D23" s="1122" t="s">
        <v>47</v>
      </c>
      <c r="E23" s="1432" t="s">
        <v>238</v>
      </c>
      <c r="F23" s="62"/>
      <c r="G23" s="525">
        <v>40</v>
      </c>
      <c r="H23" s="281">
        <v>40</v>
      </c>
      <c r="I23" s="281">
        <v>40</v>
      </c>
      <c r="J23" s="281">
        <v>40</v>
      </c>
      <c r="K23" s="526">
        <v>40</v>
      </c>
      <c r="L23" s="514"/>
      <c r="M23" s="280"/>
      <c r="N23" s="470"/>
      <c r="O23" s="280"/>
      <c r="P23" s="280"/>
      <c r="Q23" s="280"/>
      <c r="R23" s="280"/>
      <c r="S23" s="280"/>
      <c r="T23" s="280"/>
      <c r="U23" s="280"/>
      <c r="V23" s="280"/>
      <c r="W23" s="280"/>
      <c r="X23" s="280"/>
      <c r="Y23" s="280"/>
      <c r="Z23" s="280"/>
      <c r="AA23" s="280"/>
      <c r="AB23" s="498"/>
      <c r="AC23" s="269"/>
      <c r="AD23" s="268"/>
      <c r="AE23" s="269"/>
      <c r="AF23" s="268"/>
      <c r="AG23" s="269"/>
      <c r="AH23" s="268"/>
      <c r="AI23" s="269"/>
      <c r="AJ23" s="1125"/>
      <c r="AK23" s="1124"/>
      <c r="AL23" s="1125"/>
    </row>
    <row r="24" spans="1:38" s="1122" customFormat="1" ht="15.75" thickBot="1">
      <c r="A24" s="4140"/>
      <c r="B24" s="244" t="s">
        <v>955</v>
      </c>
      <c r="C24" s="409"/>
      <c r="D24" s="205"/>
      <c r="E24" s="1421" t="s">
        <v>1388</v>
      </c>
      <c r="F24" s="408"/>
      <c r="G24" s="1117" t="s">
        <v>2299</v>
      </c>
      <c r="H24" s="527"/>
      <c r="I24" s="527"/>
      <c r="J24" s="528"/>
      <c r="K24" s="529"/>
      <c r="L24" s="514"/>
      <c r="M24" s="280"/>
      <c r="N24" s="470"/>
      <c r="O24" s="280"/>
      <c r="P24" s="280"/>
      <c r="Q24" s="280"/>
      <c r="R24" s="283"/>
      <c r="S24" s="283"/>
      <c r="T24" s="283"/>
      <c r="U24" s="283"/>
      <c r="V24" s="283"/>
      <c r="W24" s="283"/>
      <c r="X24" s="283"/>
      <c r="Y24" s="283"/>
      <c r="Z24" s="283"/>
      <c r="AA24" s="283"/>
      <c r="AB24" s="88"/>
      <c r="AC24" s="285"/>
      <c r="AD24" s="284"/>
      <c r="AE24" s="285"/>
      <c r="AF24" s="284"/>
      <c r="AG24" s="285"/>
      <c r="AH24" s="284"/>
      <c r="AI24" s="285"/>
      <c r="AJ24" s="1125"/>
      <c r="AK24" s="1124"/>
      <c r="AL24" s="1125"/>
    </row>
    <row r="25" spans="1:38" s="1122" customFormat="1">
      <c r="A25" s="4140"/>
      <c r="B25" s="558" t="s">
        <v>210</v>
      </c>
      <c r="C25" s="52"/>
      <c r="D25" s="52"/>
      <c r="E25" s="1429" t="s">
        <v>1393</v>
      </c>
      <c r="F25" s="570"/>
      <c r="G25" s="570"/>
      <c r="H25" s="1146"/>
      <c r="I25" s="494"/>
      <c r="J25" s="658" t="s">
        <v>783</v>
      </c>
      <c r="K25" s="500"/>
      <c r="L25" s="500"/>
      <c r="M25" s="500"/>
      <c r="N25" s="501"/>
      <c r="O25" s="500"/>
      <c r="P25" s="500"/>
      <c r="Q25" s="502"/>
      <c r="R25" s="497"/>
      <c r="S25" s="265"/>
      <c r="T25" s="264"/>
      <c r="U25" s="265"/>
      <c r="V25" s="264"/>
      <c r="W25" s="265"/>
      <c r="X25" s="546"/>
      <c r="Y25" s="265"/>
      <c r="Z25" s="265"/>
      <c r="AA25" s="265"/>
      <c r="AB25" s="265"/>
      <c r="AC25" s="265"/>
      <c r="AD25" s="265"/>
      <c r="AE25" s="265"/>
      <c r="AF25" s="265"/>
      <c r="AG25" s="265"/>
      <c r="AH25" s="265"/>
      <c r="AI25" s="265"/>
      <c r="AJ25" s="1125"/>
      <c r="AK25" s="1124"/>
      <c r="AL25" s="1125"/>
    </row>
    <row r="26" spans="1:38" s="1122" customFormat="1" ht="15" hidden="1" customHeight="1">
      <c r="A26" s="4140"/>
      <c r="B26" s="239" t="s">
        <v>193</v>
      </c>
      <c r="E26" s="43" t="s">
        <v>207</v>
      </c>
      <c r="F26" s="631"/>
      <c r="G26" s="184"/>
      <c r="H26" s="1147"/>
      <c r="I26" s="495"/>
      <c r="J26" s="503">
        <v>14.155288290586489</v>
      </c>
      <c r="K26" s="267">
        <v>16.986345948703786</v>
      </c>
      <c r="L26" s="267">
        <v>19.817403606821081</v>
      </c>
      <c r="M26" s="267">
        <v>22.648461264938383</v>
      </c>
      <c r="N26" s="267">
        <v>25.479518923055682</v>
      </c>
      <c r="O26" s="267">
        <v>28.310576581172977</v>
      </c>
      <c r="P26" s="267">
        <v>31.141634239290276</v>
      </c>
      <c r="Q26" s="504">
        <v>33.972691897407572</v>
      </c>
      <c r="R26" s="498"/>
      <c r="S26" s="269"/>
      <c r="T26" s="268"/>
      <c r="U26" s="269"/>
      <c r="V26" s="268"/>
      <c r="W26" s="269"/>
      <c r="X26" s="530"/>
      <c r="Y26" s="269"/>
      <c r="Z26" s="269"/>
      <c r="AA26" s="269"/>
      <c r="AB26" s="269"/>
      <c r="AC26" s="269"/>
      <c r="AD26" s="269"/>
      <c r="AE26" s="269"/>
      <c r="AF26" s="269"/>
      <c r="AG26" s="269"/>
      <c r="AH26" s="269"/>
      <c r="AI26" s="269"/>
      <c r="AJ26" s="1125"/>
      <c r="AK26" s="1124"/>
      <c r="AL26" s="1125"/>
    </row>
    <row r="27" spans="1:38" s="1122" customFormat="1" ht="15" hidden="1" customHeight="1">
      <c r="A27" s="4140"/>
      <c r="B27" s="239" t="s">
        <v>190</v>
      </c>
      <c r="E27" s="43" t="s">
        <v>207</v>
      </c>
      <c r="F27" s="184"/>
      <c r="G27" s="631"/>
      <c r="H27" s="328"/>
      <c r="I27" s="496"/>
      <c r="J27" s="505">
        <v>4.1436632389818815</v>
      </c>
      <c r="K27" s="329">
        <v>4.9723958867782567</v>
      </c>
      <c r="L27" s="329">
        <v>5.8011285345746328</v>
      </c>
      <c r="M27" s="329">
        <v>6.6298611823710099</v>
      </c>
      <c r="N27" s="329">
        <v>7.458593830167386</v>
      </c>
      <c r="O27" s="329">
        <v>8.287326477963763</v>
      </c>
      <c r="P27" s="329">
        <v>9.1160591257601382</v>
      </c>
      <c r="Q27" s="506">
        <v>9.9447917735565134</v>
      </c>
      <c r="R27" s="499"/>
      <c r="S27" s="442"/>
      <c r="T27" s="441"/>
      <c r="U27" s="442"/>
      <c r="V27" s="441"/>
      <c r="W27" s="442"/>
      <c r="X27" s="547"/>
      <c r="Y27" s="442"/>
      <c r="Z27" s="442"/>
      <c r="AA27" s="442"/>
      <c r="AB27" s="442"/>
      <c r="AC27" s="442"/>
      <c r="AD27" s="442"/>
      <c r="AE27" s="442"/>
      <c r="AF27" s="442"/>
      <c r="AG27" s="442"/>
      <c r="AH27" s="442"/>
      <c r="AI27" s="442"/>
      <c r="AJ27" s="1125"/>
      <c r="AK27" s="1124"/>
      <c r="AL27" s="1125"/>
    </row>
    <row r="28" spans="1:38" s="1122" customFormat="1">
      <c r="A28" s="4140"/>
      <c r="B28" s="628" t="s">
        <v>195</v>
      </c>
      <c r="C28" s="1123" t="s">
        <v>39</v>
      </c>
      <c r="D28" s="1122" t="s">
        <v>47</v>
      </c>
      <c r="E28" s="1432" t="s">
        <v>238</v>
      </c>
      <c r="F28" s="633"/>
      <c r="G28" s="632"/>
      <c r="H28" s="1147"/>
      <c r="I28" s="495"/>
      <c r="J28" s="507">
        <v>50</v>
      </c>
      <c r="K28" s="376">
        <v>50</v>
      </c>
      <c r="L28" s="376">
        <v>50</v>
      </c>
      <c r="M28" s="376">
        <v>50</v>
      </c>
      <c r="N28" s="376">
        <v>50</v>
      </c>
      <c r="O28" s="376">
        <v>50</v>
      </c>
      <c r="P28" s="376">
        <v>50</v>
      </c>
      <c r="Q28" s="508">
        <v>50</v>
      </c>
      <c r="R28" s="104"/>
      <c r="S28" s="269"/>
      <c r="T28" s="269"/>
      <c r="U28" s="269"/>
      <c r="V28" s="269"/>
      <c r="W28" s="269"/>
      <c r="X28" s="548"/>
      <c r="Y28" s="269"/>
      <c r="Z28" s="269"/>
      <c r="AA28" s="269"/>
      <c r="AB28" s="269"/>
      <c r="AC28" s="269"/>
      <c r="AD28" s="269"/>
      <c r="AE28" s="269"/>
      <c r="AF28" s="269"/>
      <c r="AG28" s="269"/>
      <c r="AH28" s="269"/>
      <c r="AI28" s="269"/>
      <c r="AJ28" s="1125"/>
      <c r="AK28" s="1124"/>
      <c r="AL28" s="1125"/>
    </row>
    <row r="29" spans="1:38" s="1122" customFormat="1" ht="15.75" thickBot="1">
      <c r="A29" s="4140"/>
      <c r="B29" s="244" t="s">
        <v>955</v>
      </c>
      <c r="C29" s="409"/>
      <c r="D29" s="205"/>
      <c r="E29" s="1421" t="s">
        <v>1388</v>
      </c>
      <c r="F29" s="634"/>
      <c r="G29" s="489"/>
      <c r="H29" s="1148"/>
      <c r="I29" s="664"/>
      <c r="J29" s="1118" t="s">
        <v>2300</v>
      </c>
      <c r="K29" s="510"/>
      <c r="L29" s="510"/>
      <c r="M29" s="510"/>
      <c r="N29" s="510"/>
      <c r="O29" s="510"/>
      <c r="P29" s="510"/>
      <c r="Q29" s="511"/>
      <c r="R29" s="104"/>
      <c r="S29" s="269"/>
      <c r="T29" s="269"/>
      <c r="U29" s="269"/>
      <c r="V29" s="269"/>
      <c r="W29" s="269"/>
      <c r="X29" s="548"/>
      <c r="Y29" s="269"/>
      <c r="Z29" s="269"/>
      <c r="AA29" s="269"/>
      <c r="AB29" s="285"/>
      <c r="AC29" s="285"/>
      <c r="AD29" s="285"/>
      <c r="AE29" s="285"/>
      <c r="AF29" s="285"/>
      <c r="AG29" s="285"/>
      <c r="AH29" s="285"/>
      <c r="AI29" s="285"/>
      <c r="AJ29" s="1125"/>
      <c r="AK29" s="1124"/>
      <c r="AL29" s="1125"/>
    </row>
    <row r="30" spans="1:38" s="1122" customFormat="1">
      <c r="A30" s="4140"/>
      <c r="B30" s="548" t="s">
        <v>210</v>
      </c>
      <c r="E30" s="1431" t="s">
        <v>1393</v>
      </c>
      <c r="G30" s="269"/>
      <c r="H30" s="269"/>
      <c r="I30" s="269"/>
      <c r="J30" s="269"/>
      <c r="K30" s="269"/>
      <c r="L30" s="498"/>
      <c r="M30" s="269"/>
      <c r="N30" s="530"/>
      <c r="O30" s="659" t="s">
        <v>784</v>
      </c>
      <c r="P30" s="534"/>
      <c r="Q30" s="534"/>
      <c r="R30" s="535"/>
      <c r="S30" s="534"/>
      <c r="T30" s="535"/>
      <c r="U30" s="534"/>
      <c r="V30" s="535"/>
      <c r="W30" s="534"/>
      <c r="X30" s="535"/>
      <c r="Y30" s="534"/>
      <c r="Z30" s="535"/>
      <c r="AA30" s="536"/>
      <c r="AB30" s="498"/>
      <c r="AC30" s="269"/>
      <c r="AD30" s="268"/>
      <c r="AE30" s="269"/>
      <c r="AF30" s="268"/>
      <c r="AG30" s="269"/>
      <c r="AH30" s="268"/>
      <c r="AI30" s="269"/>
      <c r="AJ30" s="1125"/>
      <c r="AK30" s="1124"/>
      <c r="AL30" s="1125"/>
    </row>
    <row r="31" spans="1:38" s="1122" customFormat="1" ht="15" hidden="1" customHeight="1">
      <c r="A31" s="4140"/>
      <c r="B31" s="239" t="s">
        <v>193</v>
      </c>
      <c r="E31" s="43" t="s">
        <v>207</v>
      </c>
      <c r="F31" s="127"/>
      <c r="G31" s="278"/>
      <c r="H31" s="278"/>
      <c r="I31" s="278"/>
      <c r="J31" s="278"/>
      <c r="K31" s="278"/>
      <c r="L31" s="512">
        <f>L26</f>
        <v>19.817403606821081</v>
      </c>
      <c r="M31" s="278">
        <f t="shared" ref="M31:N31" si="3">M26</f>
        <v>22.648461264938383</v>
      </c>
      <c r="N31" s="531">
        <f t="shared" si="3"/>
        <v>25.479518923055682</v>
      </c>
      <c r="O31" s="537">
        <v>28.310576581172977</v>
      </c>
      <c r="P31" s="279">
        <v>31.141634239290276</v>
      </c>
      <c r="Q31" s="279">
        <v>33.972691897407572</v>
      </c>
      <c r="R31" s="279">
        <v>36.803749555524867</v>
      </c>
      <c r="S31" s="279">
        <v>39.634807213642162</v>
      </c>
      <c r="T31" s="279">
        <v>42.465864871759472</v>
      </c>
      <c r="U31" s="279">
        <v>45.296922529876767</v>
      </c>
      <c r="V31" s="279">
        <v>48.127980187994062</v>
      </c>
      <c r="W31" s="279">
        <v>50.959037846111364</v>
      </c>
      <c r="X31" s="279">
        <v>53.79009550422866</v>
      </c>
      <c r="Y31" s="279">
        <v>56.621153162345955</v>
      </c>
      <c r="Z31" s="279">
        <v>59.452210820463257</v>
      </c>
      <c r="AA31" s="538">
        <v>62.283268478580553</v>
      </c>
      <c r="AB31" s="512">
        <f>AB26</f>
        <v>0</v>
      </c>
      <c r="AC31" s="278">
        <f t="shared" ref="AC31:AI31" si="4">AC26</f>
        <v>0</v>
      </c>
      <c r="AD31" s="278">
        <f t="shared" si="4"/>
        <v>0</v>
      </c>
      <c r="AE31" s="278">
        <f t="shared" si="4"/>
        <v>0</v>
      </c>
      <c r="AF31" s="278">
        <f t="shared" si="4"/>
        <v>0</v>
      </c>
      <c r="AG31" s="278">
        <f t="shared" si="4"/>
        <v>0</v>
      </c>
      <c r="AH31" s="278">
        <f t="shared" si="4"/>
        <v>0</v>
      </c>
      <c r="AI31" s="278">
        <f t="shared" si="4"/>
        <v>0</v>
      </c>
      <c r="AJ31" s="1125"/>
      <c r="AK31" s="1124"/>
      <c r="AL31" s="1125"/>
    </row>
    <row r="32" spans="1:38" s="1122" customFormat="1" ht="15" hidden="1" customHeight="1">
      <c r="A32" s="4140"/>
      <c r="B32" s="239" t="s">
        <v>190</v>
      </c>
      <c r="E32" s="43" t="s">
        <v>207</v>
      </c>
      <c r="G32" s="324"/>
      <c r="H32" s="324"/>
      <c r="I32" s="324"/>
      <c r="J32" s="324"/>
      <c r="K32" s="324"/>
      <c r="L32" s="513"/>
      <c r="M32" s="324"/>
      <c r="N32" s="532"/>
      <c r="O32" s="539">
        <v>8.287326477963763</v>
      </c>
      <c r="P32" s="445">
        <v>9.1160591257601382</v>
      </c>
      <c r="Q32" s="445">
        <v>9.9447917735565134</v>
      </c>
      <c r="R32" s="445">
        <v>10.773524421352889</v>
      </c>
      <c r="S32" s="445">
        <v>11.602257069149266</v>
      </c>
      <c r="T32" s="445">
        <v>12.430989716945646</v>
      </c>
      <c r="U32" s="445">
        <v>13.25972236474202</v>
      </c>
      <c r="V32" s="445">
        <v>14.088455012538395</v>
      </c>
      <c r="W32" s="445">
        <v>14.917187660334772</v>
      </c>
      <c r="X32" s="445">
        <v>15.745920308131145</v>
      </c>
      <c r="Y32" s="445">
        <v>16.574652955927526</v>
      </c>
      <c r="Z32" s="445">
        <v>17.403385603723901</v>
      </c>
      <c r="AA32" s="540">
        <v>18.232118251520276</v>
      </c>
      <c r="AB32" s="499"/>
      <c r="AC32" s="442"/>
      <c r="AD32" s="441"/>
      <c r="AE32" s="442"/>
      <c r="AF32" s="441"/>
      <c r="AG32" s="442"/>
      <c r="AH32" s="441"/>
      <c r="AI32" s="442"/>
      <c r="AJ32" s="1125"/>
      <c r="AK32" s="1124"/>
      <c r="AL32" s="1125"/>
    </row>
    <row r="33" spans="1:38" s="1122" customFormat="1">
      <c r="A33" s="4140"/>
      <c r="B33" s="628" t="s">
        <v>195</v>
      </c>
      <c r="C33" s="1123" t="s">
        <v>39</v>
      </c>
      <c r="D33" s="1122" t="s">
        <v>47</v>
      </c>
      <c r="E33" s="1432" t="s">
        <v>238</v>
      </c>
      <c r="F33" s="62"/>
      <c r="G33" s="280"/>
      <c r="H33" s="280"/>
      <c r="I33" s="280"/>
      <c r="J33" s="280"/>
      <c r="K33" s="280"/>
      <c r="L33" s="514"/>
      <c r="M33" s="280"/>
      <c r="N33" s="470"/>
      <c r="O33" s="541">
        <v>50</v>
      </c>
      <c r="P33" s="282">
        <v>50</v>
      </c>
      <c r="Q33" s="282">
        <v>50</v>
      </c>
      <c r="R33" s="282">
        <v>50</v>
      </c>
      <c r="S33" s="282">
        <v>50</v>
      </c>
      <c r="T33" s="282">
        <v>50</v>
      </c>
      <c r="U33" s="282">
        <v>50</v>
      </c>
      <c r="V33" s="282">
        <v>50</v>
      </c>
      <c r="W33" s="282">
        <v>50</v>
      </c>
      <c r="X33" s="282">
        <v>50</v>
      </c>
      <c r="Y33" s="282">
        <v>50</v>
      </c>
      <c r="Z33" s="282">
        <v>50</v>
      </c>
      <c r="AA33" s="542">
        <v>50</v>
      </c>
      <c r="AB33" s="498"/>
      <c r="AC33" s="269"/>
      <c r="AD33" s="268"/>
      <c r="AE33" s="269"/>
      <c r="AF33" s="268"/>
      <c r="AG33" s="269"/>
      <c r="AH33" s="268"/>
      <c r="AI33" s="269"/>
      <c r="AJ33" s="1125"/>
      <c r="AK33" s="1124"/>
      <c r="AL33" s="1125"/>
    </row>
    <row r="34" spans="1:38" s="1122" customFormat="1" ht="15.75" thickBot="1">
      <c r="A34" s="4140"/>
      <c r="B34" s="244" t="s">
        <v>955</v>
      </c>
      <c r="C34" s="409"/>
      <c r="D34" s="205"/>
      <c r="E34" s="1421" t="s">
        <v>1388</v>
      </c>
      <c r="F34" s="408"/>
      <c r="G34" s="283"/>
      <c r="H34" s="283"/>
      <c r="I34" s="283"/>
      <c r="J34" s="283"/>
      <c r="K34" s="283"/>
      <c r="L34" s="515"/>
      <c r="M34" s="283"/>
      <c r="N34" s="471"/>
      <c r="O34" s="1119" t="s">
        <v>2300</v>
      </c>
      <c r="P34" s="543"/>
      <c r="Q34" s="544"/>
      <c r="R34" s="544"/>
      <c r="S34" s="544"/>
      <c r="T34" s="544"/>
      <c r="U34" s="544"/>
      <c r="V34" s="544"/>
      <c r="W34" s="544"/>
      <c r="X34" s="544"/>
      <c r="Y34" s="544"/>
      <c r="Z34" s="544"/>
      <c r="AA34" s="545"/>
      <c r="AB34" s="88"/>
      <c r="AC34" s="285"/>
      <c r="AD34" s="284"/>
      <c r="AE34" s="285"/>
      <c r="AF34" s="284"/>
      <c r="AG34" s="285"/>
      <c r="AH34" s="284"/>
      <c r="AI34" s="285"/>
      <c r="AJ34" s="1125"/>
      <c r="AK34" s="1124"/>
      <c r="AL34" s="1125"/>
    </row>
    <row r="35" spans="1:38" s="1122" customFormat="1">
      <c r="A35" s="4140"/>
      <c r="B35" s="558" t="s">
        <v>210</v>
      </c>
      <c r="C35" s="52"/>
      <c r="D35" s="52"/>
      <c r="E35" s="1429" t="s">
        <v>1393</v>
      </c>
      <c r="F35" s="570"/>
      <c r="G35" s="570"/>
      <c r="H35" s="1146"/>
      <c r="I35" s="494"/>
      <c r="J35" s="269"/>
      <c r="K35" s="269"/>
      <c r="L35" s="269"/>
      <c r="M35" s="269"/>
      <c r="N35" s="269"/>
      <c r="O35" s="269"/>
      <c r="P35" s="269"/>
      <c r="Q35" s="269"/>
      <c r="R35" s="498"/>
      <c r="S35" s="269"/>
      <c r="T35" s="268"/>
      <c r="U35" s="269"/>
      <c r="V35" s="268"/>
      <c r="W35" s="269"/>
      <c r="X35" s="530"/>
      <c r="Y35" s="662" t="s">
        <v>785</v>
      </c>
      <c r="Z35" s="663"/>
      <c r="AA35" s="663"/>
      <c r="AB35" s="549"/>
      <c r="AC35" s="549"/>
      <c r="AD35" s="549"/>
      <c r="AE35" s="549"/>
      <c r="AF35" s="549"/>
      <c r="AG35" s="549"/>
      <c r="AH35" s="549"/>
      <c r="AI35" s="550"/>
      <c r="AJ35" s="2541" t="s">
        <v>1959</v>
      </c>
      <c r="AK35" s="1124"/>
      <c r="AL35" s="1125"/>
    </row>
    <row r="36" spans="1:38" s="1122" customFormat="1" ht="15" hidden="1" customHeight="1">
      <c r="A36" s="4140"/>
      <c r="B36" s="239" t="s">
        <v>193</v>
      </c>
      <c r="E36" s="43" t="s">
        <v>207</v>
      </c>
      <c r="F36" s="631"/>
      <c r="G36" s="184"/>
      <c r="H36" s="1147"/>
      <c r="I36" s="495"/>
      <c r="J36" s="278"/>
      <c r="K36" s="278"/>
      <c r="L36" s="278"/>
      <c r="M36" s="278"/>
      <c r="N36" s="278"/>
      <c r="O36" s="278"/>
      <c r="P36" s="278"/>
      <c r="Q36" s="278"/>
      <c r="R36" s="498"/>
      <c r="S36" s="269"/>
      <c r="T36" s="268"/>
      <c r="U36" s="269"/>
      <c r="V36" s="268"/>
      <c r="W36" s="269"/>
      <c r="X36" s="530"/>
      <c r="Y36" s="551">
        <v>56.621153162345955</v>
      </c>
      <c r="Z36" s="270">
        <v>59.452210820463257</v>
      </c>
      <c r="AA36" s="270">
        <v>62.283268478580553</v>
      </c>
      <c r="AB36" s="270">
        <v>65.114326136697841</v>
      </c>
      <c r="AC36" s="270">
        <v>67.945383794815143</v>
      </c>
      <c r="AD36" s="270">
        <v>70.776441452932431</v>
      </c>
      <c r="AE36" s="270">
        <v>73.607499111049734</v>
      </c>
      <c r="AF36" s="270">
        <v>76.43855676916705</v>
      </c>
      <c r="AG36" s="270">
        <v>79.269614427284324</v>
      </c>
      <c r="AH36" s="270">
        <v>82.100672085401641</v>
      </c>
      <c r="AI36" s="552">
        <v>84.931729743518943</v>
      </c>
      <c r="AJ36" s="1125"/>
      <c r="AK36" s="1124"/>
      <c r="AL36" s="1125"/>
    </row>
    <row r="37" spans="1:38" s="1122" customFormat="1" ht="15" hidden="1" customHeight="1">
      <c r="A37" s="4140"/>
      <c r="B37" s="239" t="s">
        <v>190</v>
      </c>
      <c r="E37" s="43" t="s">
        <v>207</v>
      </c>
      <c r="F37" s="184"/>
      <c r="G37" s="631"/>
      <c r="H37" s="328"/>
      <c r="I37" s="496"/>
      <c r="J37" s="324"/>
      <c r="K37" s="324"/>
      <c r="L37" s="324"/>
      <c r="M37" s="324"/>
      <c r="N37" s="324"/>
      <c r="O37" s="324"/>
      <c r="P37" s="324"/>
      <c r="Q37" s="324"/>
      <c r="R37" s="499"/>
      <c r="S37" s="442"/>
      <c r="T37" s="441"/>
      <c r="U37" s="442"/>
      <c r="V37" s="441"/>
      <c r="W37" s="442"/>
      <c r="X37" s="547"/>
      <c r="Y37" s="553">
        <v>16.574652955927526</v>
      </c>
      <c r="Z37" s="333">
        <v>17.403385603723901</v>
      </c>
      <c r="AA37" s="333">
        <v>18.232118251520276</v>
      </c>
      <c r="AB37" s="333">
        <v>19.060850899316648</v>
      </c>
      <c r="AC37" s="333">
        <v>19.889583547113027</v>
      </c>
      <c r="AD37" s="333">
        <v>20.718316194909402</v>
      </c>
      <c r="AE37" s="333">
        <v>21.547048842705777</v>
      </c>
      <c r="AF37" s="333">
        <v>22.37578149050216</v>
      </c>
      <c r="AG37" s="333">
        <v>23.204514138298531</v>
      </c>
      <c r="AH37" s="333">
        <v>24.03324678609491</v>
      </c>
      <c r="AI37" s="554">
        <v>24.861979433891293</v>
      </c>
      <c r="AJ37" s="1125"/>
      <c r="AK37" s="1124"/>
      <c r="AL37" s="1125"/>
    </row>
    <row r="38" spans="1:38" s="1122" customFormat="1">
      <c r="A38" s="4140"/>
      <c r="B38" s="628" t="s">
        <v>195</v>
      </c>
      <c r="C38" s="1123" t="s">
        <v>39</v>
      </c>
      <c r="D38" s="1122" t="s">
        <v>47</v>
      </c>
      <c r="E38" s="1432" t="s">
        <v>238</v>
      </c>
      <c r="F38" s="633"/>
      <c r="G38" s="632"/>
      <c r="H38" s="1147"/>
      <c r="I38" s="495"/>
      <c r="J38" s="280"/>
      <c r="K38" s="280"/>
      <c r="L38" s="280"/>
      <c r="M38" s="280"/>
      <c r="N38" s="280"/>
      <c r="O38" s="280"/>
      <c r="P38" s="280"/>
      <c r="Q38" s="280"/>
      <c r="R38" s="104"/>
      <c r="S38" s="269"/>
      <c r="T38" s="269"/>
      <c r="U38" s="269"/>
      <c r="V38" s="269"/>
      <c r="W38" s="269"/>
      <c r="X38" s="548"/>
      <c r="Y38" s="555">
        <v>80</v>
      </c>
      <c r="Z38" s="273">
        <v>80</v>
      </c>
      <c r="AA38" s="273">
        <v>80</v>
      </c>
      <c r="AB38" s="273">
        <v>80</v>
      </c>
      <c r="AC38" s="273">
        <v>80</v>
      </c>
      <c r="AD38" s="273">
        <v>80</v>
      </c>
      <c r="AE38" s="273">
        <v>80</v>
      </c>
      <c r="AF38" s="273">
        <v>80</v>
      </c>
      <c r="AG38" s="273">
        <v>80</v>
      </c>
      <c r="AH38" s="273">
        <v>80</v>
      </c>
      <c r="AI38" s="556">
        <v>80</v>
      </c>
      <c r="AJ38" s="1125"/>
      <c r="AK38" s="1124"/>
      <c r="AL38" s="1125"/>
    </row>
    <row r="39" spans="1:38" s="1122" customFormat="1" ht="15.75" thickBot="1">
      <c r="A39" s="4140"/>
      <c r="B39" s="244" t="s">
        <v>955</v>
      </c>
      <c r="C39" s="409"/>
      <c r="D39" s="205"/>
      <c r="E39" s="1421" t="s">
        <v>1388</v>
      </c>
      <c r="F39" s="634"/>
      <c r="G39" s="489"/>
      <c r="H39" s="1148"/>
      <c r="I39" s="664"/>
      <c r="J39" s="283"/>
      <c r="K39" s="283"/>
      <c r="L39" s="283"/>
      <c r="M39" s="283"/>
      <c r="N39" s="283"/>
      <c r="O39" s="283"/>
      <c r="P39" s="283"/>
      <c r="Q39" s="283"/>
      <c r="R39" s="665"/>
      <c r="S39" s="285"/>
      <c r="T39" s="285"/>
      <c r="U39" s="285"/>
      <c r="V39" s="285"/>
      <c r="W39" s="285"/>
      <c r="X39" s="666"/>
      <c r="Y39" s="4224" t="s">
        <v>2301</v>
      </c>
      <c r="Z39" s="4225"/>
      <c r="AA39" s="4225"/>
      <c r="AB39" s="4225"/>
      <c r="AC39" s="4225"/>
      <c r="AD39" s="4225"/>
      <c r="AE39" s="4225"/>
      <c r="AF39" s="4225"/>
      <c r="AG39" s="4225"/>
      <c r="AH39" s="4225"/>
      <c r="AI39" s="4226"/>
      <c r="AJ39" s="1125"/>
      <c r="AK39" s="1124"/>
      <c r="AL39" s="1125"/>
    </row>
    <row r="40" spans="1:38">
      <c r="B40" s="65"/>
      <c r="C40" s="129"/>
      <c r="D40" s="129"/>
      <c r="E40" s="43"/>
      <c r="F40" s="129"/>
      <c r="G40" s="129"/>
      <c r="H40" s="125"/>
      <c r="I40" s="128"/>
    </row>
    <row r="41" spans="1:38" s="1122" customFormat="1">
      <c r="B41" s="1124"/>
      <c r="C41" s="1129"/>
      <c r="D41" s="1129"/>
      <c r="E41" s="1432"/>
      <c r="F41" s="1129"/>
      <c r="G41" s="1129"/>
      <c r="H41" s="1434"/>
      <c r="I41" s="128"/>
      <c r="J41" s="1124"/>
      <c r="K41" s="1125"/>
      <c r="L41" s="1124"/>
      <c r="M41" s="1125"/>
      <c r="N41" s="1124"/>
      <c r="O41" s="1125"/>
      <c r="P41" s="1124"/>
      <c r="Q41" s="1125"/>
      <c r="R41" s="1124"/>
      <c r="S41" s="1125"/>
      <c r="T41" s="1124"/>
      <c r="U41" s="1125"/>
      <c r="V41" s="1124"/>
      <c r="W41" s="1125"/>
      <c r="X41" s="1124"/>
      <c r="Y41" s="1125"/>
      <c r="Z41" s="1124"/>
      <c r="AA41" s="1125"/>
      <c r="AB41" s="1124"/>
      <c r="AC41" s="1125"/>
      <c r="AD41" s="1124"/>
      <c r="AE41" s="1125"/>
      <c r="AF41" s="1124"/>
      <c r="AG41" s="1125"/>
      <c r="AH41" s="1124"/>
      <c r="AI41" s="1125"/>
      <c r="AJ41" s="1125"/>
      <c r="AK41" s="1124"/>
      <c r="AL41" s="1125"/>
    </row>
    <row r="42" spans="1:38" s="249" customFormat="1" ht="15.75" customHeight="1">
      <c r="A42" s="4140" t="str">
        <f>B42</f>
        <v>Cas 2: Thermophile saturé au digesteur à 50°C et 3mbarg soit environ 12%H2O max, température biogaz 70°C max</v>
      </c>
      <c r="B42" s="248" t="s">
        <v>781</v>
      </c>
      <c r="C42" s="252"/>
      <c r="D42" s="252"/>
      <c r="E42" s="252"/>
      <c r="F42" s="253"/>
      <c r="G42" s="254"/>
      <c r="H42" s="255"/>
      <c r="I42" s="254"/>
      <c r="J42" s="255"/>
      <c r="K42" s="254"/>
      <c r="L42" s="255"/>
      <c r="M42" s="254"/>
      <c r="N42" s="255"/>
      <c r="O42" s="254"/>
      <c r="P42" s="255"/>
      <c r="Q42" s="254"/>
      <c r="R42" s="255"/>
      <c r="S42" s="254"/>
      <c r="T42" s="255"/>
      <c r="U42" s="254"/>
      <c r="V42" s="255"/>
      <c r="W42" s="254"/>
      <c r="X42" s="255"/>
      <c r="Y42" s="254"/>
      <c r="Z42" s="255"/>
      <c r="AA42" s="254"/>
      <c r="AB42" s="255"/>
      <c r="AC42" s="254"/>
      <c r="AD42" s="255"/>
      <c r="AE42" s="254"/>
      <c r="AF42" s="255"/>
      <c r="AG42" s="254"/>
      <c r="AH42" s="255"/>
      <c r="AI42" s="254"/>
      <c r="AJ42" s="173"/>
      <c r="AK42" s="174"/>
    </row>
    <row r="43" spans="1:38" s="2536" customFormat="1" ht="37.5" customHeight="1">
      <c r="A43" s="4140"/>
      <c r="B43" s="1218" t="s">
        <v>1199</v>
      </c>
      <c r="C43" s="96"/>
      <c r="D43" s="50"/>
      <c r="E43" s="96"/>
      <c r="F43" s="97"/>
      <c r="G43" s="296">
        <v>100</v>
      </c>
      <c r="H43" s="296">
        <f>G43+50</f>
        <v>150</v>
      </c>
      <c r="I43" s="296">
        <f>G43+100</f>
        <v>200</v>
      </c>
      <c r="J43" s="296">
        <f>H43+100</f>
        <v>250</v>
      </c>
      <c r="K43" s="296">
        <f t="shared" ref="K43" si="5">I43+100</f>
        <v>300</v>
      </c>
      <c r="L43" s="296">
        <f t="shared" ref="L43" si="6">J43+100</f>
        <v>350</v>
      </c>
      <c r="M43" s="296">
        <f t="shared" ref="M43" si="7">K43+100</f>
        <v>400</v>
      </c>
      <c r="N43" s="296">
        <f t="shared" ref="N43" si="8">L43+100</f>
        <v>450</v>
      </c>
      <c r="O43" s="296">
        <f t="shared" ref="O43" si="9">M43+100</f>
        <v>500</v>
      </c>
      <c r="P43" s="296">
        <f t="shared" ref="P43" si="10">N43+100</f>
        <v>550</v>
      </c>
      <c r="Q43" s="296">
        <f t="shared" ref="Q43" si="11">O43+100</f>
        <v>600</v>
      </c>
      <c r="R43" s="296">
        <f t="shared" ref="R43" si="12">P43+100</f>
        <v>650</v>
      </c>
      <c r="S43" s="296">
        <f t="shared" ref="S43" si="13">Q43+100</f>
        <v>700</v>
      </c>
      <c r="T43" s="296">
        <f t="shared" ref="T43" si="14">R43+100</f>
        <v>750</v>
      </c>
      <c r="U43" s="296">
        <f t="shared" ref="U43" si="15">S43+100</f>
        <v>800</v>
      </c>
      <c r="V43" s="296">
        <f t="shared" ref="V43" si="16">T43+100</f>
        <v>850</v>
      </c>
      <c r="W43" s="296">
        <f t="shared" ref="W43" si="17">U43+100</f>
        <v>900</v>
      </c>
      <c r="X43" s="296">
        <f t="shared" ref="X43" si="18">V43+100</f>
        <v>950</v>
      </c>
      <c r="Y43" s="296">
        <f t="shared" ref="Y43" si="19">W43+100</f>
        <v>1000</v>
      </c>
      <c r="Z43" s="296">
        <f t="shared" ref="Z43" si="20">X43+100</f>
        <v>1050</v>
      </c>
      <c r="AA43" s="296">
        <f t="shared" ref="AA43" si="21">Y43+100</f>
        <v>1100</v>
      </c>
      <c r="AB43" s="296">
        <f t="shared" ref="AB43" si="22">Z43+100</f>
        <v>1150</v>
      </c>
      <c r="AC43" s="296">
        <f t="shared" ref="AC43" si="23">AA43+100</f>
        <v>1200</v>
      </c>
      <c r="AD43" s="296">
        <f t="shared" ref="AD43" si="24">AB43+100</f>
        <v>1250</v>
      </c>
      <c r="AE43" s="296">
        <f t="shared" ref="AE43" si="25">AC43+100</f>
        <v>1300</v>
      </c>
      <c r="AF43" s="296">
        <f t="shared" ref="AF43" si="26">AD43+100</f>
        <v>1350</v>
      </c>
      <c r="AG43" s="296">
        <f t="shared" ref="AG43" si="27">AE43+100</f>
        <v>1400</v>
      </c>
      <c r="AH43" s="296">
        <f t="shared" ref="AH43" si="28">AF43+100</f>
        <v>1450</v>
      </c>
      <c r="AI43" s="296">
        <f t="shared" ref="AI43" si="29">AG43+100</f>
        <v>1500</v>
      </c>
      <c r="AJ43" s="2541"/>
      <c r="AK43" s="2540"/>
    </row>
    <row r="44" spans="1:38" s="2536" customFormat="1">
      <c r="A44" s="4140"/>
      <c r="B44" s="2564" t="s">
        <v>2008</v>
      </c>
      <c r="C44" s="2562"/>
      <c r="D44" s="2539"/>
      <c r="E44" s="2675" t="s">
        <v>207</v>
      </c>
      <c r="F44" s="2518"/>
      <c r="G44" s="2676">
        <v>9.1838399862605566</v>
      </c>
      <c r="H44" s="2676">
        <v>13.775759979390832</v>
      </c>
      <c r="I44" s="2676">
        <v>18.367679972521113</v>
      </c>
      <c r="J44" s="2676">
        <v>22.959599965651389</v>
      </c>
      <c r="K44" s="2676">
        <v>27.551519958781665</v>
      </c>
      <c r="L44" s="2676">
        <v>32.143439951911944</v>
      </c>
      <c r="M44" s="2676">
        <v>36.735359945042227</v>
      </c>
      <c r="N44" s="2676">
        <v>41.327279938172502</v>
      </c>
      <c r="O44" s="2676">
        <v>45.919199931302778</v>
      </c>
      <c r="P44" s="2676">
        <v>50.511119924433054</v>
      </c>
      <c r="Q44" s="2676">
        <v>55.103039917563329</v>
      </c>
      <c r="R44" s="2676">
        <v>59.694959910693619</v>
      </c>
      <c r="S44" s="2676">
        <v>64.286879903823888</v>
      </c>
      <c r="T44" s="2676">
        <v>68.878799896954177</v>
      </c>
      <c r="U44" s="2676">
        <v>73.470719890084453</v>
      </c>
      <c r="V44" s="2676">
        <v>78.062639883214715</v>
      </c>
      <c r="W44" s="2676">
        <v>82.654559876345004</v>
      </c>
      <c r="X44" s="2676">
        <v>87.24647986947528</v>
      </c>
      <c r="Y44" s="2676">
        <v>91.838399862605556</v>
      </c>
      <c r="Z44" s="2676">
        <v>96.430319855735846</v>
      </c>
      <c r="AA44" s="2676">
        <v>101.02223984886611</v>
      </c>
      <c r="AB44" s="2676">
        <v>105.61415984199641</v>
      </c>
      <c r="AC44" s="2676">
        <v>110.20607983512666</v>
      </c>
      <c r="AD44" s="2676">
        <v>114.79799982825693</v>
      </c>
      <c r="AE44" s="2676">
        <v>119.38991982138724</v>
      </c>
      <c r="AF44" s="2676">
        <v>123.9818398145175</v>
      </c>
      <c r="AG44" s="2676">
        <v>128.57375980764778</v>
      </c>
      <c r="AH44" s="2676">
        <v>133.16567980077807</v>
      </c>
      <c r="AI44" s="2676">
        <v>137.75759979390835</v>
      </c>
      <c r="AJ44" s="2541"/>
      <c r="AK44" s="2540"/>
    </row>
    <row r="45" spans="1:38" s="1122" customFormat="1" ht="15.75" customHeight="1">
      <c r="A45" s="4140"/>
      <c r="B45" s="239" t="s">
        <v>193</v>
      </c>
      <c r="C45" s="2536"/>
      <c r="D45" s="2536"/>
      <c r="E45" s="2538" t="s">
        <v>207</v>
      </c>
      <c r="F45" s="2543"/>
      <c r="G45" s="294">
        <v>8.6684444790614918</v>
      </c>
      <c r="H45" s="294">
        <v>13.00266671859224</v>
      </c>
      <c r="I45" s="294">
        <v>17.336888958122984</v>
      </c>
      <c r="J45" s="294">
        <v>21.671111197653733</v>
      </c>
      <c r="K45" s="294">
        <v>26.005333437184479</v>
      </c>
      <c r="L45" s="294">
        <v>30.339555676715225</v>
      </c>
      <c r="M45" s="294">
        <v>34.673777916245967</v>
      </c>
      <c r="N45" s="294">
        <v>39.00800015577672</v>
      </c>
      <c r="O45" s="294">
        <v>43.342222395307466</v>
      </c>
      <c r="P45" s="294">
        <v>47.676444634838212</v>
      </c>
      <c r="Q45" s="294">
        <v>52.010666874368958</v>
      </c>
      <c r="R45" s="294">
        <v>56.344889113899704</v>
      </c>
      <c r="S45" s="294">
        <v>60.67911135343045</v>
      </c>
      <c r="T45" s="294">
        <v>65.013333592961203</v>
      </c>
      <c r="U45" s="294">
        <v>69.347555832491935</v>
      </c>
      <c r="V45" s="294">
        <v>73.681778072022681</v>
      </c>
      <c r="W45" s="294">
        <v>78.016000311553441</v>
      </c>
      <c r="X45" s="294">
        <v>82.350222551084187</v>
      </c>
      <c r="Y45" s="294">
        <v>86.684444790614933</v>
      </c>
      <c r="Z45" s="294">
        <v>91.018667030145693</v>
      </c>
      <c r="AA45" s="294">
        <v>95.352889269676425</v>
      </c>
      <c r="AB45" s="294">
        <v>99.68711150920717</v>
      </c>
      <c r="AC45" s="294">
        <v>104.02133374873792</v>
      </c>
      <c r="AD45" s="294">
        <v>108.35555598826865</v>
      </c>
      <c r="AE45" s="294">
        <v>112.68977822779941</v>
      </c>
      <c r="AF45" s="294">
        <v>117.02400046733017</v>
      </c>
      <c r="AG45" s="294">
        <v>121.3582227068609</v>
      </c>
      <c r="AH45" s="294">
        <v>125.69244494639166</v>
      </c>
      <c r="AI45" s="294">
        <v>130.02666718592241</v>
      </c>
      <c r="AJ45" s="1125"/>
      <c r="AK45" s="1124"/>
    </row>
    <row r="46" spans="1:38" s="1122" customFormat="1" ht="15.75" thickBot="1">
      <c r="A46" s="4140"/>
      <c r="B46" s="244" t="s">
        <v>190</v>
      </c>
      <c r="C46" s="205"/>
      <c r="D46" s="205"/>
      <c r="E46" s="627" t="s">
        <v>207</v>
      </c>
      <c r="F46" s="205"/>
      <c r="G46" s="1248">
        <v>2.5375049938706922</v>
      </c>
      <c r="H46" s="1248">
        <v>3.8062574908060385</v>
      </c>
      <c r="I46" s="1248">
        <v>5.0750099877413843</v>
      </c>
      <c r="J46" s="1248">
        <v>6.3437624846767315</v>
      </c>
      <c r="K46" s="1248">
        <v>7.612514981612077</v>
      </c>
      <c r="L46" s="1249">
        <v>8.8812674785474233</v>
      </c>
      <c r="M46" s="1249">
        <v>10.150019975482769</v>
      </c>
      <c r="N46" s="1249">
        <v>11.418772472418116</v>
      </c>
      <c r="O46" s="1249">
        <v>12.687524969353463</v>
      </c>
      <c r="P46" s="1249">
        <v>13.956277466288808</v>
      </c>
      <c r="Q46" s="1249">
        <v>15.225029963224154</v>
      </c>
      <c r="R46" s="1249">
        <v>16.493782460159501</v>
      </c>
      <c r="S46" s="1249">
        <v>17.762534957094847</v>
      </c>
      <c r="T46" s="1249">
        <v>19.031287454030192</v>
      </c>
      <c r="U46" s="1249">
        <v>20.300039950965537</v>
      </c>
      <c r="V46" s="1249">
        <v>21.568792447900883</v>
      </c>
      <c r="W46" s="1249">
        <v>22.837544944836232</v>
      </c>
      <c r="X46" s="1249">
        <v>24.106297441771577</v>
      </c>
      <c r="Y46" s="1249">
        <v>25.375049938706926</v>
      </c>
      <c r="Z46" s="1249">
        <v>26.643802435642272</v>
      </c>
      <c r="AA46" s="1249">
        <v>27.912554932577617</v>
      </c>
      <c r="AB46" s="1249">
        <v>29.181307429512962</v>
      </c>
      <c r="AC46" s="1249">
        <v>30.450059926448308</v>
      </c>
      <c r="AD46" s="1249">
        <v>31.718812423383653</v>
      </c>
      <c r="AE46" s="1249">
        <v>32.987564920319002</v>
      </c>
      <c r="AF46" s="1249">
        <v>34.256317417254344</v>
      </c>
      <c r="AG46" s="1249">
        <v>35.525069914189693</v>
      </c>
      <c r="AH46" s="1249">
        <v>36.793822411125042</v>
      </c>
      <c r="AI46" s="1249">
        <v>38.062574908060384</v>
      </c>
      <c r="AJ46" s="1125"/>
      <c r="AK46" s="1124"/>
    </row>
    <row r="47" spans="1:38">
      <c r="A47" s="4140"/>
      <c r="B47" s="548" t="s">
        <v>210</v>
      </c>
      <c r="E47" s="1431" t="s">
        <v>1393</v>
      </c>
      <c r="G47" s="667" t="s">
        <v>786</v>
      </c>
      <c r="H47" s="566"/>
      <c r="I47" s="567"/>
      <c r="J47" s="519"/>
      <c r="K47" s="520"/>
      <c r="L47" s="498"/>
      <c r="M47" s="269"/>
      <c r="N47" s="530"/>
      <c r="O47" s="269"/>
      <c r="P47" s="269"/>
      <c r="Q47" s="269"/>
      <c r="R47" s="269"/>
      <c r="S47" s="269"/>
      <c r="T47" s="269"/>
      <c r="U47" s="269"/>
      <c r="V47" s="269"/>
      <c r="W47" s="498"/>
      <c r="X47" s="268"/>
      <c r="Y47" s="268"/>
      <c r="Z47" s="268"/>
      <c r="AA47" s="268"/>
      <c r="AB47" s="268"/>
      <c r="AC47" s="269"/>
      <c r="AD47" s="268"/>
      <c r="AE47" s="269"/>
      <c r="AF47" s="268"/>
      <c r="AG47" s="269"/>
      <c r="AH47" s="268"/>
      <c r="AI47" s="269"/>
    </row>
    <row r="48" spans="1:38" ht="15" hidden="1" customHeight="1">
      <c r="A48" s="4140"/>
      <c r="B48" s="239" t="s">
        <v>193</v>
      </c>
      <c r="E48" s="43" t="s">
        <v>207</v>
      </c>
      <c r="F48" s="127"/>
      <c r="G48" s="568">
        <v>8.6684444790614918</v>
      </c>
      <c r="H48" s="286">
        <v>13.00266671859224</v>
      </c>
      <c r="I48" s="287">
        <v>17.336888958122984</v>
      </c>
      <c r="J48" s="277">
        <v>21.671111197653733</v>
      </c>
      <c r="K48" s="522">
        <v>26.005333437184479</v>
      </c>
      <c r="L48" s="512">
        <f>L38</f>
        <v>0</v>
      </c>
      <c r="M48" s="278">
        <f t="shared" ref="M48:N48" si="30">M38</f>
        <v>0</v>
      </c>
      <c r="N48" s="531">
        <f t="shared" si="30"/>
        <v>0</v>
      </c>
      <c r="O48" s="278"/>
      <c r="P48" s="278"/>
      <c r="Q48" s="278"/>
      <c r="R48" s="278"/>
      <c r="S48" s="278"/>
      <c r="T48" s="278"/>
      <c r="U48" s="278"/>
      <c r="V48" s="278"/>
      <c r="W48" s="512">
        <f>W38</f>
        <v>0</v>
      </c>
      <c r="X48" s="278">
        <f t="shared" ref="X48:AI48" si="31">X38</f>
        <v>0</v>
      </c>
      <c r="Y48" s="278">
        <f t="shared" si="31"/>
        <v>80</v>
      </c>
      <c r="Z48" s="278">
        <f t="shared" si="31"/>
        <v>80</v>
      </c>
      <c r="AA48" s="278">
        <f t="shared" si="31"/>
        <v>80</v>
      </c>
      <c r="AB48" s="278">
        <f t="shared" si="31"/>
        <v>80</v>
      </c>
      <c r="AC48" s="278">
        <f t="shared" si="31"/>
        <v>80</v>
      </c>
      <c r="AD48" s="278">
        <f t="shared" si="31"/>
        <v>80</v>
      </c>
      <c r="AE48" s="278">
        <f t="shared" si="31"/>
        <v>80</v>
      </c>
      <c r="AF48" s="278">
        <f t="shared" si="31"/>
        <v>80</v>
      </c>
      <c r="AG48" s="278">
        <f t="shared" si="31"/>
        <v>80</v>
      </c>
      <c r="AH48" s="278">
        <f t="shared" si="31"/>
        <v>80</v>
      </c>
      <c r="AI48" s="278">
        <f t="shared" si="31"/>
        <v>80</v>
      </c>
    </row>
    <row r="49" spans="1:36" ht="15" hidden="1" customHeight="1">
      <c r="A49" s="4140"/>
      <c r="B49" s="239" t="s">
        <v>190</v>
      </c>
      <c r="E49" s="43" t="s">
        <v>207</v>
      </c>
      <c r="G49" s="569">
        <v>2.5375049938706922</v>
      </c>
      <c r="H49" s="322">
        <v>3.8062574908060385</v>
      </c>
      <c r="I49" s="446">
        <v>5.0750099877413843</v>
      </c>
      <c r="J49" s="323">
        <v>6.3437624846767315</v>
      </c>
      <c r="K49" s="524">
        <v>7.612514981612077</v>
      </c>
      <c r="L49" s="513"/>
      <c r="M49" s="324"/>
      <c r="N49" s="532"/>
      <c r="O49" s="324"/>
      <c r="P49" s="324"/>
      <c r="Q49" s="324"/>
      <c r="R49" s="324"/>
      <c r="S49" s="324"/>
      <c r="T49" s="324"/>
      <c r="U49" s="324"/>
      <c r="V49" s="324"/>
      <c r="W49" s="499"/>
      <c r="X49" s="441"/>
      <c r="Y49" s="441"/>
      <c r="Z49" s="441"/>
      <c r="AA49" s="441"/>
      <c r="AB49" s="441"/>
      <c r="AC49" s="442"/>
      <c r="AD49" s="441"/>
      <c r="AE49" s="442"/>
      <c r="AF49" s="441"/>
      <c r="AG49" s="442"/>
      <c r="AH49" s="441"/>
      <c r="AI49" s="442"/>
    </row>
    <row r="50" spans="1:36">
      <c r="A50" s="4140"/>
      <c r="B50" s="628" t="s">
        <v>195</v>
      </c>
      <c r="C50" s="220" t="s">
        <v>39</v>
      </c>
      <c r="D50" s="219" t="s">
        <v>47</v>
      </c>
      <c r="E50" s="1432" t="s">
        <v>238</v>
      </c>
      <c r="F50" s="62"/>
      <c r="G50" s="525">
        <v>40</v>
      </c>
      <c r="H50" s="281">
        <v>40</v>
      </c>
      <c r="I50" s="281">
        <v>40</v>
      </c>
      <c r="J50" s="281">
        <v>40</v>
      </c>
      <c r="K50" s="526">
        <v>40</v>
      </c>
      <c r="L50" s="514"/>
      <c r="M50" s="280"/>
      <c r="N50" s="470"/>
      <c r="O50" s="280"/>
      <c r="P50" s="280"/>
      <c r="Q50" s="280"/>
      <c r="R50" s="280"/>
      <c r="S50" s="280"/>
      <c r="T50" s="280"/>
      <c r="U50" s="280"/>
      <c r="V50" s="280"/>
      <c r="W50" s="498"/>
      <c r="X50" s="268"/>
      <c r="Y50" s="268"/>
      <c r="Z50" s="268"/>
      <c r="AA50" s="268"/>
      <c r="AB50" s="268"/>
      <c r="AC50" s="269"/>
      <c r="AD50" s="268"/>
      <c r="AE50" s="269"/>
      <c r="AF50" s="268"/>
      <c r="AG50" s="269"/>
      <c r="AH50" s="268"/>
      <c r="AI50" s="269"/>
    </row>
    <row r="51" spans="1:36" ht="15.75" thickBot="1">
      <c r="A51" s="4140"/>
      <c r="B51" s="244" t="s">
        <v>955</v>
      </c>
      <c r="C51" s="409"/>
      <c r="D51" s="205"/>
      <c r="E51" s="1421" t="s">
        <v>1388</v>
      </c>
      <c r="F51" s="408"/>
      <c r="G51" s="1117" t="s">
        <v>2302</v>
      </c>
      <c r="H51" s="528"/>
      <c r="I51" s="528"/>
      <c r="J51" s="528"/>
      <c r="K51" s="529"/>
      <c r="L51" s="515"/>
      <c r="M51" s="283"/>
      <c r="N51" s="471"/>
      <c r="O51" s="283"/>
      <c r="P51" s="283"/>
      <c r="Q51" s="283"/>
      <c r="R51" s="283"/>
      <c r="S51" s="283"/>
      <c r="T51" s="283"/>
      <c r="U51" s="283"/>
      <c r="V51" s="283"/>
      <c r="W51" s="88"/>
      <c r="X51" s="284"/>
      <c r="Y51" s="284"/>
      <c r="Z51" s="284"/>
      <c r="AA51" s="284"/>
      <c r="AB51" s="284"/>
      <c r="AC51" s="285"/>
      <c r="AD51" s="284"/>
      <c r="AE51" s="285"/>
      <c r="AF51" s="284"/>
      <c r="AG51" s="285"/>
      <c r="AH51" s="284"/>
      <c r="AI51" s="285"/>
    </row>
    <row r="52" spans="1:36">
      <c r="A52" s="4140"/>
      <c r="B52" s="558" t="s">
        <v>210</v>
      </c>
      <c r="C52" s="52"/>
      <c r="D52" s="52"/>
      <c r="E52" s="1429" t="s">
        <v>1393</v>
      </c>
      <c r="F52" s="570"/>
      <c r="G52" s="570"/>
      <c r="H52" s="262"/>
      <c r="I52" s="494"/>
      <c r="J52" s="658" t="s">
        <v>787</v>
      </c>
      <c r="K52" s="500"/>
      <c r="L52" s="500"/>
      <c r="M52" s="500"/>
      <c r="N52" s="501"/>
      <c r="O52" s="500"/>
      <c r="P52" s="500"/>
      <c r="Q52" s="502"/>
      <c r="R52" s="497"/>
      <c r="S52" s="558"/>
      <c r="T52" s="269"/>
      <c r="U52" s="269"/>
      <c r="V52" s="269"/>
      <c r="W52" s="269"/>
      <c r="X52" s="269"/>
      <c r="Y52" s="269"/>
      <c r="Z52" s="269"/>
      <c r="AA52" s="269"/>
      <c r="AB52" s="269"/>
      <c r="AC52" s="269"/>
      <c r="AD52" s="269"/>
      <c r="AE52" s="269"/>
      <c r="AF52" s="269"/>
      <c r="AG52" s="269"/>
      <c r="AH52" s="269"/>
      <c r="AI52" s="269"/>
    </row>
    <row r="53" spans="1:36" ht="15" hidden="1" customHeight="1">
      <c r="A53" s="4140"/>
      <c r="B53" s="239" t="s">
        <v>193</v>
      </c>
      <c r="E53" s="43" t="s">
        <v>207</v>
      </c>
      <c r="F53" s="631"/>
      <c r="G53" s="184"/>
      <c r="H53" s="266"/>
      <c r="I53" s="495"/>
      <c r="J53" s="503">
        <v>21.671111197653733</v>
      </c>
      <c r="K53" s="267">
        <v>26.005333437184479</v>
      </c>
      <c r="L53" s="267">
        <v>30.339555676715225</v>
      </c>
      <c r="M53" s="267">
        <v>34.673777916245967</v>
      </c>
      <c r="N53" s="267">
        <v>39.00800015577672</v>
      </c>
      <c r="O53" s="267">
        <v>43.342222395307466</v>
      </c>
      <c r="P53" s="267">
        <v>47.676444634838212</v>
      </c>
      <c r="Q53" s="504">
        <v>52.010666874368958</v>
      </c>
      <c r="R53" s="498"/>
      <c r="S53" s="548"/>
      <c r="T53" s="278"/>
      <c r="U53" s="278"/>
      <c r="V53" s="278"/>
      <c r="W53" s="278"/>
      <c r="X53" s="278"/>
      <c r="Y53" s="278"/>
      <c r="Z53" s="278"/>
      <c r="AA53" s="278"/>
      <c r="AB53" s="278"/>
      <c r="AC53" s="278"/>
      <c r="AD53" s="278"/>
      <c r="AE53" s="278"/>
      <c r="AF53" s="278"/>
      <c r="AG53" s="278"/>
      <c r="AH53" s="278"/>
      <c r="AI53" s="278"/>
    </row>
    <row r="54" spans="1:36" ht="15" hidden="1" customHeight="1">
      <c r="A54" s="4140"/>
      <c r="B54" s="239" t="s">
        <v>190</v>
      </c>
      <c r="E54" s="43" t="s">
        <v>207</v>
      </c>
      <c r="F54" s="184"/>
      <c r="G54" s="631"/>
      <c r="H54" s="328"/>
      <c r="I54" s="496"/>
      <c r="J54" s="505">
        <v>6.3437624846767315</v>
      </c>
      <c r="K54" s="329">
        <v>7.612514981612077</v>
      </c>
      <c r="L54" s="329">
        <v>8.8812674785474233</v>
      </c>
      <c r="M54" s="329">
        <v>10.150019975482769</v>
      </c>
      <c r="N54" s="329">
        <v>11.418772472418116</v>
      </c>
      <c r="O54" s="329">
        <v>12.687524969353463</v>
      </c>
      <c r="P54" s="329">
        <v>13.956277466288808</v>
      </c>
      <c r="Q54" s="506">
        <v>15.225029963224154</v>
      </c>
      <c r="R54" s="499"/>
      <c r="S54" s="559"/>
      <c r="T54" s="324"/>
      <c r="U54" s="324"/>
      <c r="V54" s="324"/>
      <c r="W54" s="324"/>
      <c r="X54" s="324"/>
      <c r="Y54" s="324"/>
      <c r="Z54" s="324"/>
      <c r="AA54" s="324"/>
      <c r="AB54" s="324"/>
      <c r="AC54" s="324"/>
      <c r="AD54" s="324"/>
      <c r="AE54" s="324"/>
      <c r="AF54" s="324"/>
      <c r="AG54" s="324"/>
      <c r="AH54" s="324"/>
      <c r="AI54" s="324"/>
    </row>
    <row r="55" spans="1:36">
      <c r="A55" s="4140"/>
      <c r="B55" s="628" t="s">
        <v>195</v>
      </c>
      <c r="C55" s="220" t="s">
        <v>39</v>
      </c>
      <c r="D55" s="219" t="s">
        <v>47</v>
      </c>
      <c r="E55" s="1432" t="s">
        <v>238</v>
      </c>
      <c r="F55" s="633"/>
      <c r="G55" s="632"/>
      <c r="H55" s="266"/>
      <c r="I55" s="495"/>
      <c r="J55" s="516">
        <v>50</v>
      </c>
      <c r="K55" s="272">
        <v>50</v>
      </c>
      <c r="L55" s="272">
        <v>50</v>
      </c>
      <c r="M55" s="272">
        <v>50</v>
      </c>
      <c r="N55" s="272">
        <v>50</v>
      </c>
      <c r="O55" s="272">
        <v>50</v>
      </c>
      <c r="P55" s="272">
        <v>50</v>
      </c>
      <c r="Q55" s="533">
        <v>50</v>
      </c>
      <c r="R55" s="498"/>
      <c r="S55" s="548"/>
      <c r="T55" s="280"/>
      <c r="U55" s="280"/>
      <c r="V55" s="280"/>
      <c r="W55" s="280"/>
      <c r="X55" s="280"/>
      <c r="Y55" s="280"/>
      <c r="Z55" s="280"/>
      <c r="AA55" s="280"/>
      <c r="AB55" s="280"/>
      <c r="AC55" s="280"/>
      <c r="AD55" s="280"/>
      <c r="AE55" s="280"/>
      <c r="AF55" s="280"/>
      <c r="AG55" s="280"/>
      <c r="AH55" s="280"/>
      <c r="AI55" s="280"/>
    </row>
    <row r="56" spans="1:36" ht="15.75" thickBot="1">
      <c r="A56" s="4140"/>
      <c r="B56" s="244" t="s">
        <v>955</v>
      </c>
      <c r="C56" s="409"/>
      <c r="D56" s="205"/>
      <c r="E56" s="1421" t="s">
        <v>1388</v>
      </c>
      <c r="F56" s="634"/>
      <c r="G56" s="489"/>
      <c r="H56" s="492"/>
      <c r="I56" s="668"/>
      <c r="J56" s="1118" t="s">
        <v>2300</v>
      </c>
      <c r="K56" s="510"/>
      <c r="L56" s="510"/>
      <c r="M56" s="510"/>
      <c r="N56" s="510"/>
      <c r="O56" s="510"/>
      <c r="P56" s="510"/>
      <c r="Q56" s="511"/>
      <c r="R56" s="498"/>
      <c r="S56" s="548"/>
      <c r="T56" s="283"/>
      <c r="U56" s="283"/>
      <c r="V56" s="283"/>
      <c r="W56" s="283"/>
      <c r="X56" s="283"/>
      <c r="Y56" s="283"/>
      <c r="Z56" s="283"/>
      <c r="AA56" s="283"/>
      <c r="AB56" s="283"/>
      <c r="AC56" s="283"/>
      <c r="AD56" s="283"/>
      <c r="AE56" s="283"/>
      <c r="AF56" s="283"/>
      <c r="AG56" s="283"/>
      <c r="AH56" s="283"/>
      <c r="AI56" s="283"/>
    </row>
    <row r="57" spans="1:36">
      <c r="A57" s="4140"/>
      <c r="B57" s="548" t="s">
        <v>210</v>
      </c>
      <c r="E57" s="1431" t="s">
        <v>1393</v>
      </c>
      <c r="G57" s="269"/>
      <c r="H57" s="269"/>
      <c r="I57" s="269"/>
      <c r="J57" s="269"/>
      <c r="K57" s="269"/>
      <c r="L57" s="498"/>
      <c r="M57" s="269"/>
      <c r="N57" s="530"/>
      <c r="O57" s="661" t="s">
        <v>788</v>
      </c>
      <c r="P57" s="274"/>
      <c r="Q57" s="274"/>
      <c r="R57" s="535"/>
      <c r="S57" s="534"/>
      <c r="T57" s="535"/>
      <c r="U57" s="534"/>
      <c r="V57" s="562"/>
      <c r="W57" s="498"/>
      <c r="X57" s="268"/>
      <c r="Y57" s="268"/>
      <c r="Z57" s="268"/>
      <c r="AA57" s="268"/>
      <c r="AB57" s="268"/>
      <c r="AC57" s="269"/>
      <c r="AD57" s="268"/>
      <c r="AE57" s="269"/>
      <c r="AF57" s="268"/>
      <c r="AG57" s="269"/>
      <c r="AH57" s="268"/>
      <c r="AI57" s="269"/>
    </row>
    <row r="58" spans="1:36" ht="15" hidden="1" customHeight="1">
      <c r="A58" s="4140"/>
      <c r="B58" s="239" t="s">
        <v>193</v>
      </c>
      <c r="E58" s="43" t="s">
        <v>207</v>
      </c>
      <c r="F58" s="127"/>
      <c r="G58" s="278"/>
      <c r="H58" s="278"/>
      <c r="I58" s="278"/>
      <c r="J58" s="278"/>
      <c r="K58" s="278"/>
      <c r="L58" s="512">
        <f>L53</f>
        <v>30.339555676715225</v>
      </c>
      <c r="M58" s="278">
        <f t="shared" ref="M58:N58" si="32">M53</f>
        <v>34.673777916245967</v>
      </c>
      <c r="N58" s="531">
        <f t="shared" si="32"/>
        <v>39.00800015577672</v>
      </c>
      <c r="O58" s="537">
        <v>43.342222395307466</v>
      </c>
      <c r="P58" s="279">
        <v>47.676444634838212</v>
      </c>
      <c r="Q58" s="279">
        <v>52.010666874368958</v>
      </c>
      <c r="R58" s="279">
        <v>56.344889113899704</v>
      </c>
      <c r="S58" s="279">
        <v>60.67911135343045</v>
      </c>
      <c r="T58" s="279">
        <v>65.013333592961203</v>
      </c>
      <c r="U58" s="279">
        <v>69.347555832491935</v>
      </c>
      <c r="V58" s="538">
        <v>73.681778072022681</v>
      </c>
      <c r="W58" s="512">
        <f>W53</f>
        <v>0</v>
      </c>
      <c r="X58" s="278">
        <f t="shared" ref="X58:AI58" si="33">X53</f>
        <v>0</v>
      </c>
      <c r="Y58" s="278">
        <f t="shared" si="33"/>
        <v>0</v>
      </c>
      <c r="Z58" s="278">
        <f t="shared" si="33"/>
        <v>0</v>
      </c>
      <c r="AA58" s="278">
        <f t="shared" si="33"/>
        <v>0</v>
      </c>
      <c r="AB58" s="278">
        <f t="shared" si="33"/>
        <v>0</v>
      </c>
      <c r="AC58" s="278">
        <f t="shared" si="33"/>
        <v>0</v>
      </c>
      <c r="AD58" s="278">
        <f t="shared" si="33"/>
        <v>0</v>
      </c>
      <c r="AE58" s="278">
        <f t="shared" si="33"/>
        <v>0</v>
      </c>
      <c r="AF58" s="278">
        <f t="shared" si="33"/>
        <v>0</v>
      </c>
      <c r="AG58" s="278">
        <f t="shared" si="33"/>
        <v>0</v>
      </c>
      <c r="AH58" s="278">
        <f t="shared" si="33"/>
        <v>0</v>
      </c>
      <c r="AI58" s="278">
        <f t="shared" si="33"/>
        <v>0</v>
      </c>
    </row>
    <row r="59" spans="1:36" ht="15" hidden="1" customHeight="1">
      <c r="A59" s="4140"/>
      <c r="B59" s="239" t="s">
        <v>190</v>
      </c>
      <c r="E59" s="43" t="s">
        <v>207</v>
      </c>
      <c r="G59" s="324"/>
      <c r="H59" s="324"/>
      <c r="I59" s="324"/>
      <c r="J59" s="324"/>
      <c r="K59" s="324"/>
      <c r="L59" s="513"/>
      <c r="M59" s="324"/>
      <c r="N59" s="532"/>
      <c r="O59" s="539">
        <v>12.687524969353463</v>
      </c>
      <c r="P59" s="445">
        <v>13.956277466288808</v>
      </c>
      <c r="Q59" s="445">
        <v>15.225029963224154</v>
      </c>
      <c r="R59" s="445">
        <v>16.493782460159501</v>
      </c>
      <c r="S59" s="445">
        <v>17.762534957094847</v>
      </c>
      <c r="T59" s="445">
        <v>19.031287454030192</v>
      </c>
      <c r="U59" s="445">
        <v>20.300039950965537</v>
      </c>
      <c r="V59" s="540">
        <v>21.568792447900883</v>
      </c>
      <c r="W59" s="499"/>
      <c r="X59" s="441"/>
      <c r="Y59" s="441"/>
      <c r="Z59" s="441"/>
      <c r="AA59" s="441"/>
      <c r="AB59" s="441"/>
      <c r="AC59" s="442"/>
      <c r="AD59" s="441"/>
      <c r="AE59" s="442"/>
      <c r="AF59" s="441"/>
      <c r="AG59" s="442"/>
      <c r="AH59" s="441"/>
      <c r="AI59" s="442"/>
    </row>
    <row r="60" spans="1:36">
      <c r="A60" s="4140"/>
      <c r="B60" s="628" t="s">
        <v>195</v>
      </c>
      <c r="C60" s="220" t="s">
        <v>39</v>
      </c>
      <c r="D60" s="219" t="s">
        <v>47</v>
      </c>
      <c r="E60" s="1432" t="s">
        <v>238</v>
      </c>
      <c r="F60" s="62"/>
      <c r="G60" s="280"/>
      <c r="H60" s="280"/>
      <c r="I60" s="280"/>
      <c r="J60" s="280"/>
      <c r="K60" s="280"/>
      <c r="L60" s="514"/>
      <c r="M60" s="280"/>
      <c r="N60" s="470"/>
      <c r="O60" s="563">
        <v>80</v>
      </c>
      <c r="P60" s="377">
        <v>80</v>
      </c>
      <c r="Q60" s="377">
        <v>80</v>
      </c>
      <c r="R60" s="377">
        <v>80</v>
      </c>
      <c r="S60" s="377">
        <v>80</v>
      </c>
      <c r="T60" s="377">
        <v>80</v>
      </c>
      <c r="U60" s="377">
        <v>80</v>
      </c>
      <c r="V60" s="564">
        <v>80</v>
      </c>
      <c r="W60" s="498"/>
      <c r="X60" s="268"/>
      <c r="Y60" s="268"/>
      <c r="Z60" s="268"/>
      <c r="AA60" s="268"/>
      <c r="AB60" s="268"/>
      <c r="AC60" s="269"/>
      <c r="AD60" s="268"/>
      <c r="AE60" s="269"/>
      <c r="AF60" s="268"/>
      <c r="AG60" s="269"/>
      <c r="AH60" s="268"/>
      <c r="AI60" s="269"/>
    </row>
    <row r="61" spans="1:36" ht="15.75" thickBot="1">
      <c r="A61" s="4140"/>
      <c r="B61" s="244" t="s">
        <v>955</v>
      </c>
      <c r="C61" s="409"/>
      <c r="D61" s="205"/>
      <c r="E61" s="1421" t="s">
        <v>1388</v>
      </c>
      <c r="F61" s="408"/>
      <c r="G61" s="283"/>
      <c r="H61" s="283"/>
      <c r="I61" s="283"/>
      <c r="J61" s="283"/>
      <c r="K61" s="283"/>
      <c r="L61" s="515"/>
      <c r="M61" s="283"/>
      <c r="N61" s="471"/>
      <c r="O61" s="1119" t="s">
        <v>2303</v>
      </c>
      <c r="P61" s="544"/>
      <c r="Q61" s="544"/>
      <c r="R61" s="544"/>
      <c r="S61" s="544"/>
      <c r="T61" s="544"/>
      <c r="U61" s="544"/>
      <c r="V61" s="545"/>
      <c r="W61" s="88"/>
      <c r="X61" s="284"/>
      <c r="Y61" s="284"/>
      <c r="Z61" s="284"/>
      <c r="AA61" s="284"/>
      <c r="AB61" s="284"/>
      <c r="AC61" s="285"/>
      <c r="AD61" s="284"/>
      <c r="AE61" s="285"/>
      <c r="AF61" s="284"/>
      <c r="AG61" s="285"/>
      <c r="AH61" s="284"/>
      <c r="AI61" s="285"/>
    </row>
    <row r="62" spans="1:36">
      <c r="A62" s="4140"/>
      <c r="B62" s="558" t="s">
        <v>210</v>
      </c>
      <c r="C62" s="52"/>
      <c r="D62" s="52"/>
      <c r="E62" s="1429" t="s">
        <v>1393</v>
      </c>
      <c r="F62" s="570"/>
      <c r="G62" s="570"/>
      <c r="H62" s="490"/>
      <c r="I62" s="494"/>
      <c r="J62" s="269"/>
      <c r="K62" s="269"/>
      <c r="L62" s="269"/>
      <c r="M62" s="269"/>
      <c r="N62" s="269"/>
      <c r="O62" s="269"/>
      <c r="P62" s="269"/>
      <c r="Q62" s="269"/>
      <c r="R62" s="497"/>
      <c r="S62" s="558"/>
      <c r="T62" s="660" t="s">
        <v>789</v>
      </c>
      <c r="U62" s="549"/>
      <c r="V62" s="549"/>
      <c r="W62" s="549"/>
      <c r="X62" s="549"/>
      <c r="Y62" s="549"/>
      <c r="Z62" s="549"/>
      <c r="AA62" s="549"/>
      <c r="AB62" s="549"/>
      <c r="AC62" s="549"/>
      <c r="AD62" s="549"/>
      <c r="AE62" s="549"/>
      <c r="AF62" s="549"/>
      <c r="AG62" s="549"/>
      <c r="AH62" s="549"/>
      <c r="AI62" s="550"/>
      <c r="AJ62" s="2541" t="s">
        <v>1958</v>
      </c>
    </row>
    <row r="63" spans="1:36" ht="15" hidden="1" customHeight="1">
      <c r="A63" s="4140"/>
      <c r="B63" s="239" t="s">
        <v>193</v>
      </c>
      <c r="E63" s="43" t="s">
        <v>207</v>
      </c>
      <c r="F63" s="631"/>
      <c r="G63" s="184"/>
      <c r="H63" s="491"/>
      <c r="I63" s="495"/>
      <c r="J63" s="278"/>
      <c r="K63" s="278"/>
      <c r="L63" s="278"/>
      <c r="M63" s="278"/>
      <c r="N63" s="278"/>
      <c r="O63" s="278"/>
      <c r="P63" s="278"/>
      <c r="Q63" s="278"/>
      <c r="R63" s="498"/>
      <c r="S63" s="548"/>
      <c r="T63" s="551">
        <v>65.013333592961203</v>
      </c>
      <c r="U63" s="270">
        <v>69.347555832491935</v>
      </c>
      <c r="V63" s="270">
        <v>73.681778072022681</v>
      </c>
      <c r="W63" s="270">
        <v>78.016000311553441</v>
      </c>
      <c r="X63" s="270">
        <v>82.350222551084187</v>
      </c>
      <c r="Y63" s="270">
        <v>86.684444790614933</v>
      </c>
      <c r="Z63" s="270">
        <v>91.018667030145693</v>
      </c>
      <c r="AA63" s="270">
        <v>95.352889269676425</v>
      </c>
      <c r="AB63" s="270">
        <v>99.68711150920717</v>
      </c>
      <c r="AC63" s="270">
        <v>104.02133374873792</v>
      </c>
      <c r="AD63" s="270">
        <v>108.35555598826865</v>
      </c>
      <c r="AE63" s="270">
        <v>112.68977822779941</v>
      </c>
      <c r="AF63" s="270">
        <v>117.02400046733017</v>
      </c>
      <c r="AG63" s="270">
        <v>121.3582227068609</v>
      </c>
      <c r="AH63" s="270">
        <v>125.69244494639166</v>
      </c>
      <c r="AI63" s="552">
        <v>130.02666718592241</v>
      </c>
    </row>
    <row r="64" spans="1:36" ht="15" hidden="1" customHeight="1">
      <c r="A64" s="4140"/>
      <c r="B64" s="239" t="s">
        <v>190</v>
      </c>
      <c r="E64" s="43" t="s">
        <v>207</v>
      </c>
      <c r="F64" s="184"/>
      <c r="G64" s="631"/>
      <c r="H64" s="328"/>
      <c r="I64" s="496"/>
      <c r="J64" s="324"/>
      <c r="K64" s="324"/>
      <c r="L64" s="324"/>
      <c r="M64" s="324"/>
      <c r="N64" s="324"/>
      <c r="O64" s="324"/>
      <c r="P64" s="324"/>
      <c r="Q64" s="324"/>
      <c r="R64" s="499"/>
      <c r="S64" s="559"/>
      <c r="T64" s="553">
        <v>19.031287454030192</v>
      </c>
      <c r="U64" s="333">
        <v>20.300039950965537</v>
      </c>
      <c r="V64" s="333">
        <v>21.568792447900883</v>
      </c>
      <c r="W64" s="333">
        <v>22.837544944836232</v>
      </c>
      <c r="X64" s="333">
        <v>24.106297441771577</v>
      </c>
      <c r="Y64" s="333">
        <v>25.375049938706926</v>
      </c>
      <c r="Z64" s="333">
        <v>26.643802435642272</v>
      </c>
      <c r="AA64" s="333">
        <v>27.912554932577617</v>
      </c>
      <c r="AB64" s="333">
        <v>29.181307429512962</v>
      </c>
      <c r="AC64" s="333">
        <v>30.450059926448308</v>
      </c>
      <c r="AD64" s="333">
        <v>31.718812423383653</v>
      </c>
      <c r="AE64" s="333">
        <v>32.987564920319002</v>
      </c>
      <c r="AF64" s="333">
        <v>34.256317417254344</v>
      </c>
      <c r="AG64" s="333">
        <v>35.525069914189693</v>
      </c>
      <c r="AH64" s="333">
        <v>36.793822411125042</v>
      </c>
      <c r="AI64" s="554">
        <v>38.062574908060384</v>
      </c>
    </row>
    <row r="65" spans="1:47">
      <c r="A65" s="4140"/>
      <c r="B65" s="628" t="s">
        <v>195</v>
      </c>
      <c r="C65" s="220" t="s">
        <v>39</v>
      </c>
      <c r="D65" s="219" t="s">
        <v>47</v>
      </c>
      <c r="E65" s="1432" t="s">
        <v>238</v>
      </c>
      <c r="F65" s="633"/>
      <c r="G65" s="632"/>
      <c r="H65" s="491"/>
      <c r="I65" s="495"/>
      <c r="J65" s="280"/>
      <c r="K65" s="280"/>
      <c r="L65" s="280"/>
      <c r="M65" s="280"/>
      <c r="N65" s="280"/>
      <c r="O65" s="280"/>
      <c r="P65" s="280"/>
      <c r="Q65" s="280"/>
      <c r="R65" s="498"/>
      <c r="S65" s="548"/>
      <c r="T65" s="555">
        <v>80</v>
      </c>
      <c r="U65" s="273">
        <v>80</v>
      </c>
      <c r="V65" s="273">
        <v>80</v>
      </c>
      <c r="W65" s="273">
        <v>80</v>
      </c>
      <c r="X65" s="273">
        <v>80</v>
      </c>
      <c r="Y65" s="273">
        <v>80</v>
      </c>
      <c r="Z65" s="273">
        <v>80</v>
      </c>
      <c r="AA65" s="273">
        <v>80</v>
      </c>
      <c r="AB65" s="273">
        <v>80</v>
      </c>
      <c r="AC65" s="273">
        <v>80</v>
      </c>
      <c r="AD65" s="273">
        <v>80</v>
      </c>
      <c r="AE65" s="273">
        <v>80</v>
      </c>
      <c r="AF65" s="273">
        <v>80</v>
      </c>
      <c r="AG65" s="273">
        <v>80</v>
      </c>
      <c r="AH65" s="273">
        <v>80</v>
      </c>
      <c r="AI65" s="556">
        <v>80</v>
      </c>
    </row>
    <row r="66" spans="1:47" ht="15.75" thickBot="1">
      <c r="A66" s="4140"/>
      <c r="B66" s="244" t="s">
        <v>955</v>
      </c>
      <c r="C66" s="409"/>
      <c r="D66" s="205"/>
      <c r="E66" s="1421" t="s">
        <v>1388</v>
      </c>
      <c r="F66" s="634"/>
      <c r="G66" s="489"/>
      <c r="H66" s="492"/>
      <c r="I66" s="664"/>
      <c r="J66" s="283"/>
      <c r="K66" s="283"/>
      <c r="L66" s="283"/>
      <c r="M66" s="283"/>
      <c r="N66" s="283"/>
      <c r="O66" s="283"/>
      <c r="P66" s="283"/>
      <c r="Q66" s="283"/>
      <c r="R66" s="88"/>
      <c r="S66" s="666"/>
      <c r="T66" s="1120" t="s">
        <v>2304</v>
      </c>
      <c r="U66" s="561"/>
      <c r="V66" s="561"/>
      <c r="W66" s="561"/>
      <c r="X66" s="561"/>
      <c r="Y66" s="561"/>
      <c r="Z66" s="561"/>
      <c r="AA66" s="561"/>
      <c r="AB66" s="561"/>
      <c r="AC66" s="561"/>
      <c r="AD66" s="561"/>
      <c r="AE66" s="561"/>
      <c r="AF66" s="561"/>
      <c r="AG66" s="561"/>
      <c r="AH66" s="561"/>
      <c r="AI66" s="557"/>
    </row>
    <row r="67" spans="1:47">
      <c r="B67" s="133"/>
      <c r="C67" s="220"/>
      <c r="E67" s="43"/>
      <c r="F67" s="62"/>
      <c r="G67" s="250"/>
      <c r="H67" s="250"/>
      <c r="I67" s="250"/>
      <c r="J67" s="250"/>
      <c r="K67" s="250"/>
      <c r="L67" s="8"/>
      <c r="M67" s="8"/>
      <c r="N67" s="8"/>
      <c r="O67" s="8"/>
      <c r="P67" s="8"/>
      <c r="Q67" s="8"/>
      <c r="R67" s="8"/>
      <c r="S67" s="8"/>
      <c r="T67" s="8"/>
      <c r="U67" s="8"/>
      <c r="V67" s="8"/>
      <c r="W67" s="65"/>
      <c r="Y67" s="65"/>
      <c r="AA67" s="65"/>
    </row>
    <row r="68" spans="1:47" ht="17.25" customHeight="1">
      <c r="A68" s="175"/>
      <c r="B68" s="175"/>
      <c r="C68" s="172"/>
      <c r="D68" s="175"/>
      <c r="E68" s="172"/>
      <c r="F68" s="176"/>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L68" s="219"/>
    </row>
    <row r="69" spans="1:47" s="249" customFormat="1" ht="17.25" customHeight="1">
      <c r="A69" s="640" t="s">
        <v>405</v>
      </c>
      <c r="B69" s="307"/>
      <c r="C69" s="252"/>
      <c r="D69" s="307"/>
      <c r="E69" s="252"/>
      <c r="F69" s="253"/>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173"/>
      <c r="AK69" s="174"/>
    </row>
    <row r="70" spans="1:47" s="70" customFormat="1">
      <c r="A70" s="219"/>
      <c r="B70" s="219"/>
      <c r="C70" s="219"/>
      <c r="D70" s="219"/>
      <c r="E70" s="8"/>
      <c r="F70" s="219"/>
      <c r="G70" s="65"/>
      <c r="I70" s="65"/>
      <c r="K70" s="65"/>
      <c r="M70" s="65"/>
      <c r="O70" s="65"/>
      <c r="R70" s="65"/>
      <c r="T70" s="219"/>
      <c r="U70" s="219"/>
      <c r="V70" s="219"/>
      <c r="W70" s="219"/>
      <c r="X70" s="219"/>
      <c r="Y70" s="219"/>
      <c r="Z70" s="219"/>
      <c r="AA70" s="219"/>
      <c r="AB70" s="219"/>
      <c r="AC70" s="219"/>
      <c r="AD70" s="219"/>
      <c r="AE70" s="219"/>
      <c r="AF70" s="219"/>
      <c r="AG70" s="219"/>
      <c r="AH70" s="219"/>
      <c r="AI70" s="219"/>
      <c r="AJ70" s="219"/>
      <c r="AK70" s="65"/>
    </row>
    <row r="71" spans="1:47" s="146" customFormat="1">
      <c r="A71" s="70"/>
      <c r="B71" s="145" t="s">
        <v>930</v>
      </c>
      <c r="C71" s="145"/>
      <c r="D71" s="145"/>
      <c r="E71" s="943"/>
      <c r="F71" s="145"/>
      <c r="G71" s="147"/>
      <c r="I71" s="147"/>
      <c r="K71" s="147"/>
      <c r="M71" s="147"/>
      <c r="O71" s="147"/>
      <c r="R71" s="147"/>
      <c r="T71" s="145"/>
      <c r="U71" s="145"/>
      <c r="V71" s="145"/>
      <c r="W71" s="145"/>
      <c r="X71" s="145"/>
      <c r="Y71" s="145"/>
      <c r="Z71" s="145"/>
      <c r="AA71" s="145"/>
      <c r="AB71" s="145"/>
      <c r="AC71" s="145"/>
      <c r="AD71" s="145"/>
      <c r="AE71" s="145"/>
      <c r="AF71" s="145"/>
      <c r="AG71" s="145"/>
      <c r="AH71" s="145"/>
      <c r="AI71" s="145"/>
      <c r="AJ71" s="145"/>
      <c r="AK71" s="147"/>
    </row>
    <row r="72" spans="1:47" s="70" customFormat="1">
      <c r="A72" s="219"/>
      <c r="B72" s="219"/>
      <c r="C72" s="219"/>
      <c r="D72" s="219"/>
      <c r="E72" s="8"/>
      <c r="F72" s="219"/>
      <c r="G72" s="65"/>
      <c r="I72" s="65"/>
      <c r="K72" s="65"/>
      <c r="M72" s="65"/>
      <c r="O72" s="65"/>
      <c r="R72" s="65"/>
      <c r="T72" s="219"/>
      <c r="U72" s="219"/>
      <c r="V72" s="219"/>
      <c r="W72" s="219"/>
      <c r="AA72" s="219"/>
      <c r="AB72" s="219"/>
      <c r="AC72" s="219"/>
      <c r="AD72" s="219"/>
      <c r="AE72" s="219"/>
      <c r="AF72" s="219"/>
      <c r="AG72" s="219"/>
      <c r="AH72" s="219"/>
      <c r="AI72" s="219"/>
      <c r="AJ72" s="219"/>
      <c r="AK72" s="1435"/>
      <c r="AL72" s="1436"/>
      <c r="AM72" s="1436"/>
      <c r="AN72" s="1436"/>
    </row>
    <row r="73" spans="1:47" s="70" customFormat="1">
      <c r="A73" s="219"/>
      <c r="B73" s="219"/>
      <c r="C73" s="219"/>
      <c r="D73" s="219"/>
      <c r="E73" s="8"/>
      <c r="F73" s="219"/>
      <c r="G73" s="4192" t="s">
        <v>790</v>
      </c>
      <c r="H73" s="4193"/>
      <c r="I73" s="4194" t="s">
        <v>791</v>
      </c>
      <c r="J73" s="4194"/>
      <c r="K73" s="4191" t="s">
        <v>792</v>
      </c>
      <c r="L73" s="4191"/>
      <c r="M73" s="4191" t="s">
        <v>793</v>
      </c>
      <c r="N73" s="4191"/>
      <c r="O73" s="4190" t="s">
        <v>794</v>
      </c>
      <c r="P73" s="4190"/>
      <c r="Q73" s="4190" t="s">
        <v>795</v>
      </c>
      <c r="R73" s="4190"/>
      <c r="S73" s="4189" t="s">
        <v>796</v>
      </c>
      <c r="T73" s="4189"/>
      <c r="U73" s="4189" t="s">
        <v>797</v>
      </c>
      <c r="V73" s="4189"/>
      <c r="W73" s="219"/>
      <c r="AA73" s="219"/>
      <c r="AB73" s="219"/>
      <c r="AC73" s="219"/>
      <c r="AD73" s="219"/>
      <c r="AE73" s="219"/>
      <c r="AF73" s="219"/>
      <c r="AG73" s="219"/>
      <c r="AH73" s="219"/>
      <c r="AI73" s="219"/>
      <c r="AJ73" s="219"/>
      <c r="AK73" s="1436" t="s">
        <v>928</v>
      </c>
      <c r="AL73" s="1436"/>
      <c r="AM73" s="1436"/>
      <c r="AN73" s="1436"/>
    </row>
    <row r="74" spans="1:47" s="70" customFormat="1">
      <c r="A74" s="219"/>
      <c r="B74" s="51" t="s">
        <v>383</v>
      </c>
      <c r="C74" s="52"/>
      <c r="D74" s="52"/>
      <c r="E74" s="1429" t="s">
        <v>1389</v>
      </c>
      <c r="F74" s="52"/>
      <c r="G74" s="4177" t="s">
        <v>385</v>
      </c>
      <c r="H74" s="4178"/>
      <c r="I74" s="4178"/>
      <c r="J74" s="4179"/>
      <c r="K74" s="4180" t="s">
        <v>389</v>
      </c>
      <c r="L74" s="4181"/>
      <c r="M74" s="4181"/>
      <c r="N74" s="4182"/>
      <c r="O74" s="4183" t="s">
        <v>390</v>
      </c>
      <c r="P74" s="4184"/>
      <c r="Q74" s="4184"/>
      <c r="R74" s="4185"/>
      <c r="S74" s="4186" t="s">
        <v>392</v>
      </c>
      <c r="T74" s="4187"/>
      <c r="U74" s="4187"/>
      <c r="V74" s="4188"/>
      <c r="W74" s="219"/>
      <c r="AA74" s="219"/>
      <c r="AB74" s="219"/>
      <c r="AC74" s="219"/>
      <c r="AD74" s="219"/>
      <c r="AE74" s="219"/>
      <c r="AF74" s="219"/>
      <c r="AG74" s="219"/>
      <c r="AH74" s="219"/>
      <c r="AI74" s="219"/>
      <c r="AJ74" s="219"/>
      <c r="AK74" s="1436" t="str">
        <f>"échangeur tubulaire "&amp;G74&amp;", tubes "&amp;G77&amp;", pour séparateur "&amp;G75&amp;", longueur "&amp;G76&amp;" mm, matiere coté tubes "&amp;G79&amp;", matière coté calandre "&amp;G83&amp;", racc.biogaz "&amp;G78&amp;", racc. Eau "&amp;G82</f>
        <v>échangeur tubulaire CIAT FSH 168 25 C, tubes Corrugués, pour séparateur  SGMV 250, longueur 2500 mm, matiere coté tubes 316L, matière coté calandre acier carbone, racc.biogaz 150 PN10/16, racc. Eau G1''1/2</v>
      </c>
      <c r="AL74" s="1436" t="str">
        <f>"échangeur tubulaire "&amp;K74&amp;", tubes "&amp;K77&amp;", pour séparateur "&amp;K75&amp;", longueur "&amp;K76&amp;" mm, matiere coté tubes "&amp;K79&amp;", matière coté calandre "&amp;K83&amp;", racc.biogaz "&amp;K78&amp;", racc. Eau "&amp;K82</f>
        <v>échangeur tubulaire CIAT FSH 219 25 C, tubes Corrugués, pour séparateur SGMV 350, longueur 2500 mm, matiere coté tubes 316L, matière coté calandre acier carbone, racc.biogaz 200 PN16, racc. Eau G2''</v>
      </c>
      <c r="AM74" s="1436" t="str">
        <f>"échangeur tubulaire "&amp;O74&amp;", tubes "&amp;O77&amp;", pour séparateur "&amp;O75&amp;", longueur "&amp;O76&amp;" mm, matiere coté tubes "&amp;O79&amp;", matière coté calandre "&amp;O83&amp;", racc.biogaz "&amp;O78&amp;", racc. Eau "&amp;O82</f>
        <v>échangeur tubulaire CIAT FSH 273 25 C, tubes Corrugués, pour séparateur SGMV 400, longueur 2500 mm, matiere coté tubes 316L, matière coté calandre acier carbone, racc.biogaz 250 PN16, racc. Eau G2''1/2</v>
      </c>
      <c r="AN74" s="1436" t="str">
        <f>"échangeur tubulaire "&amp;S74&amp;", tubes "&amp;S77&amp;", pour séparateur "&amp;S75&amp;", longueur "&amp;S76&amp;" mm, matiere coté tubes "&amp;S79&amp;", matière coté calandre "&amp;S83&amp;", racc.biogaz "&amp;S78&amp;", racc. Eau "&amp;S82</f>
        <v>échangeur tubulaire CIAT FSH 355 25 C, tubes Corrugués, pour séparateur SGMV 500, longueur 2500 mm, matiere coté tubes 316L, matière coté calandre acier carbone, racc.biogaz 350 PN16, racc. Eau DN80 PN16</v>
      </c>
      <c r="AR74" s="1125"/>
      <c r="AS74" s="1125"/>
      <c r="AT74" s="1125"/>
      <c r="AU74" s="1125"/>
    </row>
    <row r="75" spans="1:47" s="70" customFormat="1">
      <c r="A75" s="219"/>
      <c r="B75" s="103" t="s">
        <v>384</v>
      </c>
      <c r="C75" s="219"/>
      <c r="D75" s="219"/>
      <c r="E75" s="1431" t="s">
        <v>1389</v>
      </c>
      <c r="F75" s="219"/>
      <c r="G75" s="4168" t="s">
        <v>386</v>
      </c>
      <c r="H75" s="4169"/>
      <c r="I75" s="4169"/>
      <c r="J75" s="4170"/>
      <c r="K75" s="4171" t="s">
        <v>388</v>
      </c>
      <c r="L75" s="4172"/>
      <c r="M75" s="4172"/>
      <c r="N75" s="4173"/>
      <c r="O75" s="4174" t="s">
        <v>391</v>
      </c>
      <c r="P75" s="4175"/>
      <c r="Q75" s="4175"/>
      <c r="R75" s="4176"/>
      <c r="S75" s="4165" t="s">
        <v>393</v>
      </c>
      <c r="T75" s="4166"/>
      <c r="U75" s="4166"/>
      <c r="V75" s="4167"/>
      <c r="W75" s="219"/>
      <c r="AA75" s="219"/>
      <c r="AB75" s="219"/>
      <c r="AC75" s="219"/>
      <c r="AD75" s="219"/>
      <c r="AE75" s="219"/>
      <c r="AF75" s="219"/>
      <c r="AG75" s="219"/>
      <c r="AH75" s="219"/>
      <c r="AI75" s="219"/>
      <c r="AJ75" s="219"/>
      <c r="AK75" s="1435"/>
      <c r="AL75" s="1436"/>
      <c r="AM75" s="1436"/>
      <c r="AN75" s="1436"/>
    </row>
    <row r="76" spans="1:47" s="70" customFormat="1">
      <c r="A76" s="219"/>
      <c r="B76" s="103" t="s">
        <v>397</v>
      </c>
      <c r="C76" s="219"/>
      <c r="D76" s="219"/>
      <c r="E76" s="1431" t="s">
        <v>1392</v>
      </c>
      <c r="F76" s="219"/>
      <c r="G76" s="4168">
        <v>2500</v>
      </c>
      <c r="H76" s="4169"/>
      <c r="I76" s="4169"/>
      <c r="J76" s="4170"/>
      <c r="K76" s="4171">
        <v>2500</v>
      </c>
      <c r="L76" s="4172"/>
      <c r="M76" s="4172"/>
      <c r="N76" s="4173"/>
      <c r="O76" s="4174">
        <v>2500</v>
      </c>
      <c r="P76" s="4175"/>
      <c r="Q76" s="4175"/>
      <c r="R76" s="4176"/>
      <c r="S76" s="4165">
        <v>2500</v>
      </c>
      <c r="T76" s="4166"/>
      <c r="U76" s="4166"/>
      <c r="V76" s="4167"/>
      <c r="W76" s="219"/>
      <c r="AA76" s="219"/>
      <c r="AB76" s="219"/>
      <c r="AC76" s="219"/>
      <c r="AD76" s="219"/>
      <c r="AE76" s="219"/>
      <c r="AF76" s="219"/>
      <c r="AG76" s="219"/>
      <c r="AH76" s="219"/>
      <c r="AI76" s="219"/>
      <c r="AJ76" s="219"/>
      <c r="AK76" s="1435"/>
      <c r="AL76" s="1436"/>
      <c r="AM76" s="1436"/>
      <c r="AN76" s="1436"/>
    </row>
    <row r="77" spans="1:47" s="70" customFormat="1">
      <c r="A77" s="219"/>
      <c r="B77" s="626" t="s">
        <v>671</v>
      </c>
      <c r="C77" s="205"/>
      <c r="D77" s="205"/>
      <c r="E77" s="431" t="s">
        <v>682</v>
      </c>
      <c r="F77" s="205"/>
      <c r="G77" s="4150" t="s">
        <v>679</v>
      </c>
      <c r="H77" s="4154"/>
      <c r="I77" s="4154"/>
      <c r="J77" s="4155"/>
      <c r="K77" s="4156" t="s">
        <v>679</v>
      </c>
      <c r="L77" s="4157"/>
      <c r="M77" s="4157"/>
      <c r="N77" s="4158"/>
      <c r="O77" s="4159" t="s">
        <v>679</v>
      </c>
      <c r="P77" s="4160"/>
      <c r="Q77" s="4160"/>
      <c r="R77" s="4161"/>
      <c r="S77" s="4162" t="s">
        <v>679</v>
      </c>
      <c r="T77" s="4163"/>
      <c r="U77" s="4163"/>
      <c r="V77" s="4164"/>
      <c r="W77" s="219"/>
      <c r="AA77" s="219"/>
      <c r="AB77" s="219"/>
      <c r="AC77" s="219"/>
      <c r="AD77" s="219"/>
      <c r="AE77" s="219"/>
      <c r="AF77" s="219"/>
      <c r="AG77" s="219"/>
      <c r="AH77" s="219"/>
      <c r="AI77" s="219"/>
      <c r="AJ77" s="219"/>
      <c r="AK77" s="1435"/>
      <c r="AL77" s="1436"/>
      <c r="AM77" s="1436"/>
      <c r="AN77" s="1436"/>
    </row>
    <row r="78" spans="1:47" s="70" customFormat="1">
      <c r="A78" s="219"/>
      <c r="B78" s="239" t="s">
        <v>674</v>
      </c>
      <c r="C78" s="219" t="s">
        <v>198</v>
      </c>
      <c r="D78" s="219"/>
      <c r="E78" s="1431" t="s">
        <v>635</v>
      </c>
      <c r="F78" s="219"/>
      <c r="G78" s="4177" t="s">
        <v>395</v>
      </c>
      <c r="H78" s="4178"/>
      <c r="I78" s="4178"/>
      <c r="J78" s="4179"/>
      <c r="K78" s="4180" t="s">
        <v>2053</v>
      </c>
      <c r="L78" s="4181"/>
      <c r="M78" s="4181"/>
      <c r="N78" s="4182"/>
      <c r="O78" s="4183" t="s">
        <v>2054</v>
      </c>
      <c r="P78" s="4184"/>
      <c r="Q78" s="4184"/>
      <c r="R78" s="4185"/>
      <c r="S78" s="4186" t="s">
        <v>2055</v>
      </c>
      <c r="T78" s="4187"/>
      <c r="U78" s="4187"/>
      <c r="V78" s="4188"/>
      <c r="W78" s="219"/>
      <c r="AA78" s="219"/>
      <c r="AB78" s="219"/>
      <c r="AC78" s="219"/>
      <c r="AD78" s="219"/>
      <c r="AE78" s="219"/>
      <c r="AF78" s="219"/>
      <c r="AG78" s="219"/>
      <c r="AH78" s="219"/>
      <c r="AI78" s="219"/>
      <c r="AJ78" s="219"/>
      <c r="AK78" s="1435"/>
      <c r="AL78" s="1436"/>
      <c r="AM78" s="1436"/>
      <c r="AN78" s="1436"/>
    </row>
    <row r="79" spans="1:47" s="70" customFormat="1">
      <c r="A79" s="219"/>
      <c r="B79" s="103"/>
      <c r="C79" s="219" t="s">
        <v>672</v>
      </c>
      <c r="D79" s="219"/>
      <c r="E79" s="1431" t="s">
        <v>635</v>
      </c>
      <c r="F79" s="219"/>
      <c r="G79" s="4168" t="s">
        <v>676</v>
      </c>
      <c r="H79" s="4169"/>
      <c r="I79" s="4169"/>
      <c r="J79" s="4170"/>
      <c r="K79" s="4171" t="s">
        <v>676</v>
      </c>
      <c r="L79" s="4172"/>
      <c r="M79" s="4172"/>
      <c r="N79" s="4173"/>
      <c r="O79" s="4174" t="s">
        <v>676</v>
      </c>
      <c r="P79" s="4175"/>
      <c r="Q79" s="4175"/>
      <c r="R79" s="4176"/>
      <c r="S79" s="4165" t="s">
        <v>676</v>
      </c>
      <c r="T79" s="4166"/>
      <c r="U79" s="4166"/>
      <c r="V79" s="4167"/>
      <c r="W79" s="219"/>
      <c r="AA79" s="219"/>
      <c r="AB79" s="219"/>
      <c r="AC79" s="219"/>
      <c r="AD79" s="219"/>
      <c r="AE79" s="219"/>
      <c r="AF79" s="219"/>
      <c r="AG79" s="219"/>
      <c r="AH79" s="219"/>
      <c r="AI79" s="219"/>
      <c r="AJ79" s="219"/>
      <c r="AK79" s="1435"/>
      <c r="AL79" s="1436"/>
      <c r="AM79" s="1436"/>
      <c r="AN79" s="1436"/>
    </row>
    <row r="80" spans="1:47" s="70" customFormat="1">
      <c r="A80" s="219"/>
      <c r="B80" s="103"/>
      <c r="C80" s="219" t="s">
        <v>673</v>
      </c>
      <c r="D80" s="219"/>
      <c r="E80" s="1431" t="s">
        <v>635</v>
      </c>
      <c r="F80" s="219"/>
      <c r="G80" s="4168">
        <v>16.2</v>
      </c>
      <c r="H80" s="4169"/>
      <c r="I80" s="4169"/>
      <c r="J80" s="4170"/>
      <c r="K80" s="4171">
        <v>32.799999999999997</v>
      </c>
      <c r="L80" s="4172"/>
      <c r="M80" s="4172"/>
      <c r="N80" s="4173"/>
      <c r="O80" s="4174">
        <v>49.3</v>
      </c>
      <c r="P80" s="4175"/>
      <c r="Q80" s="4175"/>
      <c r="R80" s="4176"/>
      <c r="S80" s="4165">
        <v>87.8</v>
      </c>
      <c r="T80" s="4166"/>
      <c r="U80" s="4166"/>
      <c r="V80" s="4167"/>
      <c r="W80" s="219"/>
      <c r="AA80" s="219"/>
      <c r="AB80" s="219"/>
      <c r="AC80" s="219"/>
      <c r="AD80" s="219"/>
      <c r="AE80" s="219"/>
      <c r="AF80" s="219"/>
      <c r="AG80" s="219"/>
      <c r="AH80" s="219"/>
      <c r="AI80" s="219"/>
      <c r="AJ80" s="219"/>
      <c r="AK80" s="1435"/>
      <c r="AL80" s="1436"/>
      <c r="AM80" s="1436"/>
      <c r="AN80" s="1436"/>
    </row>
    <row r="81" spans="1:40" s="70" customFormat="1">
      <c r="A81" s="219"/>
      <c r="B81" s="626"/>
      <c r="C81" s="205" t="s">
        <v>678</v>
      </c>
      <c r="D81" s="205"/>
      <c r="E81" s="1421" t="s">
        <v>1389</v>
      </c>
      <c r="F81" s="205"/>
      <c r="G81" s="4150">
        <v>20</v>
      </c>
      <c r="H81" s="4154"/>
      <c r="I81" s="4154"/>
      <c r="J81" s="4155"/>
      <c r="K81" s="4156">
        <v>20</v>
      </c>
      <c r="L81" s="4157"/>
      <c r="M81" s="4157"/>
      <c r="N81" s="4158"/>
      <c r="O81" s="4159">
        <v>25</v>
      </c>
      <c r="P81" s="4160"/>
      <c r="Q81" s="4160"/>
      <c r="R81" s="4161"/>
      <c r="S81" s="4162">
        <v>20</v>
      </c>
      <c r="T81" s="4163"/>
      <c r="U81" s="4163"/>
      <c r="V81" s="4164"/>
      <c r="W81" s="219"/>
      <c r="AA81" s="219"/>
      <c r="AB81" s="219"/>
      <c r="AC81" s="219"/>
      <c r="AD81" s="219"/>
      <c r="AE81" s="219"/>
      <c r="AF81" s="219"/>
      <c r="AG81" s="219"/>
      <c r="AH81" s="219"/>
      <c r="AI81" s="219"/>
      <c r="AJ81" s="219"/>
      <c r="AK81" s="1435"/>
      <c r="AL81" s="1436"/>
      <c r="AM81" s="1436"/>
      <c r="AN81" s="1436"/>
    </row>
    <row r="82" spans="1:40" s="70" customFormat="1">
      <c r="A82" s="219"/>
      <c r="B82" s="239" t="s">
        <v>675</v>
      </c>
      <c r="C82" s="219" t="s">
        <v>198</v>
      </c>
      <c r="D82" s="219"/>
      <c r="E82" s="1431" t="s">
        <v>635</v>
      </c>
      <c r="F82" s="219"/>
      <c r="G82" s="4168" t="s">
        <v>941</v>
      </c>
      <c r="H82" s="4169"/>
      <c r="I82" s="4169"/>
      <c r="J82" s="4170"/>
      <c r="K82" s="4171" t="s">
        <v>940</v>
      </c>
      <c r="L82" s="4172"/>
      <c r="M82" s="4172"/>
      <c r="N82" s="4173"/>
      <c r="O82" s="4174" t="s">
        <v>939</v>
      </c>
      <c r="P82" s="4175"/>
      <c r="Q82" s="4175"/>
      <c r="R82" s="4176"/>
      <c r="S82" s="4165" t="s">
        <v>942</v>
      </c>
      <c r="T82" s="4166"/>
      <c r="U82" s="4166"/>
      <c r="V82" s="4167"/>
      <c r="W82" s="219"/>
      <c r="AA82" s="219"/>
      <c r="AB82" s="219"/>
      <c r="AC82" s="219"/>
      <c r="AD82" s="219"/>
      <c r="AE82" s="219"/>
      <c r="AF82" s="219"/>
      <c r="AG82" s="219"/>
      <c r="AH82" s="219"/>
      <c r="AI82" s="219"/>
      <c r="AJ82" s="219"/>
      <c r="AK82" s="1435"/>
      <c r="AL82" s="1436"/>
      <c r="AM82" s="1436"/>
      <c r="AN82" s="1436"/>
    </row>
    <row r="83" spans="1:40" s="70" customFormat="1">
      <c r="A83" s="219"/>
      <c r="B83" s="103"/>
      <c r="C83" s="219" t="s">
        <v>672</v>
      </c>
      <c r="D83" s="219"/>
      <c r="E83" s="1431" t="s">
        <v>635</v>
      </c>
      <c r="F83" s="219"/>
      <c r="G83" s="4168" t="s">
        <v>677</v>
      </c>
      <c r="H83" s="4169"/>
      <c r="I83" s="4169"/>
      <c r="J83" s="4170"/>
      <c r="K83" s="4171" t="s">
        <v>677</v>
      </c>
      <c r="L83" s="4172"/>
      <c r="M83" s="4172"/>
      <c r="N83" s="4173"/>
      <c r="O83" s="4174" t="s">
        <v>677</v>
      </c>
      <c r="P83" s="4175"/>
      <c r="Q83" s="4175"/>
      <c r="R83" s="4176"/>
      <c r="S83" s="4165" t="s">
        <v>677</v>
      </c>
      <c r="T83" s="4166"/>
      <c r="U83" s="4166"/>
      <c r="V83" s="4167"/>
      <c r="W83" s="219"/>
      <c r="AA83" s="219"/>
      <c r="AB83" s="219"/>
      <c r="AC83" s="219"/>
      <c r="AD83" s="219"/>
      <c r="AE83" s="219"/>
      <c r="AF83" s="219"/>
      <c r="AG83" s="219"/>
      <c r="AH83" s="219"/>
      <c r="AI83" s="219"/>
      <c r="AJ83" s="219"/>
      <c r="AK83" s="1435"/>
      <c r="AL83" s="1436"/>
      <c r="AM83" s="1436"/>
      <c r="AN83" s="1436"/>
    </row>
    <row r="84" spans="1:40" s="70" customFormat="1">
      <c r="A84" s="219"/>
      <c r="B84" s="103"/>
      <c r="C84" s="219" t="s">
        <v>673</v>
      </c>
      <c r="D84" s="219"/>
      <c r="E84" s="1431" t="s">
        <v>635</v>
      </c>
      <c r="F84" s="219"/>
      <c r="G84" s="4168">
        <v>28.2</v>
      </c>
      <c r="H84" s="4169"/>
      <c r="I84" s="4169"/>
      <c r="J84" s="4170"/>
      <c r="K84" s="4171">
        <v>43</v>
      </c>
      <c r="L84" s="4172"/>
      <c r="M84" s="4172"/>
      <c r="N84" s="4173"/>
      <c r="O84" s="4174">
        <v>70</v>
      </c>
      <c r="P84" s="4175"/>
      <c r="Q84" s="4175"/>
      <c r="R84" s="4176"/>
      <c r="S84" s="4165">
        <v>114</v>
      </c>
      <c r="T84" s="4166"/>
      <c r="U84" s="4166"/>
      <c r="V84" s="4167"/>
      <c r="W84" s="219"/>
      <c r="AA84" s="219"/>
      <c r="AB84" s="219"/>
      <c r="AC84" s="219"/>
      <c r="AD84" s="219"/>
      <c r="AE84" s="219"/>
      <c r="AF84" s="219"/>
      <c r="AG84" s="219"/>
      <c r="AH84" s="219"/>
      <c r="AI84" s="219"/>
      <c r="AJ84" s="219"/>
      <c r="AK84" s="1435"/>
      <c r="AL84" s="1436"/>
      <c r="AM84" s="1436"/>
      <c r="AN84" s="1436"/>
    </row>
    <row r="85" spans="1:40" s="70" customFormat="1">
      <c r="A85" s="219"/>
      <c r="B85" s="626"/>
      <c r="C85" s="205" t="s">
        <v>678</v>
      </c>
      <c r="D85" s="205"/>
      <c r="E85" s="1421" t="s">
        <v>1389</v>
      </c>
      <c r="F85" s="205"/>
      <c r="G85" s="4150">
        <v>120</v>
      </c>
      <c r="H85" s="4154"/>
      <c r="I85" s="4154">
        <v>238</v>
      </c>
      <c r="J85" s="4155"/>
      <c r="K85" s="4156">
        <v>100</v>
      </c>
      <c r="L85" s="4157"/>
      <c r="M85" s="4157">
        <v>205</v>
      </c>
      <c r="N85" s="4158"/>
      <c r="O85" s="4159">
        <v>100</v>
      </c>
      <c r="P85" s="4160"/>
      <c r="Q85" s="4160">
        <v>165</v>
      </c>
      <c r="R85" s="4161"/>
      <c r="S85" s="4162">
        <v>125</v>
      </c>
      <c r="T85" s="4163"/>
      <c r="U85" s="4163">
        <v>273</v>
      </c>
      <c r="V85" s="4164"/>
      <c r="W85" s="219"/>
      <c r="AA85" s="219"/>
      <c r="AB85" s="219"/>
      <c r="AC85" s="219"/>
      <c r="AD85" s="219"/>
      <c r="AE85" s="219"/>
      <c r="AF85" s="219"/>
      <c r="AG85" s="219"/>
      <c r="AH85" s="219"/>
      <c r="AI85" s="219"/>
      <c r="AJ85" s="219"/>
      <c r="AK85" s="1435"/>
      <c r="AL85" s="1436"/>
      <c r="AM85" s="1436"/>
      <c r="AN85" s="1436"/>
    </row>
    <row r="86" spans="1:40" s="1125" customFormat="1">
      <c r="A86" s="1122"/>
      <c r="B86" s="1122"/>
      <c r="C86" s="1122"/>
      <c r="D86" s="1122"/>
      <c r="E86" s="1431"/>
      <c r="F86" s="1122"/>
      <c r="G86" s="1433"/>
      <c r="H86" s="1433"/>
      <c r="I86" s="1433"/>
      <c r="J86" s="1433"/>
      <c r="K86" s="1431"/>
      <c r="L86" s="1431"/>
      <c r="M86" s="1431"/>
      <c r="N86" s="1431"/>
      <c r="O86" s="1431"/>
      <c r="P86" s="1431"/>
      <c r="Q86" s="1431"/>
      <c r="R86" s="1431"/>
      <c r="S86" s="1431"/>
      <c r="T86" s="1431"/>
      <c r="U86" s="1431"/>
      <c r="V86" s="1431"/>
      <c r="W86" s="1122"/>
      <c r="AA86" s="1122"/>
      <c r="AB86" s="1122"/>
      <c r="AC86" s="1122"/>
      <c r="AD86" s="1122"/>
      <c r="AE86" s="1122"/>
      <c r="AF86" s="1122"/>
      <c r="AG86" s="1122"/>
      <c r="AH86" s="1122"/>
      <c r="AI86" s="1122"/>
      <c r="AJ86" s="1122"/>
      <c r="AK86" s="1435"/>
      <c r="AL86" s="1436"/>
      <c r="AM86" s="1436"/>
      <c r="AN86" s="1436"/>
    </row>
    <row r="87" spans="1:40" s="1125" customFormat="1">
      <c r="A87" s="1122"/>
      <c r="B87" s="1122"/>
      <c r="C87" s="1122"/>
      <c r="D87" s="1122"/>
      <c r="E87" s="1431"/>
      <c r="F87" s="1122"/>
      <c r="G87" s="1433"/>
      <c r="H87" s="1433"/>
      <c r="I87" s="1433"/>
      <c r="J87" s="1433"/>
      <c r="K87" s="1431"/>
      <c r="L87" s="1431"/>
      <c r="M87" s="1431"/>
      <c r="N87" s="1431"/>
      <c r="O87" s="1431"/>
      <c r="P87" s="1431"/>
      <c r="Q87" s="1431"/>
      <c r="R87" s="1431"/>
      <c r="S87" s="1431"/>
      <c r="T87" s="1431"/>
      <c r="U87" s="1431"/>
      <c r="V87" s="1431"/>
      <c r="W87" s="1122"/>
      <c r="AA87" s="1122"/>
      <c r="AB87" s="1122"/>
      <c r="AC87" s="1122"/>
      <c r="AD87" s="1122"/>
      <c r="AE87" s="1122"/>
      <c r="AF87" s="1122"/>
      <c r="AG87" s="1122"/>
      <c r="AH87" s="1122"/>
      <c r="AI87" s="1122"/>
      <c r="AJ87" s="1122"/>
      <c r="AK87" s="1435"/>
      <c r="AL87" s="1436"/>
      <c r="AM87" s="1436"/>
      <c r="AN87" s="1436"/>
    </row>
    <row r="88" spans="1:40" s="146" customFormat="1">
      <c r="A88" s="1125"/>
      <c r="B88" s="145" t="s">
        <v>929</v>
      </c>
      <c r="C88" s="145"/>
      <c r="D88" s="145"/>
      <c r="E88" s="1306"/>
      <c r="F88" s="145"/>
      <c r="G88" s="147"/>
      <c r="I88" s="147"/>
      <c r="K88" s="147"/>
      <c r="M88" s="147"/>
      <c r="O88" s="147"/>
      <c r="R88" s="147"/>
      <c r="T88" s="145"/>
      <c r="U88" s="145"/>
      <c r="V88" s="145"/>
      <c r="W88" s="145"/>
      <c r="X88" s="145"/>
      <c r="Y88" s="145"/>
      <c r="Z88" s="145"/>
      <c r="AA88" s="145"/>
      <c r="AB88" s="145"/>
      <c r="AC88" s="145"/>
      <c r="AD88" s="145"/>
      <c r="AE88" s="145"/>
      <c r="AF88" s="145"/>
      <c r="AG88" s="145"/>
      <c r="AH88" s="145"/>
      <c r="AI88" s="145"/>
      <c r="AJ88" s="145"/>
      <c r="AK88" s="1437"/>
      <c r="AL88" s="1438"/>
      <c r="AM88" s="1438"/>
      <c r="AN88" s="1438"/>
    </row>
    <row r="89" spans="1:40" s="1125" customFormat="1">
      <c r="B89" s="1122"/>
      <c r="C89" s="1122"/>
      <c r="D89" s="1122"/>
      <c r="E89" s="1307"/>
      <c r="F89" s="1122"/>
      <c r="G89" s="1124"/>
      <c r="I89" s="1124"/>
      <c r="K89" s="1124"/>
      <c r="M89" s="1124"/>
      <c r="O89" s="1124"/>
      <c r="R89" s="1124"/>
      <c r="T89" s="1122"/>
      <c r="U89" s="1122"/>
      <c r="V89" s="1122"/>
      <c r="W89" s="1122"/>
      <c r="X89" s="1122"/>
      <c r="Y89" s="1122"/>
      <c r="Z89" s="1122"/>
      <c r="AA89" s="1122"/>
      <c r="AB89" s="1122"/>
      <c r="AC89" s="1122"/>
      <c r="AD89" s="1122"/>
      <c r="AE89" s="1122"/>
      <c r="AF89" s="1122"/>
      <c r="AG89" s="1122"/>
      <c r="AH89" s="1122"/>
      <c r="AI89" s="1122"/>
      <c r="AJ89" s="1122"/>
      <c r="AK89" s="1435"/>
      <c r="AL89" s="1436"/>
      <c r="AM89" s="1436"/>
      <c r="AN89" s="1436"/>
    </row>
    <row r="90" spans="1:40" s="1125" customFormat="1">
      <c r="A90" s="1122"/>
      <c r="B90" s="1122"/>
      <c r="C90" s="1122"/>
      <c r="D90" s="1122"/>
      <c r="E90" s="1307"/>
      <c r="F90" s="1122"/>
      <c r="G90" s="4192" t="s">
        <v>790</v>
      </c>
      <c r="H90" s="4193"/>
      <c r="I90" s="4194" t="s">
        <v>791</v>
      </c>
      <c r="J90" s="4194"/>
      <c r="K90" s="4191" t="s">
        <v>792</v>
      </c>
      <c r="L90" s="4191"/>
      <c r="M90" s="4191" t="s">
        <v>793</v>
      </c>
      <c r="N90" s="4191"/>
      <c r="O90" s="4190" t="s">
        <v>794</v>
      </c>
      <c r="P90" s="4190"/>
      <c r="Q90" s="4190" t="s">
        <v>795</v>
      </c>
      <c r="R90" s="4190"/>
      <c r="S90" s="4189" t="s">
        <v>796</v>
      </c>
      <c r="T90" s="4189"/>
      <c r="U90" s="4189" t="s">
        <v>797</v>
      </c>
      <c r="V90" s="4189"/>
      <c r="W90" s="1122"/>
      <c r="AA90" s="1122"/>
      <c r="AB90" s="1122"/>
      <c r="AC90" s="1122"/>
      <c r="AD90" s="1122"/>
      <c r="AE90" s="1122"/>
      <c r="AF90" s="1122"/>
      <c r="AG90" s="1122"/>
      <c r="AH90" s="1122"/>
      <c r="AI90" s="1122"/>
      <c r="AJ90" s="1122"/>
      <c r="AK90" s="1436" t="s">
        <v>928</v>
      </c>
      <c r="AL90" s="1436"/>
      <c r="AM90" s="1436"/>
      <c r="AN90" s="1436"/>
    </row>
    <row r="91" spans="1:40" s="1125" customFormat="1">
      <c r="A91" s="1122"/>
      <c r="B91" s="51" t="s">
        <v>384</v>
      </c>
      <c r="C91" s="52"/>
      <c r="D91" s="52"/>
      <c r="E91" s="1429" t="s">
        <v>1389</v>
      </c>
      <c r="F91" s="570"/>
      <c r="G91" s="4168" t="s">
        <v>386</v>
      </c>
      <c r="H91" s="4169"/>
      <c r="I91" s="4169"/>
      <c r="J91" s="4170"/>
      <c r="K91" s="4171" t="s">
        <v>388</v>
      </c>
      <c r="L91" s="4172"/>
      <c r="M91" s="4172"/>
      <c r="N91" s="4173"/>
      <c r="O91" s="4174" t="s">
        <v>391</v>
      </c>
      <c r="P91" s="4175"/>
      <c r="Q91" s="4175"/>
      <c r="R91" s="4176"/>
      <c r="S91" s="4165" t="s">
        <v>393</v>
      </c>
      <c r="T91" s="4166"/>
      <c r="U91" s="4166"/>
      <c r="V91" s="4167"/>
      <c r="W91" s="1122"/>
      <c r="AA91" s="1122"/>
      <c r="AB91" s="1122"/>
      <c r="AC91" s="1122"/>
      <c r="AD91" s="1122"/>
      <c r="AE91" s="1122"/>
      <c r="AF91" s="1122"/>
      <c r="AG91" s="1122"/>
      <c r="AH91" s="1122"/>
      <c r="AI91" s="1122"/>
      <c r="AJ91" s="1122"/>
      <c r="AK91" s="1436" t="str">
        <f>"Filtre séparateur  "&amp;G91&amp;", pour échangeur FSH 168,  matière: "&amp;G93&amp;", raccordement biogaz: DN"&amp;G92&amp;", raccordement condensats: "&amp;G96&amp;", entrée gaz latérale sortie verticale vers le haut avec matelas dévésiculeur"</f>
        <v>Filtre séparateur   SGMV 250, pour échangeur FSH 168,  matière: 316L, raccordement biogaz: DN150 PN10/16, raccordement condensats: 1'' NPT, entrée gaz latérale sortie verticale vers le haut avec matelas dévésiculeur</v>
      </c>
      <c r="AL91" s="1436" t="str">
        <f>"Filtre séparateur  "&amp;K91&amp;", pour échangeur FSH 219,  matière: "&amp;K93&amp;", raccordement biogaz: DN"&amp;K92&amp;", raccordement condensats: "&amp;K96&amp;", entrée gaz latérale sortie verticale vers le haut avec matelas dévésiculeur"</f>
        <v>Filtre séparateur  SGMV 350, pour échangeur FSH 219,  matière: 316L, raccordement biogaz: DN200 PN16, raccordement condensats: 1'' NPT, entrée gaz latérale sortie verticale vers le haut avec matelas dévésiculeur</v>
      </c>
      <c r="AM91" s="1436" t="str">
        <f>"Filtre séparateur  "&amp;O91&amp;", pour échangeur FSH 273,  matière: "&amp;O93&amp;", raccordement biogaz: DN"&amp;O92&amp;", raccordement condensats: "&amp;O96&amp;", entrée gaz latérale sortie verticale vers le haut avec matelas dévésiculeur"</f>
        <v>Filtre séparateur  SGMV 400, pour échangeur FSH 273,  matière: 316L, raccordement biogaz: DN250 PN16, raccordement condensats: 1'' NPT, entrée gaz latérale sortie verticale vers le haut avec matelas dévésiculeur</v>
      </c>
      <c r="AN91" s="1436" t="str">
        <f>"Filtre séparateur  "&amp;S91&amp;", pour échangeur FSH 355,  matière: "&amp;S93&amp;", raccordement biogaz: DN"&amp;S92&amp;", raccordement condensats: "&amp;S96&amp;", entrée gaz latérale sortie verticale vers le haut avec matelas dévésiculeur"</f>
        <v>Filtre séparateur  SGMV 500, pour échangeur FSH 355,  matière: 316L, raccordement biogaz: DN350 PN16, raccordement condensats: 1'' NPT, entrée gaz latérale sortie verticale vers le haut avec matelas dévésiculeur</v>
      </c>
    </row>
    <row r="92" spans="1:40" s="1125" customFormat="1">
      <c r="A92" s="1122"/>
      <c r="B92" s="103" t="s">
        <v>931</v>
      </c>
      <c r="C92" s="1122" t="s">
        <v>198</v>
      </c>
      <c r="D92" s="1122"/>
      <c r="E92" s="1431" t="s">
        <v>909</v>
      </c>
      <c r="F92" s="184"/>
      <c r="G92" s="4168" t="str">
        <f>G78</f>
        <v>150 PN10/16</v>
      </c>
      <c r="H92" s="4169"/>
      <c r="I92" s="4169"/>
      <c r="J92" s="4170"/>
      <c r="K92" s="4171" t="str">
        <f t="shared" ref="K92" si="34">K78</f>
        <v>200 PN16</v>
      </c>
      <c r="L92" s="4172"/>
      <c r="M92" s="4172"/>
      <c r="N92" s="4173"/>
      <c r="O92" s="4174" t="str">
        <f t="shared" ref="O92" si="35">O78</f>
        <v>250 PN16</v>
      </c>
      <c r="P92" s="4175"/>
      <c r="Q92" s="4175"/>
      <c r="R92" s="4176"/>
      <c r="S92" s="4165" t="str">
        <f t="shared" ref="S92" si="36">S78</f>
        <v>350 PN16</v>
      </c>
      <c r="T92" s="4166"/>
      <c r="U92" s="4166"/>
      <c r="V92" s="4167"/>
      <c r="W92" s="1122"/>
      <c r="AA92" s="1122"/>
      <c r="AB92" s="1122"/>
      <c r="AC92" s="1122"/>
      <c r="AD92" s="1122"/>
      <c r="AE92" s="1122"/>
      <c r="AF92" s="1122"/>
      <c r="AG92" s="1122"/>
      <c r="AH92" s="1122"/>
      <c r="AI92" s="1122"/>
      <c r="AJ92" s="1122"/>
      <c r="AK92" s="1435"/>
      <c r="AL92" s="1436"/>
      <c r="AM92" s="1436"/>
      <c r="AN92" s="1436"/>
    </row>
    <row r="93" spans="1:40" s="1125" customFormat="1">
      <c r="A93" s="1122"/>
      <c r="B93" s="103"/>
      <c r="C93" s="1122" t="s">
        <v>672</v>
      </c>
      <c r="D93" s="1122"/>
      <c r="E93" s="1431" t="s">
        <v>909</v>
      </c>
      <c r="F93" s="184"/>
      <c r="G93" s="4168" t="str">
        <f>G79</f>
        <v>316L</v>
      </c>
      <c r="H93" s="4169"/>
      <c r="I93" s="4169"/>
      <c r="J93" s="4170"/>
      <c r="K93" s="4171" t="str">
        <f t="shared" ref="K93" si="37">K79</f>
        <v>316L</v>
      </c>
      <c r="L93" s="4172"/>
      <c r="M93" s="4172"/>
      <c r="N93" s="4173"/>
      <c r="O93" s="4174" t="str">
        <f t="shared" ref="O93" si="38">O79</f>
        <v>316L</v>
      </c>
      <c r="P93" s="4175"/>
      <c r="Q93" s="4175"/>
      <c r="R93" s="4176"/>
      <c r="S93" s="4165" t="str">
        <f t="shared" ref="S93" si="39">S79</f>
        <v>316L</v>
      </c>
      <c r="T93" s="4166"/>
      <c r="U93" s="4166"/>
      <c r="V93" s="4167"/>
      <c r="W93" s="1122"/>
      <c r="AA93" s="1122"/>
      <c r="AB93" s="1122"/>
      <c r="AC93" s="1122"/>
      <c r="AD93" s="1122"/>
      <c r="AE93" s="1122"/>
      <c r="AF93" s="1122"/>
      <c r="AG93" s="1122"/>
      <c r="AH93" s="1122"/>
      <c r="AI93" s="1122"/>
      <c r="AJ93" s="1122"/>
      <c r="AK93" s="1435"/>
      <c r="AL93" s="1436"/>
      <c r="AM93" s="1436"/>
      <c r="AN93" s="1436"/>
    </row>
    <row r="94" spans="1:40" s="1125" customFormat="1">
      <c r="A94" s="1122"/>
      <c r="B94" s="103"/>
      <c r="C94" s="1122" t="s">
        <v>673</v>
      </c>
      <c r="D94" s="1122"/>
      <c r="E94" s="1431" t="s">
        <v>909</v>
      </c>
      <c r="F94" s="184"/>
      <c r="G94" s="4168">
        <v>60</v>
      </c>
      <c r="H94" s="4169"/>
      <c r="I94" s="4169"/>
      <c r="J94" s="4170"/>
      <c r="K94" s="4171">
        <v>115</v>
      </c>
      <c r="L94" s="4172"/>
      <c r="M94" s="4172"/>
      <c r="N94" s="4173"/>
      <c r="O94" s="4174">
        <v>167</v>
      </c>
      <c r="P94" s="4175"/>
      <c r="Q94" s="4175"/>
      <c r="R94" s="4176"/>
      <c r="S94" s="4165">
        <v>300</v>
      </c>
      <c r="T94" s="4166"/>
      <c r="U94" s="4166"/>
      <c r="V94" s="4167"/>
      <c r="W94" s="1122"/>
      <c r="AA94" s="1122"/>
      <c r="AB94" s="1122"/>
      <c r="AC94" s="1122"/>
      <c r="AD94" s="1122"/>
      <c r="AE94" s="1122"/>
      <c r="AF94" s="1122"/>
      <c r="AG94" s="1122"/>
      <c r="AH94" s="1122"/>
      <c r="AI94" s="1122"/>
      <c r="AJ94" s="1122"/>
      <c r="AK94" s="1435"/>
      <c r="AL94" s="1436"/>
      <c r="AM94" s="1436"/>
      <c r="AN94" s="1436"/>
    </row>
    <row r="95" spans="1:40" s="2541" customFormat="1">
      <c r="A95" s="2536"/>
      <c r="B95" s="2542" t="s">
        <v>2729</v>
      </c>
      <c r="C95" s="2536" t="s">
        <v>2730</v>
      </c>
      <c r="D95" s="2536"/>
      <c r="E95" s="3113"/>
      <c r="F95" s="184"/>
      <c r="G95" s="4168">
        <v>8</v>
      </c>
      <c r="H95" s="4169"/>
      <c r="I95" s="4169"/>
      <c r="J95" s="4170"/>
      <c r="K95" s="4171">
        <v>10</v>
      </c>
      <c r="L95" s="4172"/>
      <c r="M95" s="4172"/>
      <c r="N95" s="4173"/>
      <c r="O95" s="4174">
        <v>13</v>
      </c>
      <c r="P95" s="4175"/>
      <c r="Q95" s="4175"/>
      <c r="R95" s="4176"/>
      <c r="S95" s="4165">
        <v>15</v>
      </c>
      <c r="T95" s="4166"/>
      <c r="U95" s="4166"/>
      <c r="V95" s="4167"/>
      <c r="W95" s="2536"/>
      <c r="AA95" s="2536"/>
      <c r="AB95" s="2536"/>
      <c r="AC95" s="2536"/>
      <c r="AD95" s="2536"/>
      <c r="AE95" s="2536"/>
      <c r="AF95" s="2536"/>
      <c r="AG95" s="2536"/>
      <c r="AH95" s="2536"/>
      <c r="AI95" s="2536"/>
      <c r="AJ95" s="2536"/>
      <c r="AK95" s="1435"/>
      <c r="AL95" s="1436"/>
      <c r="AM95" s="1436"/>
      <c r="AN95" s="1436"/>
    </row>
    <row r="96" spans="1:40" s="1125" customFormat="1">
      <c r="A96" s="1122"/>
      <c r="B96" s="626" t="s">
        <v>932</v>
      </c>
      <c r="C96" s="205" t="s">
        <v>198</v>
      </c>
      <c r="D96" s="205"/>
      <c r="E96" s="1421" t="s">
        <v>909</v>
      </c>
      <c r="F96" s="1151"/>
      <c r="G96" s="4150" t="s">
        <v>933</v>
      </c>
      <c r="H96" s="4154"/>
      <c r="I96" s="4154"/>
      <c r="J96" s="4155"/>
      <c r="K96" s="4156" t="s">
        <v>933</v>
      </c>
      <c r="L96" s="4157"/>
      <c r="M96" s="4157"/>
      <c r="N96" s="4158"/>
      <c r="O96" s="4159" t="s">
        <v>933</v>
      </c>
      <c r="P96" s="4160"/>
      <c r="Q96" s="4160"/>
      <c r="R96" s="4161"/>
      <c r="S96" s="4162" t="s">
        <v>933</v>
      </c>
      <c r="T96" s="4163"/>
      <c r="U96" s="4163"/>
      <c r="V96" s="4164"/>
      <c r="W96" s="1122"/>
      <c r="AA96" s="1122"/>
      <c r="AB96" s="1122"/>
      <c r="AC96" s="1122"/>
      <c r="AD96" s="1122"/>
      <c r="AE96" s="1122"/>
      <c r="AF96" s="1122"/>
      <c r="AG96" s="1122"/>
      <c r="AH96" s="1122"/>
      <c r="AI96" s="1122"/>
      <c r="AJ96" s="1122"/>
      <c r="AK96" s="1124"/>
    </row>
    <row r="98" spans="1:38" s="1122" customFormat="1">
      <c r="E98" s="1431"/>
      <c r="I98" s="1123"/>
      <c r="J98" s="1124"/>
      <c r="K98" s="1125"/>
      <c r="L98" s="1124"/>
      <c r="M98" s="1125"/>
      <c r="N98" s="1124"/>
      <c r="O98" s="1125"/>
      <c r="P98" s="1124"/>
      <c r="Q98" s="1125"/>
      <c r="R98" s="1124"/>
      <c r="S98" s="1125"/>
      <c r="T98" s="1124"/>
      <c r="U98" s="1125"/>
      <c r="V98" s="1124"/>
      <c r="W98" s="1125"/>
      <c r="X98" s="1124"/>
      <c r="Y98" s="1125"/>
      <c r="Z98" s="1124"/>
      <c r="AA98" s="1125"/>
      <c r="AB98" s="1124"/>
      <c r="AC98" s="1125"/>
      <c r="AD98" s="1124"/>
      <c r="AE98" s="1125"/>
      <c r="AF98" s="1124"/>
      <c r="AG98" s="1125"/>
      <c r="AH98" s="1124"/>
      <c r="AI98" s="1125"/>
      <c r="AJ98" s="1125"/>
      <c r="AK98" s="1124"/>
      <c r="AL98" s="1125"/>
    </row>
    <row r="99" spans="1:38" s="146" customFormat="1">
      <c r="A99" s="70"/>
      <c r="B99" s="145" t="s">
        <v>955</v>
      </c>
      <c r="C99" s="145"/>
      <c r="D99" s="145"/>
      <c r="E99" s="2735" t="s">
        <v>2068</v>
      </c>
      <c r="F99" s="145"/>
      <c r="G99" s="147"/>
      <c r="I99" s="147"/>
      <c r="K99" s="147"/>
      <c r="M99" s="147"/>
      <c r="O99" s="147"/>
      <c r="R99" s="147"/>
      <c r="T99" s="145"/>
      <c r="U99" s="145"/>
      <c r="V99" s="145"/>
      <c r="W99" s="145"/>
      <c r="X99" s="145"/>
      <c r="Y99" s="145"/>
      <c r="Z99" s="145"/>
      <c r="AA99" s="145"/>
      <c r="AB99" s="145"/>
      <c r="AC99" s="145"/>
      <c r="AD99" s="145"/>
      <c r="AE99" s="145"/>
      <c r="AF99" s="145"/>
      <c r="AG99" s="145"/>
      <c r="AH99" s="145"/>
      <c r="AI99" s="145"/>
      <c r="AJ99" s="145"/>
      <c r="AK99" s="147"/>
    </row>
    <row r="100" spans="1:38" s="1125" customFormat="1">
      <c r="B100" s="1122"/>
      <c r="C100" s="1122"/>
      <c r="D100" s="1122"/>
      <c r="E100" s="1132"/>
      <c r="F100" s="1122"/>
      <c r="G100" s="1124"/>
      <c r="I100" s="1124"/>
      <c r="K100" s="1124"/>
      <c r="M100" s="1124"/>
      <c r="O100" s="1124"/>
      <c r="R100" s="1124"/>
      <c r="T100" s="1122"/>
      <c r="U100" s="1122"/>
      <c r="V100" s="1122"/>
      <c r="W100" s="1122"/>
      <c r="X100" s="1122"/>
      <c r="Y100" s="1122"/>
      <c r="Z100" s="1122"/>
      <c r="AA100" s="1122"/>
      <c r="AB100" s="1122"/>
      <c r="AC100" s="1122"/>
      <c r="AD100" s="1122"/>
      <c r="AE100" s="1122"/>
      <c r="AF100" s="1122"/>
      <c r="AG100" s="1122"/>
      <c r="AH100" s="1122"/>
      <c r="AI100" s="1122"/>
      <c r="AJ100" s="1122"/>
      <c r="AK100" s="1124"/>
    </row>
    <row r="101" spans="1:38">
      <c r="G101" s="4199" t="s">
        <v>790</v>
      </c>
      <c r="H101" s="4200"/>
      <c r="I101" s="4201" t="s">
        <v>791</v>
      </c>
      <c r="J101" s="4201"/>
      <c r="K101" s="4202" t="s">
        <v>792</v>
      </c>
      <c r="L101" s="4202"/>
      <c r="M101" s="4202" t="s">
        <v>793</v>
      </c>
      <c r="N101" s="4202"/>
      <c r="O101" s="4195" t="s">
        <v>794</v>
      </c>
      <c r="P101" s="4195"/>
      <c r="Q101" s="4195" t="s">
        <v>795</v>
      </c>
      <c r="R101" s="4195"/>
      <c r="S101" s="4196" t="s">
        <v>796</v>
      </c>
      <c r="T101" s="4196"/>
      <c r="U101" s="4196" t="s">
        <v>797</v>
      </c>
      <c r="V101" s="4196"/>
    </row>
    <row r="102" spans="1:38" ht="15" customHeight="1">
      <c r="A102" s="1122"/>
      <c r="B102" s="1142" t="s">
        <v>812</v>
      </c>
      <c r="C102" s="1135"/>
      <c r="D102" s="1135"/>
      <c r="E102" s="1136"/>
      <c r="F102" s="1135"/>
      <c r="G102" s="4211" t="s">
        <v>800</v>
      </c>
      <c r="H102" s="4212"/>
      <c r="I102" s="4212"/>
      <c r="J102" s="4212"/>
      <c r="K102" s="4212"/>
      <c r="L102" s="4212"/>
      <c r="M102" s="4212"/>
      <c r="N102" s="4212"/>
      <c r="O102" s="4212"/>
      <c r="P102" s="4212"/>
      <c r="Q102" s="4212"/>
      <c r="R102" s="4212"/>
      <c r="S102" s="4212"/>
      <c r="T102" s="4212"/>
      <c r="U102" s="4212"/>
      <c r="V102" s="4213"/>
      <c r="W102" s="1125"/>
      <c r="X102" s="1125"/>
      <c r="Y102" s="1125"/>
      <c r="Z102" s="1124"/>
      <c r="AA102" s="1125"/>
    </row>
    <row r="103" spans="1:38" ht="15" customHeight="1">
      <c r="A103" s="1122"/>
      <c r="B103" s="1137" t="s">
        <v>814</v>
      </c>
      <c r="C103" s="1126"/>
      <c r="D103" s="1126"/>
      <c r="E103" s="1130"/>
      <c r="F103" s="1126"/>
      <c r="G103" s="4214" t="s">
        <v>801</v>
      </c>
      <c r="H103" s="4215"/>
      <c r="I103" s="4215"/>
      <c r="J103" s="4215"/>
      <c r="K103" s="4215"/>
      <c r="L103" s="4215"/>
      <c r="M103" s="4215"/>
      <c r="N103" s="4215"/>
      <c r="O103" s="4215"/>
      <c r="P103" s="4215"/>
      <c r="Q103" s="4215"/>
      <c r="R103" s="4215"/>
      <c r="S103" s="4215"/>
      <c r="T103" s="4215"/>
      <c r="U103" s="4215"/>
      <c r="V103" s="4216"/>
      <c r="W103" s="1125"/>
      <c r="X103" s="1124"/>
      <c r="Y103" s="1125"/>
      <c r="Z103" s="1124"/>
      <c r="AA103" s="1125"/>
    </row>
    <row r="104" spans="1:38" ht="15" customHeight="1">
      <c r="A104" s="1122"/>
      <c r="B104" s="1137" t="s">
        <v>813</v>
      </c>
      <c r="C104" s="1126"/>
      <c r="D104" s="1126"/>
      <c r="E104" s="1130"/>
      <c r="F104" s="1126"/>
      <c r="G104" s="4214" t="s">
        <v>803</v>
      </c>
      <c r="H104" s="4215"/>
      <c r="I104" s="4215"/>
      <c r="J104" s="4215"/>
      <c r="K104" s="4215"/>
      <c r="L104" s="4215"/>
      <c r="M104" s="4215"/>
      <c r="N104" s="4215"/>
      <c r="O104" s="4215"/>
      <c r="P104" s="4215"/>
      <c r="Q104" s="4215"/>
      <c r="R104" s="4215"/>
      <c r="S104" s="4215"/>
      <c r="T104" s="4215"/>
      <c r="U104" s="4215"/>
      <c r="V104" s="4216"/>
      <c r="W104" s="1125"/>
      <c r="X104" s="1124"/>
      <c r="Y104" s="1125"/>
      <c r="Z104" s="1124"/>
      <c r="AA104" s="1125"/>
    </row>
    <row r="105" spans="1:38" ht="15" customHeight="1">
      <c r="A105" s="1122"/>
      <c r="B105" s="1137" t="s">
        <v>817</v>
      </c>
      <c r="C105" s="1126"/>
      <c r="D105" s="1126"/>
      <c r="E105" s="1130"/>
      <c r="F105" s="1126"/>
      <c r="G105" s="4214" t="s">
        <v>802</v>
      </c>
      <c r="H105" s="4215"/>
      <c r="I105" s="4215"/>
      <c r="J105" s="4215"/>
      <c r="K105" s="4215"/>
      <c r="L105" s="4215"/>
      <c r="M105" s="4215"/>
      <c r="N105" s="4215"/>
      <c r="O105" s="4215"/>
      <c r="P105" s="4215"/>
      <c r="Q105" s="4215"/>
      <c r="R105" s="4215"/>
      <c r="S105" s="4215"/>
      <c r="T105" s="4215"/>
      <c r="U105" s="4215"/>
      <c r="V105" s="4216"/>
      <c r="W105" s="1125"/>
      <c r="X105" s="1124"/>
      <c r="Y105" s="1125"/>
      <c r="Z105" s="1124"/>
      <c r="AA105" s="1125"/>
    </row>
    <row r="106" spans="1:38" ht="15" customHeight="1">
      <c r="A106" s="1122"/>
      <c r="B106" s="1137" t="s">
        <v>815</v>
      </c>
      <c r="C106" s="1126"/>
      <c r="D106" s="1126"/>
      <c r="E106" s="1130"/>
      <c r="F106" s="1126"/>
      <c r="G106" s="4217" t="s">
        <v>804</v>
      </c>
      <c r="H106" s="4218"/>
      <c r="I106" s="4218"/>
      <c r="J106" s="4218"/>
      <c r="K106" s="4218"/>
      <c r="L106" s="4218"/>
      <c r="M106" s="4218"/>
      <c r="N106" s="4218"/>
      <c r="O106" s="4218"/>
      <c r="P106" s="4218"/>
      <c r="Q106" s="4218"/>
      <c r="R106" s="4218"/>
      <c r="S106" s="4218"/>
      <c r="T106" s="4218"/>
      <c r="U106" s="4218"/>
      <c r="V106" s="4219"/>
      <c r="W106" s="1125"/>
      <c r="X106" s="1124"/>
      <c r="Y106" s="1125"/>
      <c r="Z106" s="1124"/>
      <c r="AA106" s="1125"/>
    </row>
    <row r="107" spans="1:38" ht="15" customHeight="1">
      <c r="A107" s="1122"/>
      <c r="B107" s="1137" t="s">
        <v>108</v>
      </c>
      <c r="C107" s="1126"/>
      <c r="D107" s="1126"/>
      <c r="E107" s="1130"/>
      <c r="F107" s="1126"/>
      <c r="G107" s="4147">
        <v>40</v>
      </c>
      <c r="H107" s="4148"/>
      <c r="I107" s="4149">
        <v>40</v>
      </c>
      <c r="J107" s="4149"/>
      <c r="K107" s="4203">
        <v>50</v>
      </c>
      <c r="L107" s="4204"/>
      <c r="M107" s="4204"/>
      <c r="N107" s="4204"/>
      <c r="O107" s="4204"/>
      <c r="P107" s="4205"/>
      <c r="Q107" s="4197">
        <v>80</v>
      </c>
      <c r="R107" s="4197"/>
      <c r="S107" s="4198">
        <v>80</v>
      </c>
      <c r="T107" s="4198"/>
      <c r="U107" s="4198">
        <v>80</v>
      </c>
      <c r="V107" s="4198"/>
      <c r="W107" s="1125"/>
      <c r="X107" s="1124"/>
      <c r="Y107" s="1125"/>
      <c r="Z107" s="1124"/>
      <c r="AA107" s="1125"/>
    </row>
    <row r="108" spans="1:38" ht="15" customHeight="1">
      <c r="A108" s="1122"/>
      <c r="B108" s="1137" t="s">
        <v>816</v>
      </c>
      <c r="C108" s="1126"/>
      <c r="D108" s="1126"/>
      <c r="E108" s="1130"/>
      <c r="F108" s="1126"/>
      <c r="G108" s="4144">
        <v>16</v>
      </c>
      <c r="H108" s="4145"/>
      <c r="I108" s="4146">
        <v>25</v>
      </c>
      <c r="J108" s="4146"/>
      <c r="K108" s="4254">
        <v>40</v>
      </c>
      <c r="L108" s="4255"/>
      <c r="M108" s="4255"/>
      <c r="N108" s="4255"/>
      <c r="O108" s="4255"/>
      <c r="P108" s="4256"/>
      <c r="Q108" s="4222">
        <v>60</v>
      </c>
      <c r="R108" s="4222"/>
      <c r="S108" s="4223">
        <v>80</v>
      </c>
      <c r="T108" s="4223"/>
      <c r="U108" s="4223">
        <v>100</v>
      </c>
      <c r="V108" s="4223"/>
      <c r="W108" s="1125"/>
      <c r="X108" s="1124"/>
      <c r="Y108" s="1125"/>
      <c r="Z108" s="1124"/>
      <c r="AA108" s="1125"/>
    </row>
    <row r="109" spans="1:38">
      <c r="A109" s="1122"/>
      <c r="B109" s="1019" t="s">
        <v>827</v>
      </c>
      <c r="C109" s="639"/>
      <c r="D109" s="639"/>
      <c r="E109" s="1138"/>
      <c r="F109" s="639"/>
      <c r="G109" s="4266">
        <v>0.2</v>
      </c>
      <c r="H109" s="4151"/>
      <c r="I109" s="4153">
        <v>0.2</v>
      </c>
      <c r="J109" s="4153"/>
      <c r="K109" s="4267">
        <v>0.2</v>
      </c>
      <c r="L109" s="4268"/>
      <c r="M109" s="4268"/>
      <c r="N109" s="4269"/>
      <c r="O109" s="4221">
        <v>0.3</v>
      </c>
      <c r="P109" s="4221"/>
      <c r="Q109" s="4221">
        <v>0.3</v>
      </c>
      <c r="R109" s="4221"/>
      <c r="S109" s="4210">
        <v>0.2</v>
      </c>
      <c r="T109" s="4210"/>
      <c r="U109" s="4210">
        <v>0.2</v>
      </c>
      <c r="V109" s="4210"/>
      <c r="W109" s="1125"/>
      <c r="X109" s="1124"/>
      <c r="Y109" s="1125"/>
      <c r="Z109" s="1124"/>
      <c r="AA109" s="1125"/>
    </row>
    <row r="110" spans="1:38">
      <c r="A110" s="1122"/>
      <c r="B110" s="1142" t="s">
        <v>805</v>
      </c>
      <c r="C110" s="1135"/>
      <c r="D110" s="1135"/>
      <c r="E110" s="1136"/>
      <c r="F110" s="1135"/>
      <c r="G110" s="4214" t="s">
        <v>2199</v>
      </c>
      <c r="H110" s="4215"/>
      <c r="I110" s="4215"/>
      <c r="J110" s="4215"/>
      <c r="K110" s="4215"/>
      <c r="L110" s="4215"/>
      <c r="M110" s="4215"/>
      <c r="N110" s="4215"/>
      <c r="O110" s="4215"/>
      <c r="P110" s="4215"/>
      <c r="Q110" s="4215"/>
      <c r="R110" s="4215"/>
      <c r="S110" s="4215"/>
      <c r="T110" s="4215"/>
      <c r="U110" s="4215"/>
      <c r="V110" s="4216"/>
      <c r="W110" s="1125"/>
      <c r="X110" s="1124"/>
      <c r="Y110" s="1125"/>
      <c r="Z110" s="1124"/>
      <c r="AA110" s="1125"/>
    </row>
    <row r="111" spans="1:38" s="1122" customFormat="1">
      <c r="B111" s="1137" t="s">
        <v>986</v>
      </c>
      <c r="C111" s="1126"/>
      <c r="D111" s="1126"/>
      <c r="E111" s="1130"/>
      <c r="F111" s="1126"/>
      <c r="G111" s="4217" t="s">
        <v>988</v>
      </c>
      <c r="H111" s="4218"/>
      <c r="I111" s="4218"/>
      <c r="J111" s="4218"/>
      <c r="K111" s="4218"/>
      <c r="L111" s="4218"/>
      <c r="M111" s="4218"/>
      <c r="N111" s="4218"/>
      <c r="O111" s="4218"/>
      <c r="P111" s="4218"/>
      <c r="Q111" s="4218"/>
      <c r="R111" s="4218"/>
      <c r="S111" s="4218"/>
      <c r="T111" s="4218"/>
      <c r="U111" s="4218"/>
      <c r="V111" s="4219"/>
      <c r="W111" s="1125"/>
      <c r="X111" s="1124"/>
      <c r="Y111" s="1125"/>
      <c r="Z111" s="1124"/>
      <c r="AA111" s="1125"/>
      <c r="AB111" s="1124"/>
      <c r="AC111" s="1125"/>
      <c r="AD111" s="1124"/>
      <c r="AE111" s="1125"/>
      <c r="AF111" s="1124"/>
      <c r="AG111" s="1125"/>
      <c r="AH111" s="1124"/>
      <c r="AI111" s="1125"/>
      <c r="AJ111" s="1125"/>
      <c r="AK111" s="1124"/>
      <c r="AL111" s="1125"/>
    </row>
    <row r="112" spans="1:38">
      <c r="A112" s="1122"/>
      <c r="B112" s="1137" t="s">
        <v>806</v>
      </c>
      <c r="C112" s="1126" t="s">
        <v>809</v>
      </c>
      <c r="D112" s="1126"/>
      <c r="E112" s="1130"/>
      <c r="F112" s="1126"/>
      <c r="G112" s="4147">
        <v>120</v>
      </c>
      <c r="H112" s="4148"/>
      <c r="I112" s="4149">
        <v>120</v>
      </c>
      <c r="J112" s="4149"/>
      <c r="K112" s="4203">
        <v>240</v>
      </c>
      <c r="L112" s="4204"/>
      <c r="M112" s="4204"/>
      <c r="N112" s="4204"/>
      <c r="O112" s="4204"/>
      <c r="P112" s="4205"/>
      <c r="Q112" s="4197">
        <v>350</v>
      </c>
      <c r="R112" s="4197"/>
      <c r="S112" s="4198">
        <v>700</v>
      </c>
      <c r="T112" s="4198"/>
      <c r="U112" s="4198">
        <v>700</v>
      </c>
      <c r="V112" s="4198"/>
      <c r="W112" s="1125"/>
      <c r="X112" s="1124"/>
      <c r="Y112" s="1125"/>
      <c r="Z112" s="1124"/>
      <c r="AA112" s="1125"/>
    </row>
    <row r="113" spans="1:37">
      <c r="A113" s="1122"/>
      <c r="B113" s="1137" t="s">
        <v>807</v>
      </c>
      <c r="C113" s="1126" t="s">
        <v>810</v>
      </c>
      <c r="D113" s="1126"/>
      <c r="E113" s="1130"/>
      <c r="F113" s="1126"/>
      <c r="G113" s="4144">
        <v>15</v>
      </c>
      <c r="H113" s="4145"/>
      <c r="I113" s="4146">
        <v>15</v>
      </c>
      <c r="J113" s="4146"/>
      <c r="K113" s="4254">
        <v>15</v>
      </c>
      <c r="L113" s="4255"/>
      <c r="M113" s="4255"/>
      <c r="N113" s="4255"/>
      <c r="O113" s="4255"/>
      <c r="P113" s="4256"/>
      <c r="Q113" s="4222">
        <v>15</v>
      </c>
      <c r="R113" s="4222"/>
      <c r="S113" s="4223">
        <v>15</v>
      </c>
      <c r="T113" s="4223"/>
      <c r="U113" s="4223">
        <v>15</v>
      </c>
      <c r="V113" s="4223"/>
      <c r="W113" s="1125"/>
      <c r="X113" s="1124"/>
      <c r="Y113" s="1125"/>
      <c r="Z113" s="1124"/>
      <c r="AA113" s="1125"/>
    </row>
    <row r="114" spans="1:37" ht="15" customHeight="1">
      <c r="A114" s="1122"/>
      <c r="B114" s="1019" t="s">
        <v>2200</v>
      </c>
      <c r="C114" s="639" t="s">
        <v>811</v>
      </c>
      <c r="D114" s="639"/>
      <c r="E114" s="1138"/>
      <c r="F114" s="639"/>
      <c r="G114" s="4150" t="s">
        <v>2205</v>
      </c>
      <c r="H114" s="4151"/>
      <c r="I114" s="4152" t="s">
        <v>2205</v>
      </c>
      <c r="J114" s="4153"/>
      <c r="K114" s="4257" t="s">
        <v>2204</v>
      </c>
      <c r="L114" s="4258"/>
      <c r="M114" s="4258"/>
      <c r="N114" s="4258"/>
      <c r="O114" s="4258"/>
      <c r="P114" s="4259"/>
      <c r="Q114" s="4220" t="s">
        <v>2203</v>
      </c>
      <c r="R114" s="4221"/>
      <c r="S114" s="4209" t="s">
        <v>2202</v>
      </c>
      <c r="T114" s="4210"/>
      <c r="U114" s="4209" t="s">
        <v>2201</v>
      </c>
      <c r="V114" s="4210"/>
      <c r="W114" s="1125"/>
      <c r="X114" s="1124"/>
      <c r="Y114" s="1125"/>
      <c r="Z114" s="1124"/>
      <c r="AA114" s="1125"/>
    </row>
    <row r="115" spans="1:37" ht="15" customHeight="1">
      <c r="A115" s="1122"/>
      <c r="B115" s="1142" t="s">
        <v>824</v>
      </c>
      <c r="C115" s="1135"/>
      <c r="D115" s="1135"/>
      <c r="E115" s="1136"/>
      <c r="F115" s="1135"/>
      <c r="G115" s="4214" t="s">
        <v>937</v>
      </c>
      <c r="H115" s="4215"/>
      <c r="I115" s="4215"/>
      <c r="J115" s="4215"/>
      <c r="K115" s="4215"/>
      <c r="L115" s="4215"/>
      <c r="M115" s="4215"/>
      <c r="N115" s="4215"/>
      <c r="O115" s="4215"/>
      <c r="P115" s="4215"/>
      <c r="Q115" s="4215"/>
      <c r="R115" s="4215"/>
      <c r="S115" s="4215"/>
      <c r="T115" s="4215"/>
      <c r="U115" s="4215"/>
      <c r="V115" s="4216"/>
      <c r="W115" s="1125"/>
      <c r="X115" s="1124"/>
      <c r="Y115" s="1125"/>
      <c r="Z115" s="1124"/>
      <c r="AA115" s="1125"/>
    </row>
    <row r="116" spans="1:37" ht="15" customHeight="1">
      <c r="A116" s="1122"/>
      <c r="B116" s="1137"/>
      <c r="C116" s="1126"/>
      <c r="D116" s="1126"/>
      <c r="E116" s="1130"/>
      <c r="F116" s="1126"/>
      <c r="G116" s="4214" t="s">
        <v>818</v>
      </c>
      <c r="H116" s="4215"/>
      <c r="I116" s="4215"/>
      <c r="J116" s="4215"/>
      <c r="K116" s="4215"/>
      <c r="L116" s="4215"/>
      <c r="M116" s="4215"/>
      <c r="N116" s="4215"/>
      <c r="O116" s="4215"/>
      <c r="P116" s="4215"/>
      <c r="Q116" s="4215"/>
      <c r="R116" s="4215"/>
      <c r="S116" s="4215"/>
      <c r="T116" s="4215"/>
      <c r="U116" s="4215"/>
      <c r="V116" s="4216"/>
      <c r="W116" s="1125"/>
      <c r="X116" s="1124"/>
      <c r="Y116" s="1125"/>
      <c r="Z116" s="1124"/>
      <c r="AA116" s="1125"/>
    </row>
    <row r="117" spans="1:37" ht="15" customHeight="1">
      <c r="A117" s="1122"/>
      <c r="B117" s="1144" t="s">
        <v>819</v>
      </c>
      <c r="C117" s="1134"/>
      <c r="D117" s="1145"/>
      <c r="E117" s="219"/>
      <c r="F117" s="1134"/>
      <c r="G117" s="4206" t="s">
        <v>821</v>
      </c>
      <c r="H117" s="4207"/>
      <c r="I117" s="4207"/>
      <c r="J117" s="4207"/>
      <c r="K117" s="4207"/>
      <c r="L117" s="4207"/>
      <c r="M117" s="4207"/>
      <c r="N117" s="4207"/>
      <c r="O117" s="4207"/>
      <c r="P117" s="4207"/>
      <c r="Q117" s="4207"/>
      <c r="R117" s="4207"/>
      <c r="S117" s="4207"/>
      <c r="T117" s="4207"/>
      <c r="U117" s="4207"/>
      <c r="V117" s="4208"/>
      <c r="W117" s="1133"/>
      <c r="X117" s="219"/>
      <c r="Y117" s="219"/>
      <c r="Z117" s="1124"/>
      <c r="AA117" s="1125"/>
    </row>
    <row r="118" spans="1:37">
      <c r="A118" s="1122"/>
      <c r="B118" s="1143" t="s">
        <v>934</v>
      </c>
      <c r="C118" s="1139"/>
      <c r="D118" s="1139"/>
      <c r="E118" s="1140"/>
      <c r="F118" s="1141"/>
      <c r="G118" s="4141" t="s">
        <v>826</v>
      </c>
      <c r="H118" s="4142"/>
      <c r="I118" s="4142"/>
      <c r="J118" s="4142"/>
      <c r="K118" s="4142"/>
      <c r="L118" s="4142"/>
      <c r="M118" s="4142"/>
      <c r="N118" s="4142"/>
      <c r="O118" s="4142"/>
      <c r="P118" s="4142"/>
      <c r="Q118" s="4142"/>
      <c r="R118" s="4142"/>
      <c r="S118" s="4142"/>
      <c r="T118" s="4142"/>
      <c r="U118" s="4142"/>
      <c r="V118" s="4143"/>
      <c r="W118" s="1125"/>
      <c r="X118" s="1124"/>
      <c r="Y118" s="1125"/>
      <c r="Z118" s="1124"/>
      <c r="AA118" s="1125"/>
    </row>
    <row r="119" spans="1:37">
      <c r="A119" s="1122"/>
      <c r="B119" s="1126"/>
      <c r="C119" s="1126"/>
      <c r="D119" s="1126"/>
      <c r="E119" s="1130"/>
      <c r="F119" s="1126"/>
      <c r="G119" s="1126"/>
      <c r="H119" s="1126"/>
      <c r="I119" s="1134"/>
      <c r="J119" s="1134"/>
      <c r="K119" s="1134"/>
      <c r="L119" s="1134"/>
      <c r="M119" s="1134"/>
      <c r="N119" s="1134"/>
      <c r="O119" s="1134"/>
      <c r="P119" s="1134"/>
      <c r="Q119" s="1134"/>
      <c r="R119" s="1127"/>
      <c r="S119" s="1125"/>
      <c r="T119" s="1124"/>
      <c r="U119" s="1125"/>
      <c r="V119" s="1124"/>
      <c r="W119" s="1125"/>
      <c r="X119" s="1124"/>
      <c r="Y119" s="1125"/>
      <c r="Z119" s="1124"/>
      <c r="AA119" s="1125"/>
    </row>
    <row r="120" spans="1:37" s="146" customFormat="1">
      <c r="A120" s="1125"/>
      <c r="B120" s="145" t="s">
        <v>1420</v>
      </c>
      <c r="C120" s="145"/>
      <c r="D120" s="145"/>
      <c r="E120" s="1675" t="s">
        <v>1435</v>
      </c>
      <c r="F120" s="145"/>
      <c r="G120" s="147"/>
      <c r="I120" s="147"/>
      <c r="K120" s="147"/>
      <c r="M120" s="147"/>
      <c r="O120" s="147"/>
      <c r="R120" s="147"/>
      <c r="T120" s="145"/>
      <c r="U120" s="145"/>
      <c r="V120" s="145"/>
      <c r="W120" s="145"/>
      <c r="X120" s="145"/>
      <c r="Y120" s="145"/>
      <c r="Z120" s="145"/>
      <c r="AA120" s="145"/>
      <c r="AB120" s="145"/>
      <c r="AC120" s="145"/>
      <c r="AD120" s="145"/>
      <c r="AE120" s="145"/>
      <c r="AF120" s="145"/>
      <c r="AG120" s="145"/>
      <c r="AH120" s="145"/>
      <c r="AI120" s="145"/>
      <c r="AJ120" s="145"/>
      <c r="AK120" s="147"/>
    </row>
    <row r="121" spans="1:37">
      <c r="A121" s="1122"/>
      <c r="B121" s="1122"/>
      <c r="C121" s="1122"/>
      <c r="D121" s="1122"/>
      <c r="E121" s="1132"/>
      <c r="F121" s="1122"/>
      <c r="G121" s="1122"/>
      <c r="H121" s="1122"/>
      <c r="I121" s="1122"/>
      <c r="J121" s="1122"/>
      <c r="K121" s="1122"/>
      <c r="L121" s="1122"/>
      <c r="M121" s="1122"/>
      <c r="N121" s="1122"/>
      <c r="O121" s="1122"/>
      <c r="P121" s="1122"/>
      <c r="Q121" s="1122"/>
      <c r="R121" s="1124"/>
      <c r="S121" s="1125"/>
      <c r="T121" s="1124"/>
      <c r="U121" s="1125"/>
      <c r="V121" s="1124"/>
      <c r="W121" s="1125"/>
      <c r="X121" s="1124"/>
      <c r="Y121" s="1125"/>
      <c r="Z121" s="1124"/>
      <c r="AA121" s="1125"/>
    </row>
    <row r="122" spans="1:37">
      <c r="A122" s="1122"/>
      <c r="J122" s="1122"/>
      <c r="K122" s="1122"/>
      <c r="L122" s="1122"/>
      <c r="M122" s="1122"/>
      <c r="N122" s="1125"/>
      <c r="O122" s="1125"/>
      <c r="P122" s="1125"/>
      <c r="Q122" s="1125"/>
      <c r="R122" s="1124"/>
      <c r="S122" s="1125"/>
      <c r="T122" s="1124"/>
      <c r="U122" s="1125"/>
      <c r="V122" s="1124"/>
      <c r="W122" s="1125"/>
      <c r="X122" s="1124"/>
      <c r="Y122" s="1125"/>
      <c r="Z122" s="1124"/>
      <c r="AA122" s="1125"/>
    </row>
    <row r="123" spans="1:37">
      <c r="A123" s="1122"/>
      <c r="B123" s="1122" t="s">
        <v>1422</v>
      </c>
      <c r="D123" s="1122"/>
      <c r="E123" s="1132"/>
      <c r="F123" s="1122"/>
      <c r="G123" s="1122" t="s">
        <v>1421</v>
      </c>
      <c r="L123" s="1131"/>
      <c r="M123" s="1131"/>
      <c r="N123" s="1131"/>
      <c r="O123" s="1131"/>
      <c r="P123" s="1131"/>
      <c r="Q123" s="1131"/>
      <c r="R123" s="1124"/>
      <c r="S123" s="1125"/>
      <c r="T123" s="1124"/>
      <c r="U123" s="1125"/>
      <c r="V123" s="1124"/>
      <c r="W123" s="1125"/>
      <c r="X123" s="1124"/>
      <c r="Y123" s="1125"/>
      <c r="Z123" s="1124"/>
      <c r="AA123" s="1125"/>
    </row>
    <row r="124" spans="1:37">
      <c r="A124" s="1122"/>
      <c r="G124" s="54" t="s">
        <v>2048</v>
      </c>
      <c r="H124" s="50"/>
      <c r="I124" s="101"/>
      <c r="J124" s="1380"/>
      <c r="K124" s="1381"/>
      <c r="L124" s="1678"/>
      <c r="M124" s="1678"/>
      <c r="N124" s="1678"/>
      <c r="O124" s="1678"/>
      <c r="P124" s="1678"/>
      <c r="Q124" s="1678"/>
      <c r="R124" s="1380"/>
      <c r="S124" s="1381"/>
      <c r="T124" s="1380"/>
      <c r="U124" s="1381"/>
      <c r="V124" s="1679"/>
      <c r="W124" s="1125"/>
      <c r="X124" s="1124"/>
      <c r="Y124" s="1125"/>
      <c r="Z124" s="1124"/>
      <c r="AA124" s="1125"/>
    </row>
    <row r="125" spans="1:37">
      <c r="A125" s="1122"/>
      <c r="B125" s="51" t="s">
        <v>47</v>
      </c>
      <c r="C125" s="52"/>
      <c r="D125" s="52"/>
      <c r="E125" s="1677" t="s">
        <v>39</v>
      </c>
      <c r="F125" s="52"/>
      <c r="G125" s="4248" t="s">
        <v>302</v>
      </c>
      <c r="H125" s="4249"/>
      <c r="I125" s="4249"/>
      <c r="J125" s="4250"/>
      <c r="K125" s="4239" t="s">
        <v>194</v>
      </c>
      <c r="L125" s="4240"/>
      <c r="M125" s="4240"/>
      <c r="N125" s="4241"/>
      <c r="O125" s="4239" t="s">
        <v>191</v>
      </c>
      <c r="P125" s="4240"/>
      <c r="Q125" s="4240"/>
      <c r="R125" s="4241"/>
      <c r="S125" s="4239"/>
      <c r="T125" s="4240"/>
      <c r="U125" s="4240"/>
      <c r="V125" s="4241"/>
      <c r="W125" s="1125"/>
      <c r="X125" s="1124"/>
      <c r="Y125" s="1125"/>
      <c r="Z125" s="1124"/>
      <c r="AA125" s="1125"/>
    </row>
    <row r="126" spans="1:37">
      <c r="A126" s="1122"/>
      <c r="B126" s="626"/>
      <c r="C126" s="205"/>
      <c r="D126" s="205" t="s">
        <v>1492</v>
      </c>
      <c r="E126" s="1421"/>
      <c r="F126" s="205"/>
      <c r="G126" s="4233">
        <v>40.897723364733167</v>
      </c>
      <c r="H126" s="4234"/>
      <c r="I126" s="4234"/>
      <c r="J126" s="4235"/>
      <c r="K126" s="4236">
        <v>55.297957325897009</v>
      </c>
      <c r="L126" s="4237"/>
      <c r="M126" s="4237"/>
      <c r="N126" s="4238"/>
      <c r="O126" s="4236">
        <v>91.01807125314015</v>
      </c>
      <c r="P126" s="4237"/>
      <c r="Q126" s="4237"/>
      <c r="R126" s="4238"/>
      <c r="S126" s="4242"/>
      <c r="T126" s="4243"/>
      <c r="U126" s="4243"/>
      <c r="V126" s="4244"/>
      <c r="W126" s="1125"/>
      <c r="X126" s="1124"/>
      <c r="Y126" s="1125"/>
      <c r="Z126" s="1124"/>
      <c r="AA126" s="1125"/>
    </row>
    <row r="127" spans="1:37">
      <c r="A127" s="1122"/>
      <c r="B127" s="103" t="s">
        <v>1424</v>
      </c>
      <c r="C127" s="1122"/>
      <c r="D127" s="1122"/>
      <c r="E127" s="1122" t="s">
        <v>28</v>
      </c>
      <c r="F127" s="1122"/>
      <c r="G127" s="4251" t="s">
        <v>191</v>
      </c>
      <c r="H127" s="4252"/>
      <c r="I127" s="4252"/>
      <c r="J127" s="4253"/>
      <c r="K127" s="4245" t="s">
        <v>300</v>
      </c>
      <c r="L127" s="4246"/>
      <c r="M127" s="4246"/>
      <c r="N127" s="4247"/>
      <c r="O127" s="4245" t="s">
        <v>306</v>
      </c>
      <c r="P127" s="4246"/>
      <c r="Q127" s="4246"/>
      <c r="R127" s="4247"/>
      <c r="S127" s="4245" t="s">
        <v>312</v>
      </c>
      <c r="T127" s="4246"/>
      <c r="U127" s="4246"/>
      <c r="V127" s="4247"/>
      <c r="W127" s="1125"/>
      <c r="X127" s="1124"/>
      <c r="Y127" s="1125"/>
      <c r="Z127" s="1124"/>
      <c r="AA127" s="1125"/>
    </row>
    <row r="128" spans="1:37">
      <c r="A128" s="1122"/>
      <c r="B128" s="626"/>
      <c r="C128" s="205"/>
      <c r="D128" s="2551" t="s">
        <v>2050</v>
      </c>
      <c r="E128" s="1421"/>
      <c r="F128" s="205"/>
      <c r="G128" s="4233">
        <v>4.5999999999999996</v>
      </c>
      <c r="H128" s="4234"/>
      <c r="I128" s="4234"/>
      <c r="J128" s="4235"/>
      <c r="K128" s="4236">
        <v>6.3</v>
      </c>
      <c r="L128" s="4237"/>
      <c r="M128" s="4237"/>
      <c r="N128" s="4238"/>
      <c r="O128" s="4236">
        <v>9.8000000000000007</v>
      </c>
      <c r="P128" s="4237"/>
      <c r="Q128" s="4237"/>
      <c r="R128" s="4238"/>
      <c r="S128" s="4236">
        <v>13.4</v>
      </c>
      <c r="T128" s="4237"/>
      <c r="U128" s="4237"/>
      <c r="V128" s="4238"/>
      <c r="W128" s="1125"/>
      <c r="X128" s="1124"/>
      <c r="Y128" s="1125"/>
      <c r="Z128" s="1124"/>
      <c r="AA128" s="1125"/>
    </row>
    <row r="129" spans="1:38">
      <c r="A129" s="1122"/>
      <c r="G129" s="2536" t="s">
        <v>2049</v>
      </c>
      <c r="W129" s="1125"/>
      <c r="X129" s="1124"/>
      <c r="Y129" s="1125"/>
      <c r="Z129" s="1124"/>
      <c r="AA129" s="1125"/>
    </row>
    <row r="130" spans="1:38" s="1122" customFormat="1">
      <c r="E130" s="1431"/>
      <c r="I130" s="1123"/>
      <c r="J130" s="1124"/>
      <c r="K130" s="1125"/>
      <c r="L130" s="1124"/>
      <c r="M130" s="1125"/>
      <c r="N130" s="1124"/>
      <c r="O130" s="1125"/>
      <c r="P130" s="1124"/>
      <c r="Q130" s="1125"/>
      <c r="R130" s="1124"/>
      <c r="S130" s="1125"/>
      <c r="T130" s="1124"/>
      <c r="U130" s="1125"/>
      <c r="V130" s="1124"/>
      <c r="W130" s="1125"/>
      <c r="X130" s="1124"/>
      <c r="Y130" s="1125"/>
      <c r="Z130" s="1124"/>
      <c r="AA130" s="1125"/>
      <c r="AB130" s="1124"/>
      <c r="AC130" s="1125"/>
      <c r="AD130" s="1124"/>
      <c r="AE130" s="1125"/>
      <c r="AF130" s="1124"/>
      <c r="AG130" s="1125"/>
      <c r="AH130" s="1124"/>
      <c r="AI130" s="1125"/>
      <c r="AJ130" s="1125"/>
      <c r="AK130" s="1124"/>
      <c r="AL130" s="1125"/>
    </row>
    <row r="131" spans="1:38">
      <c r="A131" s="1122"/>
      <c r="B131" s="1122" t="s">
        <v>1428</v>
      </c>
      <c r="C131" s="1122"/>
      <c r="D131" s="1122"/>
      <c r="E131" s="1431"/>
      <c r="F131" s="1122"/>
      <c r="G131" s="1122" t="s">
        <v>1429</v>
      </c>
      <c r="H131" s="1122"/>
      <c r="I131" s="1123"/>
      <c r="J131" s="1122"/>
      <c r="W131" s="1125"/>
      <c r="X131" s="1124"/>
      <c r="Y131" s="1125"/>
      <c r="Z131" s="1124"/>
      <c r="AA131" s="1125"/>
    </row>
    <row r="132" spans="1:38">
      <c r="A132" s="1122"/>
      <c r="B132" s="1122"/>
      <c r="C132" s="1122"/>
      <c r="D132" s="1122"/>
      <c r="E132" s="1132"/>
      <c r="F132" s="1122"/>
      <c r="G132" s="51" t="s">
        <v>2048</v>
      </c>
      <c r="H132" s="52"/>
      <c r="I132" s="799"/>
      <c r="J132" s="1418"/>
      <c r="K132" s="644"/>
      <c r="L132" s="1683"/>
      <c r="M132" s="1683"/>
      <c r="N132" s="1683"/>
      <c r="O132" s="1683"/>
      <c r="P132" s="1683"/>
      <c r="Q132" s="1683"/>
      <c r="R132" s="1418"/>
      <c r="S132" s="644"/>
      <c r="T132" s="1418"/>
      <c r="U132" s="644"/>
      <c r="V132" s="497"/>
      <c r="W132" s="1125"/>
      <c r="X132" s="1124"/>
      <c r="Y132" s="1125"/>
      <c r="Z132" s="1124"/>
      <c r="AA132" s="1125"/>
    </row>
    <row r="133" spans="1:38">
      <c r="A133" s="1122"/>
      <c r="B133" s="51" t="s">
        <v>1425</v>
      </c>
      <c r="C133" s="52"/>
      <c r="D133" s="2539"/>
      <c r="E133" s="52" t="s">
        <v>33</v>
      </c>
      <c r="F133" s="52"/>
      <c r="G133" s="4248" t="s">
        <v>276</v>
      </c>
      <c r="H133" s="4249"/>
      <c r="I133" s="4249"/>
      <c r="J133" s="4250"/>
      <c r="K133" s="4239" t="s">
        <v>1427</v>
      </c>
      <c r="L133" s="4240"/>
      <c r="M133" s="4240"/>
      <c r="N133" s="4241"/>
      <c r="O133" s="4239" t="s">
        <v>302</v>
      </c>
      <c r="P133" s="4240"/>
      <c r="Q133" s="4240"/>
      <c r="R133" s="4241"/>
      <c r="S133" s="4239"/>
      <c r="T133" s="4240"/>
      <c r="U133" s="4240"/>
      <c r="V133" s="4241"/>
      <c r="W133" s="1125"/>
      <c r="X133" s="1124"/>
      <c r="Y133" s="1125"/>
      <c r="Z133" s="1124"/>
      <c r="AA133" s="1125"/>
    </row>
    <row r="134" spans="1:38">
      <c r="A134" s="1122"/>
      <c r="B134" s="103"/>
      <c r="C134" s="1122"/>
      <c r="D134" s="1122" t="s">
        <v>1426</v>
      </c>
      <c r="E134" s="1122"/>
      <c r="F134" s="1122"/>
      <c r="G134" s="4260">
        <v>13.285054053410693</v>
      </c>
      <c r="H134" s="4261"/>
      <c r="I134" s="4261"/>
      <c r="J134" s="4262"/>
      <c r="K134" s="4263">
        <v>34.775923454891085</v>
      </c>
      <c r="L134" s="4264"/>
      <c r="M134" s="4264"/>
      <c r="N134" s="4265"/>
      <c r="O134" s="4263">
        <v>58.456533608521625</v>
      </c>
      <c r="P134" s="4264"/>
      <c r="Q134" s="4264"/>
      <c r="R134" s="4265"/>
      <c r="S134" s="4245"/>
      <c r="T134" s="4246"/>
      <c r="U134" s="4246"/>
      <c r="V134" s="4247"/>
      <c r="W134" s="1125"/>
      <c r="X134" s="1124"/>
      <c r="Y134" s="1125"/>
      <c r="Z134" s="1124"/>
      <c r="AA134" s="1125"/>
    </row>
    <row r="135" spans="1:38">
      <c r="A135" s="1122"/>
      <c r="B135" s="626"/>
      <c r="C135" s="205"/>
      <c r="D135" s="205" t="s">
        <v>1430</v>
      </c>
      <c r="E135" s="1421"/>
      <c r="F135" s="205"/>
      <c r="G135" s="4227">
        <v>-5.5838513404881924</v>
      </c>
      <c r="H135" s="4228"/>
      <c r="I135" s="4228"/>
      <c r="J135" s="4229"/>
      <c r="K135" s="4230">
        <v>-7.0656396476574201</v>
      </c>
      <c r="L135" s="4231"/>
      <c r="M135" s="4231"/>
      <c r="N135" s="4232"/>
      <c r="O135" s="4230">
        <v>-9.1907404567330993</v>
      </c>
      <c r="P135" s="4231"/>
      <c r="Q135" s="4231"/>
      <c r="R135" s="4232"/>
      <c r="S135" s="1680"/>
      <c r="T135" s="1681"/>
      <c r="U135" s="1681"/>
      <c r="V135" s="1682"/>
      <c r="W135" s="1125"/>
      <c r="X135" s="1124"/>
      <c r="Y135" s="1125"/>
      <c r="Z135" s="1124"/>
      <c r="AA135" s="1125"/>
    </row>
    <row r="136" spans="1:38">
      <c r="A136" s="1122"/>
      <c r="B136" s="1122"/>
      <c r="C136" s="1122"/>
      <c r="D136" s="1122"/>
      <c r="E136" s="1132"/>
      <c r="F136" s="1122"/>
      <c r="G136" s="2536" t="s">
        <v>2049</v>
      </c>
      <c r="H136" s="1131"/>
      <c r="I136" s="1131"/>
      <c r="J136" s="1131"/>
      <c r="K136" s="1131"/>
      <c r="L136" s="1131"/>
      <c r="M136" s="1131"/>
      <c r="N136" s="1131"/>
      <c r="O136" s="1131"/>
      <c r="P136" s="1131"/>
      <c r="Q136" s="1131"/>
      <c r="R136" s="1124"/>
      <c r="S136" s="1125"/>
      <c r="T136" s="1124"/>
      <c r="U136" s="1125"/>
      <c r="V136" s="1124"/>
      <c r="W136" s="1125"/>
      <c r="X136" s="1124"/>
      <c r="Y136" s="1125"/>
      <c r="Z136" s="1124"/>
      <c r="AA136" s="1125"/>
    </row>
    <row r="137" spans="1:38">
      <c r="A137" s="1122"/>
      <c r="B137" s="1122"/>
      <c r="C137" s="1122"/>
      <c r="D137" s="1122"/>
      <c r="E137" s="1132"/>
      <c r="F137" s="1122"/>
      <c r="G137" s="1131"/>
      <c r="H137" s="1131"/>
      <c r="I137" s="1131"/>
      <c r="J137" s="1131"/>
      <c r="K137" s="1131"/>
      <c r="L137" s="1131"/>
      <c r="M137" s="1131"/>
      <c r="N137" s="1131"/>
      <c r="O137" s="1131"/>
      <c r="P137" s="1131"/>
      <c r="Q137" s="1131"/>
      <c r="R137" s="1124"/>
      <c r="S137" s="1125"/>
      <c r="T137" s="1124"/>
      <c r="U137" s="1125"/>
      <c r="V137" s="1124"/>
      <c r="W137" s="1125"/>
      <c r="X137" s="1124"/>
      <c r="Y137" s="1125"/>
      <c r="Z137" s="1124"/>
      <c r="AA137" s="1125"/>
    </row>
    <row r="138" spans="1:38">
      <c r="A138" s="1122"/>
      <c r="B138" s="1122"/>
      <c r="C138" s="1122"/>
      <c r="D138" s="1122"/>
      <c r="E138" s="1132"/>
      <c r="F138" s="1122"/>
      <c r="G138" s="1122"/>
      <c r="H138" s="1122"/>
      <c r="I138" s="1131"/>
      <c r="J138" s="1131"/>
      <c r="K138" s="1131"/>
      <c r="L138" s="1131"/>
      <c r="M138" s="1131"/>
      <c r="N138" s="1131"/>
      <c r="O138" s="1131"/>
      <c r="P138" s="1131"/>
      <c r="Q138" s="1131"/>
      <c r="R138" s="1124"/>
      <c r="S138" s="1125"/>
      <c r="T138" s="1124"/>
      <c r="U138" s="1125"/>
      <c r="V138" s="1124"/>
      <c r="W138" s="1125"/>
      <c r="X138" s="1124"/>
      <c r="Y138" s="1125"/>
      <c r="Z138" s="1124"/>
      <c r="AA138" s="1125"/>
    </row>
  </sheetData>
  <dataConsolidate/>
  <mergeCells count="178">
    <mergeCell ref="G95:J95"/>
    <mergeCell ref="K95:N95"/>
    <mergeCell ref="O95:R95"/>
    <mergeCell ref="S95:V95"/>
    <mergeCell ref="K112:P112"/>
    <mergeCell ref="K113:P113"/>
    <mergeCell ref="K114:P114"/>
    <mergeCell ref="G134:J134"/>
    <mergeCell ref="K134:N134"/>
    <mergeCell ref="O134:R134"/>
    <mergeCell ref="S134:V134"/>
    <mergeCell ref="G115:V115"/>
    <mergeCell ref="G116:V116"/>
    <mergeCell ref="U108:V108"/>
    <mergeCell ref="G109:H109"/>
    <mergeCell ref="I109:J109"/>
    <mergeCell ref="O109:P109"/>
    <mergeCell ref="Q109:R109"/>
    <mergeCell ref="S109:T109"/>
    <mergeCell ref="U109:V109"/>
    <mergeCell ref="Q108:R108"/>
    <mergeCell ref="S108:T108"/>
    <mergeCell ref="K109:N109"/>
    <mergeCell ref="K108:P108"/>
    <mergeCell ref="G135:J135"/>
    <mergeCell ref="K135:N135"/>
    <mergeCell ref="O135:R135"/>
    <mergeCell ref="G128:J128"/>
    <mergeCell ref="K128:N128"/>
    <mergeCell ref="O128:R128"/>
    <mergeCell ref="S125:V125"/>
    <mergeCell ref="S126:V126"/>
    <mergeCell ref="S127:V127"/>
    <mergeCell ref="S128:V128"/>
    <mergeCell ref="G133:J133"/>
    <mergeCell ref="K133:N133"/>
    <mergeCell ref="O133:R133"/>
    <mergeCell ref="S133:V133"/>
    <mergeCell ref="G125:J125"/>
    <mergeCell ref="K125:N125"/>
    <mergeCell ref="O125:R125"/>
    <mergeCell ref="G126:J126"/>
    <mergeCell ref="K126:N126"/>
    <mergeCell ref="O126:R126"/>
    <mergeCell ref="G127:J127"/>
    <mergeCell ref="K127:N127"/>
    <mergeCell ref="O127:R127"/>
    <mergeCell ref="Y39:AI39"/>
    <mergeCell ref="G96:J96"/>
    <mergeCell ref="K96:N96"/>
    <mergeCell ref="O96:R96"/>
    <mergeCell ref="S96:V96"/>
    <mergeCell ref="G92:J92"/>
    <mergeCell ref="K92:N92"/>
    <mergeCell ref="O92:R92"/>
    <mergeCell ref="S92:V92"/>
    <mergeCell ref="G93:J93"/>
    <mergeCell ref="K93:N93"/>
    <mergeCell ref="O93:R93"/>
    <mergeCell ref="S93:V93"/>
    <mergeCell ref="G94:J94"/>
    <mergeCell ref="K94:N94"/>
    <mergeCell ref="O94:R94"/>
    <mergeCell ref="S94:V94"/>
    <mergeCell ref="G91:J91"/>
    <mergeCell ref="K91:N91"/>
    <mergeCell ref="O91:R91"/>
    <mergeCell ref="S91:V91"/>
    <mergeCell ref="G90:H90"/>
    <mergeCell ref="I90:J90"/>
    <mergeCell ref="K90:L90"/>
    <mergeCell ref="M90:N90"/>
    <mergeCell ref="O90:P90"/>
    <mergeCell ref="Q90:R90"/>
    <mergeCell ref="S90:T90"/>
    <mergeCell ref="U90:V90"/>
    <mergeCell ref="G117:V117"/>
    <mergeCell ref="U114:V114"/>
    <mergeCell ref="G102:V102"/>
    <mergeCell ref="G103:V103"/>
    <mergeCell ref="G104:V104"/>
    <mergeCell ref="G105:V105"/>
    <mergeCell ref="G106:V106"/>
    <mergeCell ref="G110:V110"/>
    <mergeCell ref="Q114:R114"/>
    <mergeCell ref="S114:T114"/>
    <mergeCell ref="U112:V112"/>
    <mergeCell ref="G113:H113"/>
    <mergeCell ref="I113:J113"/>
    <mergeCell ref="G111:V111"/>
    <mergeCell ref="Q113:R113"/>
    <mergeCell ref="S113:T113"/>
    <mergeCell ref="U113:V113"/>
    <mergeCell ref="Q112:R112"/>
    <mergeCell ref="S112:T112"/>
    <mergeCell ref="Q101:R101"/>
    <mergeCell ref="S101:T101"/>
    <mergeCell ref="U101:V101"/>
    <mergeCell ref="G107:H107"/>
    <mergeCell ref="I107:J107"/>
    <mergeCell ref="Q107:R107"/>
    <mergeCell ref="S107:T107"/>
    <mergeCell ref="U107:V107"/>
    <mergeCell ref="G101:H101"/>
    <mergeCell ref="I101:J101"/>
    <mergeCell ref="K101:L101"/>
    <mergeCell ref="M101:N101"/>
    <mergeCell ref="O101:P101"/>
    <mergeCell ref="K107:P107"/>
    <mergeCell ref="K80:N80"/>
    <mergeCell ref="O80:R80"/>
    <mergeCell ref="G84:J84"/>
    <mergeCell ref="K84:N84"/>
    <mergeCell ref="O84:R84"/>
    <mergeCell ref="S84:V84"/>
    <mergeCell ref="S80:V80"/>
    <mergeCell ref="G82:J82"/>
    <mergeCell ref="K82:N82"/>
    <mergeCell ref="O82:R82"/>
    <mergeCell ref="U73:V73"/>
    <mergeCell ref="Q73:R73"/>
    <mergeCell ref="M73:N73"/>
    <mergeCell ref="S74:V74"/>
    <mergeCell ref="O74:R74"/>
    <mergeCell ref="K74:N74"/>
    <mergeCell ref="G73:H73"/>
    <mergeCell ref="I73:J73"/>
    <mergeCell ref="S73:T73"/>
    <mergeCell ref="O73:P73"/>
    <mergeCell ref="K73:L73"/>
    <mergeCell ref="M85:N85"/>
    <mergeCell ref="K85:L85"/>
    <mergeCell ref="G74:J74"/>
    <mergeCell ref="G75:J75"/>
    <mergeCell ref="K75:N75"/>
    <mergeCell ref="O75:R75"/>
    <mergeCell ref="S75:V75"/>
    <mergeCell ref="G76:J76"/>
    <mergeCell ref="K76:N76"/>
    <mergeCell ref="O76:R76"/>
    <mergeCell ref="S76:V76"/>
    <mergeCell ref="G77:J77"/>
    <mergeCell ref="K77:N77"/>
    <mergeCell ref="O77:R77"/>
    <mergeCell ref="S77:V77"/>
    <mergeCell ref="G78:J78"/>
    <mergeCell ref="K78:N78"/>
    <mergeCell ref="O78:R78"/>
    <mergeCell ref="S78:V78"/>
    <mergeCell ref="G79:J79"/>
    <mergeCell ref="K79:N79"/>
    <mergeCell ref="O79:R79"/>
    <mergeCell ref="S79:V79"/>
    <mergeCell ref="G80:J80"/>
    <mergeCell ref="A42:A66"/>
    <mergeCell ref="A15:A39"/>
    <mergeCell ref="G118:V118"/>
    <mergeCell ref="G108:H108"/>
    <mergeCell ref="I108:J108"/>
    <mergeCell ref="G112:H112"/>
    <mergeCell ref="I112:J112"/>
    <mergeCell ref="G114:H114"/>
    <mergeCell ref="I114:J114"/>
    <mergeCell ref="G81:J81"/>
    <mergeCell ref="K81:N81"/>
    <mergeCell ref="O81:R81"/>
    <mergeCell ref="S81:V81"/>
    <mergeCell ref="S82:V82"/>
    <mergeCell ref="G83:J83"/>
    <mergeCell ref="K83:N83"/>
    <mergeCell ref="O83:R83"/>
    <mergeCell ref="S83:V83"/>
    <mergeCell ref="G85:H85"/>
    <mergeCell ref="I85:J85"/>
    <mergeCell ref="U85:V85"/>
    <mergeCell ref="S85:T85"/>
    <mergeCell ref="Q85:R85"/>
    <mergeCell ref="O85:P85"/>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6"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11.xml><?xml version="1.0" encoding="utf-8"?>
<worksheet xmlns="http://schemas.openxmlformats.org/spreadsheetml/2006/main" xmlns:r="http://schemas.openxmlformats.org/officeDocument/2006/relationships">
  <sheetPr>
    <pageSetUpPr fitToPage="1"/>
  </sheetPr>
  <dimension ref="A1:AP82"/>
  <sheetViews>
    <sheetView zoomScale="70" zoomScaleNormal="70" workbookViewId="0">
      <selection activeCell="A10" sqref="A10:I10"/>
    </sheetView>
  </sheetViews>
  <sheetFormatPr baseColWidth="10" defaultRowHeight="15"/>
  <cols>
    <col min="1" max="1" width="11.42578125" style="219"/>
    <col min="2" max="2" width="32.85546875" style="219" bestFit="1" customWidth="1"/>
    <col min="3" max="3" width="7.28515625" style="219" customWidth="1"/>
    <col min="4" max="4" width="31" style="219" bestFit="1" customWidth="1"/>
    <col min="5" max="5" width="11" style="8" bestFit="1" customWidth="1"/>
    <col min="6" max="6" width="7.7109375" style="138" customWidth="1"/>
    <col min="7" max="8" width="6.28515625" style="219" customWidth="1"/>
    <col min="9" max="9" width="6.28515625" style="70" customWidth="1"/>
    <col min="10" max="10" width="6.28515625" style="65" customWidth="1"/>
    <col min="11" max="11" width="6.28515625" style="70" customWidth="1"/>
    <col min="12" max="12" width="6.28515625" style="65" customWidth="1"/>
    <col min="13" max="13" width="6.28515625" style="70" customWidth="1"/>
    <col min="14" max="14" width="6.28515625" style="65" customWidth="1"/>
    <col min="15" max="15" width="6.28515625" style="70" customWidth="1"/>
    <col min="16" max="16" width="6.28515625" style="65" customWidth="1"/>
    <col min="17" max="17" width="6.28515625" style="70" customWidth="1"/>
    <col min="18" max="18" width="6.28515625" style="65" customWidth="1"/>
    <col min="19" max="19" width="6.28515625" style="70" customWidth="1"/>
    <col min="20" max="20" width="6.28515625" style="65" customWidth="1"/>
    <col min="21" max="21" width="6.28515625" style="70" customWidth="1"/>
    <col min="22" max="22" width="6.28515625" style="65" customWidth="1"/>
    <col min="23" max="23" width="6.28515625" style="70" customWidth="1"/>
    <col min="24" max="24" width="6.28515625" style="65" customWidth="1"/>
    <col min="25" max="25" width="6.28515625" style="70" customWidth="1"/>
    <col min="26" max="26" width="6.28515625" style="65" customWidth="1"/>
    <col min="27" max="27" width="6.28515625" style="70" customWidth="1"/>
    <col min="28" max="28" width="6.28515625" style="65" customWidth="1"/>
    <col min="29" max="29" width="6.28515625" style="70" customWidth="1"/>
    <col min="30" max="30" width="6.28515625" style="65" customWidth="1"/>
    <col min="31" max="31" width="6.28515625" style="70" customWidth="1"/>
    <col min="32" max="32" width="6.28515625" style="65" customWidth="1"/>
    <col min="33" max="33" width="6.28515625" style="70" customWidth="1"/>
    <col min="34" max="34" width="6.28515625" style="65" customWidth="1"/>
    <col min="35" max="35" width="6.28515625" style="70" customWidth="1"/>
    <col min="36" max="36" width="11.42578125" style="70"/>
    <col min="37" max="16384" width="11.42578125" style="219"/>
  </cols>
  <sheetData>
    <row r="1" spans="1:37" s="195" customFormat="1" ht="15.75" thickBot="1">
      <c r="A1" s="194" t="s">
        <v>2567</v>
      </c>
      <c r="E1" s="196"/>
      <c r="F1" s="197"/>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c r="AJ1" s="200"/>
      <c r="AK1" s="199"/>
    </row>
    <row r="2" spans="1:37">
      <c r="A2" s="315" t="s">
        <v>1952</v>
      </c>
      <c r="AK2" s="65"/>
    </row>
    <row r="3" spans="1:37">
      <c r="F3" s="1673" t="s">
        <v>1385</v>
      </c>
      <c r="G3" s="1431"/>
      <c r="H3" s="1122"/>
      <c r="I3" s="1122"/>
      <c r="J3" s="1122"/>
      <c r="K3" s="1123"/>
      <c r="L3" s="1124"/>
      <c r="M3" s="1125"/>
      <c r="P3" s="1672" t="s">
        <v>1390</v>
      </c>
      <c r="Q3" s="1125"/>
      <c r="R3" s="1124"/>
      <c r="S3" s="1125"/>
      <c r="T3" s="1124"/>
      <c r="U3" s="1125"/>
      <c r="V3" s="1124"/>
      <c r="W3" s="1125"/>
      <c r="X3" s="1124"/>
      <c r="Y3" s="1125"/>
      <c r="Z3" s="1124"/>
      <c r="AA3" s="1672"/>
      <c r="AB3" s="1672" t="s">
        <v>1384</v>
      </c>
      <c r="AK3" s="65"/>
    </row>
    <row r="4" spans="1:37">
      <c r="C4" s="134"/>
      <c r="D4" s="135" t="s">
        <v>213</v>
      </c>
      <c r="E4" s="1431" t="s">
        <v>206</v>
      </c>
      <c r="F4" s="1503" t="s">
        <v>1141</v>
      </c>
      <c r="G4" s="1123"/>
      <c r="H4" s="1123"/>
      <c r="I4" s="1123"/>
      <c r="J4" s="1121"/>
      <c r="K4" s="261"/>
      <c r="L4" s="1121"/>
      <c r="M4" s="261"/>
      <c r="P4" s="1432" t="s">
        <v>338</v>
      </c>
      <c r="Q4" s="317" t="s">
        <v>920</v>
      </c>
      <c r="R4" s="1121"/>
      <c r="S4" s="261"/>
      <c r="T4" s="1121"/>
      <c r="U4" s="261"/>
      <c r="AA4" s="1432" t="s">
        <v>432</v>
      </c>
      <c r="AB4" s="1123" t="s">
        <v>1394</v>
      </c>
      <c r="AK4" s="65"/>
    </row>
    <row r="5" spans="1:37">
      <c r="C5" s="134"/>
      <c r="D5" s="135"/>
      <c r="E5" s="138" t="s">
        <v>207</v>
      </c>
      <c r="F5" s="1369" t="s">
        <v>457</v>
      </c>
      <c r="G5" s="1123"/>
      <c r="H5" s="1123"/>
      <c r="I5" s="1123"/>
      <c r="J5" s="1121"/>
      <c r="K5" s="261"/>
      <c r="L5" s="1121"/>
      <c r="M5" s="261"/>
      <c r="P5" s="1432" t="s">
        <v>339</v>
      </c>
      <c r="Q5" s="261" t="s">
        <v>779</v>
      </c>
      <c r="R5" s="1121"/>
      <c r="S5" s="261"/>
      <c r="T5" s="1121"/>
      <c r="U5" s="261"/>
      <c r="AA5" s="1431" t="s">
        <v>635</v>
      </c>
      <c r="AB5" s="1123" t="s">
        <v>1395</v>
      </c>
      <c r="AK5" s="65"/>
    </row>
    <row r="6" spans="1:37">
      <c r="C6" s="134"/>
      <c r="D6" s="135"/>
      <c r="E6" s="138" t="s">
        <v>205</v>
      </c>
      <c r="F6" s="1123" t="s">
        <v>455</v>
      </c>
      <c r="G6" s="1123"/>
      <c r="H6" s="1123"/>
      <c r="I6" s="1123"/>
      <c r="J6" s="1121"/>
      <c r="K6" s="261"/>
      <c r="L6" s="1121"/>
      <c r="M6" s="261"/>
      <c r="P6" s="1432" t="s">
        <v>344</v>
      </c>
      <c r="Q6" s="261" t="s">
        <v>1396</v>
      </c>
      <c r="R6" s="1121"/>
      <c r="S6" s="261"/>
      <c r="T6" s="1121"/>
      <c r="U6" s="261"/>
      <c r="AA6" s="2734" t="s">
        <v>1387</v>
      </c>
      <c r="AB6" s="261" t="s">
        <v>2209</v>
      </c>
      <c r="AK6" s="65"/>
    </row>
    <row r="7" spans="1:37">
      <c r="C7" s="134"/>
      <c r="E7" s="138" t="s">
        <v>208</v>
      </c>
      <c r="F7" s="261" t="s">
        <v>454</v>
      </c>
      <c r="G7" s="1123"/>
      <c r="H7" s="1123"/>
      <c r="I7" s="1123"/>
      <c r="J7" s="1121"/>
      <c r="K7" s="261"/>
      <c r="L7" s="1121"/>
      <c r="M7" s="261"/>
      <c r="N7" s="1121"/>
      <c r="O7" s="261"/>
      <c r="P7" s="2196" t="s">
        <v>1386</v>
      </c>
      <c r="Q7" s="261" t="s">
        <v>1760</v>
      </c>
      <c r="R7" s="1121"/>
      <c r="S7" s="261"/>
      <c r="T7" s="1121"/>
      <c r="U7" s="261"/>
      <c r="AK7" s="65"/>
    </row>
    <row r="8" spans="1:37">
      <c r="C8" s="134"/>
      <c r="E8" s="138" t="s">
        <v>238</v>
      </c>
      <c r="F8" s="261" t="s">
        <v>1138</v>
      </c>
      <c r="G8" s="1123"/>
      <c r="H8" s="1123"/>
      <c r="I8" s="1123"/>
      <c r="J8" s="1121"/>
      <c r="K8" s="261"/>
      <c r="L8" s="1121"/>
      <c r="M8" s="261"/>
      <c r="N8" s="1121"/>
      <c r="O8" s="261"/>
      <c r="P8" s="1121"/>
      <c r="Q8" s="261"/>
      <c r="R8" s="1121"/>
      <c r="S8" s="261"/>
      <c r="T8" s="1121"/>
      <c r="U8" s="261"/>
      <c r="V8" s="1121"/>
      <c r="W8" s="261"/>
      <c r="AK8" s="65"/>
    </row>
    <row r="9" spans="1:37" ht="15" customHeight="1">
      <c r="E9" s="138" t="s">
        <v>239</v>
      </c>
      <c r="F9" s="1369" t="s">
        <v>1115</v>
      </c>
      <c r="G9" s="220"/>
      <c r="I9" s="220"/>
      <c r="AK9" s="65"/>
    </row>
    <row r="10" spans="1:37">
      <c r="E10" s="138" t="s">
        <v>261</v>
      </c>
      <c r="F10" s="1123" t="s">
        <v>246</v>
      </c>
    </row>
    <row r="11" spans="1:37" s="1122" customFormat="1">
      <c r="E11" s="1500" t="s">
        <v>909</v>
      </c>
      <c r="F11" s="1123" t="s">
        <v>1431</v>
      </c>
      <c r="I11" s="1125"/>
      <c r="J11" s="1124"/>
      <c r="K11" s="1125"/>
      <c r="L11" s="1124"/>
      <c r="M11" s="1125"/>
      <c r="N11" s="1124"/>
      <c r="O11" s="1125"/>
      <c r="P11" s="1124"/>
      <c r="Q11" s="1125"/>
      <c r="R11" s="1124"/>
      <c r="S11" s="1125"/>
      <c r="T11" s="1124"/>
      <c r="U11" s="1125"/>
      <c r="V11" s="1124"/>
      <c r="W11" s="1125"/>
      <c r="X11" s="1124"/>
      <c r="Y11" s="1125"/>
      <c r="Z11" s="1124"/>
      <c r="AA11" s="1125"/>
      <c r="AB11" s="1124"/>
      <c r="AC11" s="1125"/>
      <c r="AD11" s="1124"/>
      <c r="AE11" s="1125"/>
      <c r="AF11" s="1124"/>
      <c r="AG11" s="1125"/>
      <c r="AH11" s="1124"/>
      <c r="AI11" s="1125"/>
      <c r="AJ11" s="1125"/>
    </row>
    <row r="12" spans="1:37" s="1122" customFormat="1">
      <c r="E12" s="1500" t="s">
        <v>1381</v>
      </c>
      <c r="F12" s="1123" t="s">
        <v>1432</v>
      </c>
      <c r="I12" s="1125"/>
      <c r="J12" s="1124"/>
      <c r="K12" s="1125"/>
      <c r="L12" s="1124"/>
      <c r="M12" s="1125"/>
      <c r="N12" s="1124"/>
      <c r="O12" s="1125"/>
      <c r="P12" s="1124"/>
      <c r="Q12" s="1125"/>
      <c r="R12" s="1124"/>
      <c r="S12" s="1125"/>
      <c r="T12" s="1124"/>
      <c r="U12" s="1125"/>
      <c r="V12" s="1124"/>
      <c r="W12" s="1125"/>
      <c r="X12" s="1124"/>
      <c r="Y12" s="1125"/>
      <c r="Z12" s="1124"/>
      <c r="AA12" s="1125"/>
      <c r="AB12" s="1124"/>
      <c r="AC12" s="1125"/>
      <c r="AD12" s="1124"/>
      <c r="AE12" s="1125"/>
      <c r="AF12" s="1124"/>
      <c r="AG12" s="1125"/>
      <c r="AH12" s="1124"/>
      <c r="AI12" s="1125"/>
      <c r="AJ12" s="1125"/>
    </row>
    <row r="13" spans="1:37" ht="15" customHeight="1">
      <c r="C13" s="137"/>
      <c r="I13" s="220"/>
      <c r="AK13" s="65"/>
    </row>
    <row r="14" spans="1:37">
      <c r="A14" s="316" t="s">
        <v>361</v>
      </c>
    </row>
    <row r="15" spans="1:37" ht="32.25" customHeight="1" thickBot="1">
      <c r="A15" s="1122"/>
      <c r="B15" s="1218" t="s">
        <v>1199</v>
      </c>
      <c r="C15" s="96"/>
      <c r="D15" s="50"/>
      <c r="E15" s="96"/>
      <c r="F15" s="97"/>
      <c r="G15" s="296">
        <v>100</v>
      </c>
      <c r="H15" s="296">
        <f>G15+50</f>
        <v>150</v>
      </c>
      <c r="I15" s="296">
        <f>G15+100</f>
        <v>200</v>
      </c>
      <c r="J15" s="296">
        <f>H15+100</f>
        <v>250</v>
      </c>
      <c r="K15" s="296">
        <f t="shared" ref="K15:AI15" si="0">I15+100</f>
        <v>300</v>
      </c>
      <c r="L15" s="296">
        <f t="shared" si="0"/>
        <v>350</v>
      </c>
      <c r="M15" s="296">
        <f t="shared" si="0"/>
        <v>400</v>
      </c>
      <c r="N15" s="296">
        <f t="shared" si="0"/>
        <v>450</v>
      </c>
      <c r="O15" s="296">
        <f t="shared" si="0"/>
        <v>500</v>
      </c>
      <c r="P15" s="296">
        <f t="shared" si="0"/>
        <v>550</v>
      </c>
      <c r="Q15" s="296">
        <f t="shared" si="0"/>
        <v>600</v>
      </c>
      <c r="R15" s="296">
        <f t="shared" si="0"/>
        <v>650</v>
      </c>
      <c r="S15" s="296">
        <f t="shared" si="0"/>
        <v>700</v>
      </c>
      <c r="T15" s="296">
        <f t="shared" si="0"/>
        <v>750</v>
      </c>
      <c r="U15" s="296">
        <f t="shared" si="0"/>
        <v>800</v>
      </c>
      <c r="V15" s="296">
        <f t="shared" si="0"/>
        <v>850</v>
      </c>
      <c r="W15" s="296">
        <f t="shared" si="0"/>
        <v>900</v>
      </c>
      <c r="X15" s="296">
        <f t="shared" si="0"/>
        <v>950</v>
      </c>
      <c r="Y15" s="296">
        <f t="shared" si="0"/>
        <v>1000</v>
      </c>
      <c r="Z15" s="296">
        <f t="shared" si="0"/>
        <v>1050</v>
      </c>
      <c r="AA15" s="296">
        <f t="shared" si="0"/>
        <v>1100</v>
      </c>
      <c r="AB15" s="296">
        <f t="shared" si="0"/>
        <v>1150</v>
      </c>
      <c r="AC15" s="296">
        <f t="shared" si="0"/>
        <v>1200</v>
      </c>
      <c r="AD15" s="296">
        <f t="shared" si="0"/>
        <v>1250</v>
      </c>
      <c r="AE15" s="296">
        <f t="shared" si="0"/>
        <v>1300</v>
      </c>
      <c r="AF15" s="296">
        <f t="shared" si="0"/>
        <v>1350</v>
      </c>
      <c r="AG15" s="296">
        <f t="shared" si="0"/>
        <v>1400</v>
      </c>
      <c r="AH15" s="296">
        <f t="shared" si="0"/>
        <v>1450</v>
      </c>
      <c r="AI15" s="296">
        <f t="shared" si="0"/>
        <v>1500</v>
      </c>
      <c r="AK15" s="65"/>
    </row>
    <row r="16" spans="1:37">
      <c r="A16" s="1122"/>
      <c r="B16" s="629" t="s">
        <v>216</v>
      </c>
      <c r="C16" s="129"/>
      <c r="D16" s="129"/>
      <c r="E16" s="1431" t="s">
        <v>1398</v>
      </c>
      <c r="F16" s="219"/>
      <c r="G16" s="672" t="s">
        <v>656</v>
      </c>
      <c r="H16" s="571"/>
      <c r="I16" s="571"/>
      <c r="J16" s="571"/>
      <c r="K16" s="572"/>
      <c r="L16" s="570"/>
      <c r="M16" s="203"/>
      <c r="N16" s="327"/>
      <c r="O16" s="327"/>
      <c r="P16" s="327"/>
      <c r="Q16" s="327"/>
      <c r="R16" s="327"/>
      <c r="S16" s="327"/>
      <c r="T16" s="327"/>
      <c r="U16" s="327"/>
      <c r="V16" s="327"/>
      <c r="W16" s="327"/>
      <c r="X16" s="327"/>
      <c r="Y16" s="327"/>
      <c r="Z16" s="327"/>
      <c r="AA16" s="327"/>
      <c r="AB16" s="587"/>
      <c r="AC16" s="264"/>
      <c r="AD16" s="265"/>
      <c r="AE16" s="264"/>
      <c r="AF16" s="265"/>
      <c r="AG16" s="264"/>
      <c r="AH16" s="265"/>
      <c r="AI16" s="264"/>
      <c r="AK16" s="65"/>
    </row>
    <row r="17" spans="2:37">
      <c r="B17" s="239" t="s">
        <v>243</v>
      </c>
      <c r="E17" s="8" t="s">
        <v>207</v>
      </c>
      <c r="F17" s="140"/>
      <c r="G17" s="569">
        <v>0.44779800323210683</v>
      </c>
      <c r="H17" s="323">
        <v>0.67169700484816031</v>
      </c>
      <c r="I17" s="323">
        <v>0.89559600646421367</v>
      </c>
      <c r="J17" s="323">
        <v>1.1194950080802673</v>
      </c>
      <c r="K17" s="524">
        <v>1.3433940096963206</v>
      </c>
      <c r="L17" s="513"/>
      <c r="M17" s="324"/>
      <c r="N17" s="331"/>
      <c r="O17" s="331"/>
      <c r="P17" s="331"/>
      <c r="Q17" s="331"/>
      <c r="R17" s="331"/>
      <c r="S17" s="331"/>
      <c r="T17" s="331"/>
      <c r="U17" s="331"/>
      <c r="V17" s="331"/>
      <c r="W17" s="331"/>
      <c r="X17" s="331"/>
      <c r="Y17" s="331"/>
      <c r="Z17" s="331"/>
      <c r="AA17" s="331"/>
      <c r="AB17" s="513"/>
      <c r="AC17" s="324"/>
      <c r="AD17" s="324"/>
      <c r="AE17" s="324"/>
      <c r="AF17" s="324"/>
      <c r="AG17" s="324"/>
      <c r="AH17" s="324"/>
      <c r="AI17" s="324"/>
      <c r="AK17" s="65"/>
    </row>
    <row r="18" spans="2:37">
      <c r="B18" s="239" t="s">
        <v>190</v>
      </c>
      <c r="E18" s="8" t="s">
        <v>207</v>
      </c>
      <c r="G18" s="569">
        <v>8.9084483401612777E-2</v>
      </c>
      <c r="H18" s="323">
        <v>0.13362672510241916</v>
      </c>
      <c r="I18" s="323">
        <v>0.17816896680322555</v>
      </c>
      <c r="J18" s="323">
        <v>0.22271120850403198</v>
      </c>
      <c r="K18" s="524">
        <v>0.26725345020483832</v>
      </c>
      <c r="L18" s="513"/>
      <c r="M18" s="324"/>
      <c r="N18" s="331"/>
      <c r="O18" s="331"/>
      <c r="P18" s="331"/>
      <c r="Q18" s="331"/>
      <c r="R18" s="331"/>
      <c r="S18" s="331"/>
      <c r="T18" s="331"/>
      <c r="U18" s="331"/>
      <c r="V18" s="331"/>
      <c r="W18" s="331"/>
      <c r="X18" s="331"/>
      <c r="Y18" s="331"/>
      <c r="Z18" s="331"/>
      <c r="AA18" s="331"/>
      <c r="AB18" s="513"/>
      <c r="AC18" s="324"/>
      <c r="AD18" s="324"/>
      <c r="AE18" s="324"/>
      <c r="AF18" s="324"/>
      <c r="AG18" s="324"/>
      <c r="AH18" s="324"/>
      <c r="AI18" s="324"/>
      <c r="AK18" s="65"/>
    </row>
    <row r="19" spans="2:37" ht="15.75" thickBot="1">
      <c r="B19" s="244" t="s">
        <v>954</v>
      </c>
      <c r="C19" s="205"/>
      <c r="D19" s="205"/>
      <c r="E19" s="1421" t="s">
        <v>1399</v>
      </c>
      <c r="F19" s="630"/>
      <c r="G19" s="1117" t="s">
        <v>2207</v>
      </c>
      <c r="H19" s="573"/>
      <c r="I19" s="573"/>
      <c r="J19" s="573"/>
      <c r="K19" s="574"/>
      <c r="L19" s="88"/>
      <c r="M19" s="285"/>
      <c r="N19" s="335"/>
      <c r="O19" s="335"/>
      <c r="P19" s="335"/>
      <c r="Q19" s="335"/>
      <c r="R19" s="335"/>
      <c r="S19" s="335"/>
      <c r="T19" s="335"/>
      <c r="U19" s="335"/>
      <c r="V19" s="335"/>
      <c r="W19" s="335"/>
      <c r="X19" s="335"/>
      <c r="Y19" s="335"/>
      <c r="Z19" s="335"/>
      <c r="AA19" s="335"/>
      <c r="AB19" s="88"/>
      <c r="AC19" s="285"/>
      <c r="AD19" s="284"/>
      <c r="AE19" s="285"/>
      <c r="AF19" s="284"/>
      <c r="AG19" s="285"/>
      <c r="AH19" s="284"/>
      <c r="AI19" s="285"/>
      <c r="AK19" s="65"/>
    </row>
    <row r="20" spans="2:37">
      <c r="B20" s="558" t="s">
        <v>216</v>
      </c>
      <c r="C20" s="622"/>
      <c r="D20" s="622"/>
      <c r="E20" s="1429" t="s">
        <v>1398</v>
      </c>
      <c r="F20" s="570"/>
      <c r="G20" s="619"/>
      <c r="H20" s="326"/>
      <c r="I20" s="575"/>
      <c r="J20" s="671" t="s">
        <v>657</v>
      </c>
      <c r="K20" s="580"/>
      <c r="L20" s="580"/>
      <c r="M20" s="580"/>
      <c r="N20" s="580"/>
      <c r="O20" s="580"/>
      <c r="P20" s="580"/>
      <c r="Q20" s="581"/>
      <c r="R20" s="577"/>
      <c r="S20" s="327"/>
      <c r="T20" s="327"/>
      <c r="U20" s="327"/>
      <c r="V20" s="327"/>
      <c r="W20" s="327"/>
      <c r="X20" s="593"/>
      <c r="Y20" s="327"/>
      <c r="Z20" s="327"/>
      <c r="AA20" s="327"/>
      <c r="AB20" s="327"/>
      <c r="AC20" s="327"/>
      <c r="AD20" s="327"/>
      <c r="AE20" s="327"/>
      <c r="AF20" s="327"/>
      <c r="AG20" s="327"/>
      <c r="AH20" s="327"/>
      <c r="AI20" s="327"/>
      <c r="AK20" s="65"/>
    </row>
    <row r="21" spans="2:37">
      <c r="B21" s="239" t="s">
        <v>243</v>
      </c>
      <c r="E21" s="8" t="s">
        <v>207</v>
      </c>
      <c r="F21" s="624"/>
      <c r="G21" s="620"/>
      <c r="H21" s="324"/>
      <c r="I21" s="532"/>
      <c r="J21" s="505">
        <v>1.1194950080802673</v>
      </c>
      <c r="K21" s="329">
        <v>1.3433940096963206</v>
      </c>
      <c r="L21" s="329">
        <v>1.5672930113123738</v>
      </c>
      <c r="M21" s="329">
        <v>1.7911920129284273</v>
      </c>
      <c r="N21" s="329">
        <v>2.0150910145444807</v>
      </c>
      <c r="O21" s="330">
        <v>2.2389900161605345</v>
      </c>
      <c r="P21" s="330">
        <v>2.4628890177765879</v>
      </c>
      <c r="Q21" s="582">
        <v>2.6867880193926412</v>
      </c>
      <c r="R21" s="578"/>
      <c r="S21" s="331"/>
      <c r="T21" s="331"/>
      <c r="U21" s="331"/>
      <c r="V21" s="331"/>
      <c r="W21" s="331"/>
      <c r="X21" s="594"/>
      <c r="Y21" s="331"/>
      <c r="Z21" s="331"/>
      <c r="AA21" s="331"/>
      <c r="AB21" s="331"/>
      <c r="AC21" s="331"/>
      <c r="AD21" s="331"/>
      <c r="AE21" s="331"/>
      <c r="AF21" s="331"/>
      <c r="AG21" s="331"/>
      <c r="AH21" s="331"/>
      <c r="AI21" s="331"/>
      <c r="AK21" s="65"/>
    </row>
    <row r="22" spans="2:37">
      <c r="B22" s="239" t="s">
        <v>190</v>
      </c>
      <c r="E22" s="8" t="s">
        <v>207</v>
      </c>
      <c r="F22" s="625"/>
      <c r="G22" s="620"/>
      <c r="H22" s="324"/>
      <c r="I22" s="532"/>
      <c r="J22" s="505">
        <v>0.22271120850403198</v>
      </c>
      <c r="K22" s="329">
        <v>0.26725345020483832</v>
      </c>
      <c r="L22" s="329">
        <v>0.31179569190564471</v>
      </c>
      <c r="M22" s="329">
        <v>0.35633793360645111</v>
      </c>
      <c r="N22" s="329">
        <v>0.4008801753072575</v>
      </c>
      <c r="O22" s="330">
        <v>0.44542241700806395</v>
      </c>
      <c r="P22" s="330">
        <v>0.48996465870887029</v>
      </c>
      <c r="Q22" s="582">
        <v>0.53450690040967663</v>
      </c>
      <c r="R22" s="578"/>
      <c r="S22" s="331"/>
      <c r="T22" s="331"/>
      <c r="U22" s="331"/>
      <c r="V22" s="331"/>
      <c r="W22" s="331"/>
      <c r="X22" s="594"/>
      <c r="Y22" s="331"/>
      <c r="Z22" s="331"/>
      <c r="AA22" s="331"/>
      <c r="AB22" s="331"/>
      <c r="AC22" s="331"/>
      <c r="AD22" s="331"/>
      <c r="AE22" s="331"/>
      <c r="AF22" s="331"/>
      <c r="AG22" s="331"/>
      <c r="AH22" s="331"/>
      <c r="AI22" s="331"/>
      <c r="AK22" s="65"/>
    </row>
    <row r="23" spans="2:37" ht="15.75" thickBot="1">
      <c r="B23" s="244" t="s">
        <v>954</v>
      </c>
      <c r="C23" s="409"/>
      <c r="D23" s="409"/>
      <c r="E23" s="1421" t="s">
        <v>1399</v>
      </c>
      <c r="F23" s="621"/>
      <c r="G23" s="621"/>
      <c r="H23" s="334"/>
      <c r="I23" s="576"/>
      <c r="J23" s="1118" t="s">
        <v>2210</v>
      </c>
      <c r="K23" s="583"/>
      <c r="L23" s="583"/>
      <c r="M23" s="583"/>
      <c r="N23" s="583"/>
      <c r="O23" s="584"/>
      <c r="P23" s="584"/>
      <c r="Q23" s="585"/>
      <c r="R23" s="579"/>
      <c r="S23" s="335"/>
      <c r="T23" s="335"/>
      <c r="U23" s="335"/>
      <c r="V23" s="335"/>
      <c r="W23" s="335"/>
      <c r="X23" s="595"/>
      <c r="Y23" s="335"/>
      <c r="Z23" s="335"/>
      <c r="AA23" s="335"/>
      <c r="AB23" s="335"/>
      <c r="AC23" s="335"/>
      <c r="AD23" s="335"/>
      <c r="AE23" s="335"/>
      <c r="AF23" s="335"/>
      <c r="AG23" s="335"/>
      <c r="AH23" s="335"/>
      <c r="AI23" s="335"/>
      <c r="AK23" s="65"/>
    </row>
    <row r="24" spans="2:37" hidden="1">
      <c r="B24" s="628"/>
      <c r="C24" s="220"/>
      <c r="D24" s="220"/>
      <c r="E24" s="219"/>
      <c r="F24" s="625"/>
      <c r="G24" s="138"/>
      <c r="H24" s="138"/>
      <c r="I24" s="138"/>
      <c r="J24" s="138"/>
      <c r="K24" s="138"/>
      <c r="L24" s="138"/>
      <c r="M24" s="138"/>
      <c r="N24" s="138"/>
      <c r="O24" s="138"/>
      <c r="P24" s="186"/>
      <c r="Q24" s="186"/>
      <c r="R24" s="186"/>
      <c r="S24" s="186"/>
      <c r="T24" s="186"/>
      <c r="U24" s="186"/>
      <c r="V24" s="186"/>
      <c r="W24" s="186"/>
      <c r="X24" s="186"/>
      <c r="Y24" s="186"/>
      <c r="Z24" s="186"/>
      <c r="AA24" s="186"/>
      <c r="AB24" s="138"/>
      <c r="AC24" s="138"/>
      <c r="AD24" s="138"/>
      <c r="AE24" s="138"/>
      <c r="AF24" s="138"/>
      <c r="AG24" s="138"/>
      <c r="AH24" s="138"/>
      <c r="AI24" s="138"/>
      <c r="AK24" s="65"/>
    </row>
    <row r="25" spans="2:37">
      <c r="B25" s="629" t="s">
        <v>216</v>
      </c>
      <c r="C25" s="129"/>
      <c r="D25" s="129"/>
      <c r="E25" s="1431" t="s">
        <v>1398</v>
      </c>
      <c r="F25" s="219"/>
      <c r="G25" s="327"/>
      <c r="H25" s="327"/>
      <c r="I25" s="327"/>
      <c r="J25" s="327"/>
      <c r="K25" s="327"/>
      <c r="L25" s="570"/>
      <c r="M25" s="203"/>
      <c r="N25" s="51"/>
      <c r="O25" s="670" t="s">
        <v>658</v>
      </c>
      <c r="P25" s="588"/>
      <c r="Q25" s="588"/>
      <c r="R25" s="588"/>
      <c r="S25" s="588"/>
      <c r="T25" s="588"/>
      <c r="U25" s="588"/>
      <c r="V25" s="588"/>
      <c r="W25" s="588"/>
      <c r="X25" s="588"/>
      <c r="Y25" s="588"/>
      <c r="Z25" s="588"/>
      <c r="AA25" s="589"/>
      <c r="AB25" s="587"/>
      <c r="AC25" s="264"/>
      <c r="AD25" s="265"/>
      <c r="AE25" s="264"/>
      <c r="AF25" s="265"/>
      <c r="AG25" s="264"/>
      <c r="AH25" s="265"/>
      <c r="AI25" s="264"/>
      <c r="AK25" s="65"/>
    </row>
    <row r="26" spans="2:37">
      <c r="B26" s="239" t="s">
        <v>243</v>
      </c>
      <c r="E26" s="8" t="s">
        <v>207</v>
      </c>
      <c r="F26" s="140"/>
      <c r="G26" s="331"/>
      <c r="H26" s="331"/>
      <c r="I26" s="331"/>
      <c r="J26" s="331"/>
      <c r="K26" s="331"/>
      <c r="L26" s="513"/>
      <c r="M26" s="324"/>
      <c r="N26" s="532"/>
      <c r="O26" s="590">
        <v>2.2389900161605345</v>
      </c>
      <c r="P26" s="325">
        <v>2.4628890177765879</v>
      </c>
      <c r="Q26" s="325">
        <v>2.6867880193926412</v>
      </c>
      <c r="R26" s="325">
        <v>2.9106870210086941</v>
      </c>
      <c r="S26" s="325">
        <v>3.1345860226247475</v>
      </c>
      <c r="T26" s="325">
        <v>3.3584850242408013</v>
      </c>
      <c r="U26" s="325">
        <v>3.5823840258568547</v>
      </c>
      <c r="V26" s="325">
        <v>3.8062830274729085</v>
      </c>
      <c r="W26" s="325">
        <v>4.0301820290889614</v>
      </c>
      <c r="X26" s="325">
        <v>4.2540810307050148</v>
      </c>
      <c r="Y26" s="325">
        <v>4.477980032321069</v>
      </c>
      <c r="Z26" s="325">
        <v>4.7018790339371215</v>
      </c>
      <c r="AA26" s="591">
        <v>4.9257780355531757</v>
      </c>
      <c r="AB26" s="513"/>
      <c r="AC26" s="324"/>
      <c r="AD26" s="324"/>
      <c r="AE26" s="324"/>
      <c r="AF26" s="324"/>
      <c r="AG26" s="324"/>
      <c r="AH26" s="324"/>
      <c r="AI26" s="324"/>
      <c r="AK26" s="65"/>
    </row>
    <row r="27" spans="2:37">
      <c r="B27" s="239" t="s">
        <v>190</v>
      </c>
      <c r="E27" s="8" t="s">
        <v>207</v>
      </c>
      <c r="G27" s="331"/>
      <c r="H27" s="331"/>
      <c r="I27" s="331"/>
      <c r="J27" s="331"/>
      <c r="K27" s="331"/>
      <c r="L27" s="513"/>
      <c r="M27" s="324"/>
      <c r="N27" s="532"/>
      <c r="O27" s="590">
        <v>0.44542241700806395</v>
      </c>
      <c r="P27" s="325">
        <v>0.48996465870887029</v>
      </c>
      <c r="Q27" s="325">
        <v>0.53450690040967663</v>
      </c>
      <c r="R27" s="325">
        <v>0.57904914211048297</v>
      </c>
      <c r="S27" s="325">
        <v>0.62359138381128942</v>
      </c>
      <c r="T27" s="325">
        <v>0.66813362551209576</v>
      </c>
      <c r="U27" s="325">
        <v>0.71267586721290221</v>
      </c>
      <c r="V27" s="325">
        <v>0.75721810891370867</v>
      </c>
      <c r="W27" s="325">
        <v>0.801760350614515</v>
      </c>
      <c r="X27" s="325">
        <v>0.84630259231532134</v>
      </c>
      <c r="Y27" s="325">
        <v>0.89084483401612791</v>
      </c>
      <c r="Z27" s="325">
        <v>0.93538707571693391</v>
      </c>
      <c r="AA27" s="591">
        <v>0.97992931741774059</v>
      </c>
      <c r="AB27" s="513"/>
      <c r="AC27" s="324"/>
      <c r="AD27" s="324"/>
      <c r="AE27" s="324"/>
      <c r="AF27" s="324"/>
      <c r="AG27" s="324"/>
      <c r="AH27" s="324"/>
      <c r="AI27" s="324"/>
      <c r="AK27" s="65"/>
    </row>
    <row r="28" spans="2:37" ht="30.75" customHeight="1" thickBot="1">
      <c r="B28" s="244" t="s">
        <v>954</v>
      </c>
      <c r="C28" s="205"/>
      <c r="D28" s="205"/>
      <c r="E28" s="1421" t="s">
        <v>1399</v>
      </c>
      <c r="F28" s="630"/>
      <c r="G28" s="335"/>
      <c r="H28" s="335"/>
      <c r="I28" s="335"/>
      <c r="J28" s="335"/>
      <c r="K28" s="335"/>
      <c r="L28" s="88"/>
      <c r="M28" s="285"/>
      <c r="N28" s="586"/>
      <c r="O28" s="4281" t="s">
        <v>2208</v>
      </c>
      <c r="P28" s="4282"/>
      <c r="Q28" s="4282"/>
      <c r="R28" s="4282"/>
      <c r="S28" s="4282"/>
      <c r="T28" s="4282"/>
      <c r="U28" s="4282"/>
      <c r="V28" s="4282"/>
      <c r="W28" s="4282"/>
      <c r="X28" s="4282"/>
      <c r="Y28" s="4282"/>
      <c r="Z28" s="4282"/>
      <c r="AA28" s="4283"/>
      <c r="AB28" s="88"/>
      <c r="AC28" s="285"/>
      <c r="AD28" s="284"/>
      <c r="AE28" s="285"/>
      <c r="AF28" s="284"/>
      <c r="AG28" s="285"/>
      <c r="AH28" s="284"/>
      <c r="AI28" s="285"/>
      <c r="AK28" s="65"/>
    </row>
    <row r="29" spans="2:37">
      <c r="B29" s="558" t="s">
        <v>216</v>
      </c>
      <c r="C29" s="622"/>
      <c r="D29" s="622"/>
      <c r="E29" s="1429" t="s">
        <v>1398</v>
      </c>
      <c r="F29" s="570"/>
      <c r="G29" s="619"/>
      <c r="H29" s="326"/>
      <c r="I29" s="575"/>
      <c r="J29" s="327"/>
      <c r="K29" s="327"/>
      <c r="L29" s="327"/>
      <c r="M29" s="327"/>
      <c r="N29" s="327"/>
      <c r="O29" s="327"/>
      <c r="P29" s="327"/>
      <c r="Q29" s="327"/>
      <c r="R29" s="577"/>
      <c r="S29" s="327"/>
      <c r="T29" s="327"/>
      <c r="U29" s="327"/>
      <c r="V29" s="327"/>
      <c r="W29" s="327"/>
      <c r="X29" s="593"/>
      <c r="Y29" s="669" t="s">
        <v>659</v>
      </c>
      <c r="Z29" s="596"/>
      <c r="AA29" s="596"/>
      <c r="AB29" s="596"/>
      <c r="AC29" s="596"/>
      <c r="AD29" s="596"/>
      <c r="AE29" s="596"/>
      <c r="AF29" s="596"/>
      <c r="AG29" s="596"/>
      <c r="AH29" s="596"/>
      <c r="AI29" s="597"/>
      <c r="AJ29" s="2541" t="s">
        <v>1960</v>
      </c>
      <c r="AK29" s="65"/>
    </row>
    <row r="30" spans="2:37">
      <c r="B30" s="239" t="s">
        <v>243</v>
      </c>
      <c r="E30" s="8" t="s">
        <v>207</v>
      </c>
      <c r="F30" s="624"/>
      <c r="G30" s="620"/>
      <c r="H30" s="324"/>
      <c r="I30" s="532"/>
      <c r="J30" s="331"/>
      <c r="K30" s="331"/>
      <c r="L30" s="331"/>
      <c r="M30" s="331"/>
      <c r="N30" s="331"/>
      <c r="O30" s="331"/>
      <c r="P30" s="331"/>
      <c r="Q30" s="331"/>
      <c r="R30" s="578"/>
      <c r="S30" s="331"/>
      <c r="T30" s="331"/>
      <c r="U30" s="331"/>
      <c r="V30" s="331"/>
      <c r="W30" s="331"/>
      <c r="X30" s="594"/>
      <c r="Y30" s="598">
        <v>4.477980032321069</v>
      </c>
      <c r="Z30" s="332">
        <v>4.7018790339371215</v>
      </c>
      <c r="AA30" s="332">
        <v>4.9257780355531757</v>
      </c>
      <c r="AB30" s="333">
        <v>5.1496770371692282</v>
      </c>
      <c r="AC30" s="333">
        <v>5.3735760387852824</v>
      </c>
      <c r="AD30" s="333">
        <v>5.5974750404013349</v>
      </c>
      <c r="AE30" s="333">
        <v>5.8213740420173883</v>
      </c>
      <c r="AF30" s="333">
        <v>6.0452730436334425</v>
      </c>
      <c r="AG30" s="333">
        <v>6.269172045249495</v>
      </c>
      <c r="AH30" s="333">
        <v>6.4930710468655493</v>
      </c>
      <c r="AI30" s="554">
        <v>6.7169700484816026</v>
      </c>
      <c r="AK30" s="65"/>
    </row>
    <row r="31" spans="2:37">
      <c r="B31" s="239" t="s">
        <v>190</v>
      </c>
      <c r="E31" s="8" t="s">
        <v>207</v>
      </c>
      <c r="F31" s="625"/>
      <c r="G31" s="620"/>
      <c r="H31" s="324"/>
      <c r="I31" s="532"/>
      <c r="J31" s="331"/>
      <c r="K31" s="331"/>
      <c r="L31" s="331"/>
      <c r="M31" s="331"/>
      <c r="N31" s="331"/>
      <c r="O31" s="331"/>
      <c r="P31" s="331"/>
      <c r="Q31" s="331"/>
      <c r="R31" s="578"/>
      <c r="S31" s="331"/>
      <c r="T31" s="331"/>
      <c r="U31" s="331"/>
      <c r="V31" s="331"/>
      <c r="W31" s="331"/>
      <c r="X31" s="594"/>
      <c r="Y31" s="598">
        <v>0.89084483401612791</v>
      </c>
      <c r="Z31" s="332">
        <v>0.93538707571693391</v>
      </c>
      <c r="AA31" s="332">
        <v>0.97992931741774059</v>
      </c>
      <c r="AB31" s="333">
        <v>1.0244715591185467</v>
      </c>
      <c r="AC31" s="333">
        <v>1.0690138008193533</v>
      </c>
      <c r="AD31" s="333">
        <v>1.1135560425201594</v>
      </c>
      <c r="AE31" s="333">
        <v>1.1580982842209659</v>
      </c>
      <c r="AF31" s="333">
        <v>1.2026405259217723</v>
      </c>
      <c r="AG31" s="333">
        <v>1.2471827676225788</v>
      </c>
      <c r="AH31" s="333">
        <v>1.2917250093233852</v>
      </c>
      <c r="AI31" s="554">
        <v>1.3362672510241915</v>
      </c>
      <c r="AK31" s="65"/>
    </row>
    <row r="32" spans="2:37" ht="31.5" customHeight="1" thickBot="1">
      <c r="B32" s="244" t="s">
        <v>954</v>
      </c>
      <c r="C32" s="409"/>
      <c r="D32" s="409"/>
      <c r="E32" s="1421" t="s">
        <v>1399</v>
      </c>
      <c r="F32" s="621"/>
      <c r="G32" s="621"/>
      <c r="H32" s="493"/>
      <c r="I32" s="576"/>
      <c r="J32" s="335"/>
      <c r="K32" s="335"/>
      <c r="L32" s="335"/>
      <c r="M32" s="335"/>
      <c r="N32" s="335"/>
      <c r="O32" s="335"/>
      <c r="P32" s="335"/>
      <c r="Q32" s="335"/>
      <c r="R32" s="579"/>
      <c r="S32" s="335"/>
      <c r="T32" s="335"/>
      <c r="U32" s="335"/>
      <c r="V32" s="335"/>
      <c r="W32" s="335"/>
      <c r="X32" s="595"/>
      <c r="Y32" s="4278" t="s">
        <v>2211</v>
      </c>
      <c r="Z32" s="4279"/>
      <c r="AA32" s="4279"/>
      <c r="AB32" s="4279"/>
      <c r="AC32" s="4279"/>
      <c r="AD32" s="4279"/>
      <c r="AE32" s="4279"/>
      <c r="AF32" s="4279"/>
      <c r="AG32" s="4279"/>
      <c r="AH32" s="4279"/>
      <c r="AI32" s="4280"/>
      <c r="AK32" s="65"/>
    </row>
    <row r="35" spans="1:42" s="249" customFormat="1" ht="17.25" customHeight="1">
      <c r="A35" s="640" t="s">
        <v>405</v>
      </c>
      <c r="B35" s="307"/>
      <c r="C35" s="252"/>
      <c r="D35" s="307"/>
      <c r="E35" s="252"/>
      <c r="F35" s="253"/>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173"/>
      <c r="AK35" s="174"/>
    </row>
    <row r="36" spans="1:42" s="70" customFormat="1">
      <c r="A36" s="219"/>
      <c r="B36" s="219"/>
      <c r="C36" s="219"/>
      <c r="D36" s="219"/>
      <c r="E36" s="8"/>
      <c r="F36" s="219"/>
      <c r="G36" s="65"/>
      <c r="I36" s="65"/>
      <c r="K36" s="65"/>
      <c r="M36" s="65"/>
      <c r="O36" s="65"/>
      <c r="R36" s="65"/>
      <c r="T36" s="219"/>
      <c r="U36" s="219"/>
      <c r="V36" s="219"/>
      <c r="W36" s="219"/>
      <c r="X36" s="219"/>
      <c r="Y36" s="219"/>
      <c r="Z36" s="219"/>
      <c r="AA36" s="219"/>
      <c r="AB36" s="219"/>
      <c r="AC36" s="219"/>
      <c r="AD36" s="219"/>
      <c r="AE36" s="219"/>
      <c r="AF36" s="219"/>
      <c r="AG36" s="219"/>
      <c r="AH36" s="219"/>
      <c r="AI36" s="219"/>
      <c r="AJ36" s="219"/>
      <c r="AK36" s="65"/>
    </row>
    <row r="38" spans="1:42">
      <c r="B38" s="145" t="s">
        <v>201</v>
      </c>
      <c r="C38" s="145"/>
      <c r="D38" s="145"/>
      <c r="E38" s="1302"/>
      <c r="F38" s="145"/>
      <c r="G38" s="147"/>
      <c r="H38" s="146"/>
      <c r="I38" s="147"/>
      <c r="J38" s="146"/>
      <c r="K38" s="147"/>
      <c r="L38" s="146"/>
      <c r="M38" s="147"/>
      <c r="N38" s="146"/>
      <c r="O38" s="147"/>
      <c r="P38" s="146"/>
      <c r="Q38" s="146"/>
      <c r="R38" s="147"/>
      <c r="S38" s="146"/>
      <c r="T38" s="145"/>
      <c r="U38" s="145"/>
      <c r="V38" s="145"/>
      <c r="W38" s="145"/>
      <c r="X38" s="145"/>
      <c r="Y38" s="145"/>
      <c r="Z38" s="145"/>
      <c r="AA38" s="145"/>
      <c r="AB38" s="145"/>
      <c r="AC38" s="145"/>
      <c r="AD38" s="145"/>
      <c r="AE38" s="145"/>
      <c r="AF38" s="145"/>
      <c r="AG38" s="145"/>
      <c r="AH38" s="145"/>
      <c r="AI38" s="145"/>
    </row>
    <row r="39" spans="1:42">
      <c r="B39" s="1122"/>
      <c r="C39" s="1122"/>
      <c r="D39" s="1122"/>
      <c r="E39" s="1304"/>
      <c r="F39" s="1122"/>
      <c r="G39" s="1124"/>
      <c r="H39" s="1125"/>
      <c r="I39" s="1124"/>
      <c r="J39" s="1125"/>
      <c r="K39" s="1124"/>
      <c r="L39" s="1125"/>
      <c r="M39" s="1124"/>
      <c r="N39" s="1125"/>
      <c r="O39" s="1124"/>
      <c r="P39" s="1125"/>
      <c r="Q39" s="1125"/>
      <c r="R39" s="1124"/>
      <c r="S39" s="1125"/>
      <c r="T39" s="1122"/>
      <c r="U39" s="1122"/>
      <c r="V39" s="1122"/>
    </row>
    <row r="40" spans="1:42">
      <c r="B40" s="1122"/>
      <c r="C40" s="1122"/>
      <c r="D40" s="1122"/>
      <c r="E40" s="1304"/>
      <c r="F40" s="1122"/>
      <c r="G40" s="4199" t="s">
        <v>406</v>
      </c>
      <c r="H40" s="4200"/>
      <c r="I40" s="4200"/>
      <c r="J40" s="4270"/>
      <c r="K40" s="4271" t="s">
        <v>407</v>
      </c>
      <c r="L40" s="4107"/>
      <c r="M40" s="4107"/>
      <c r="N40" s="4108"/>
      <c r="O40" s="4272" t="s">
        <v>408</v>
      </c>
      <c r="P40" s="4273"/>
      <c r="Q40" s="4273"/>
      <c r="R40" s="4274"/>
      <c r="S40" s="4275" t="s">
        <v>409</v>
      </c>
      <c r="T40" s="4276"/>
      <c r="U40" s="4276"/>
      <c r="V40" s="4277"/>
    </row>
    <row r="41" spans="1:42">
      <c r="B41" s="51" t="s">
        <v>383</v>
      </c>
      <c r="C41" s="52"/>
      <c r="D41" s="52"/>
      <c r="E41" s="1429" t="s">
        <v>338</v>
      </c>
      <c r="F41" s="52"/>
      <c r="G41" s="4177" t="s">
        <v>923</v>
      </c>
      <c r="H41" s="4178"/>
      <c r="I41" s="4178"/>
      <c r="J41" s="4179"/>
      <c r="K41" s="4180" t="s">
        <v>924</v>
      </c>
      <c r="L41" s="4181"/>
      <c r="M41" s="4181"/>
      <c r="N41" s="4182"/>
      <c r="O41" s="4183" t="s">
        <v>925</v>
      </c>
      <c r="P41" s="4184"/>
      <c r="Q41" s="4184"/>
      <c r="R41" s="4185"/>
      <c r="S41" s="4186" t="s">
        <v>926</v>
      </c>
      <c r="T41" s="4187"/>
      <c r="U41" s="4187"/>
      <c r="V41" s="4188"/>
      <c r="AK41" s="1436" t="str">
        <f>"échangeur tubulaire "&amp;G41&amp;", tubes "&amp;G43&amp;", longueur:"&amp;G42&amp;" mm, matiere coté tubes: "&amp;G45&amp;", matière coté calandre: "&amp;G49&amp;", racc.biogaz: DN"&amp;G44&amp;", racc. Eau: "&amp;G48</f>
        <v>échangeur tubulaire CIAT FSH 114 05L 1H G11, tubes Lisses, longueur:500 mm, matiere coté tubes: 316L, matière coté calandre: acier carbone, racc.biogaz: DN100 PN10/16, racc. Eau: G1''</v>
      </c>
      <c r="AL41" s="1436" t="str">
        <f>"échangeur tubulaire "&amp;K41&amp;", tubes "&amp;K43&amp;", longueur:"&amp;K42&amp;" mm, matiere coté tubes: "&amp;K45&amp;", matière coté calandre: "&amp;K49&amp;", racc.biogaz: DN"&amp;K44&amp;", racc. Eau: "&amp;K48</f>
        <v>échangeur tubulaire CIAT FSH 168 05L 1H G11, tubes Lisses, longueur:500 mm, matiere coté tubes: 316L, matière coté calandre: acier carbone, racc.biogaz: DN150 PN10/16, racc. Eau: G1''1/2</v>
      </c>
      <c r="AM41" s="1436" t="str">
        <f>"échangeur tubulaire "&amp;O41&amp;", tubes "&amp;O43&amp;", longueur:"&amp;O42&amp;" mm, matiere coté tubes: "&amp;O45&amp;", matière coté calandre: "&amp;O49&amp;", racc.biogaz: DN"&amp;O44&amp;", racc. Eau: "&amp;O48</f>
        <v>échangeur tubulaire CIAT FSH219 05L 1H G11, tubes Lisses, longueur:500 mm, matiere coté tubes: 316L, matière coté calandre: acier carbone, racc.biogaz: DN200 PN16, racc. Eau: G2''</v>
      </c>
      <c r="AN41" s="1436" t="str">
        <f>"échangeur tubulaire "&amp;S41&amp;", tubes "&amp;S43&amp;", longueur:"&amp;S42&amp;" mm, matiere coté tubes: "&amp;S45&amp;", matière coté calandre: "&amp;S49&amp;", racc.biogaz: DN"&amp;S44&amp;", racc. Eau: "&amp;S48</f>
        <v>échangeur tubulaire CIAT FSH 273 05L 1H G11, tubes Lisses, longueur:500 mm, matiere coté tubes: 316L, matière coté calandre: acier carbone, racc.biogaz: DN250 PN16, racc. Eau: G2''1/2</v>
      </c>
      <c r="AO41" s="1018"/>
      <c r="AP41" s="1018"/>
    </row>
    <row r="42" spans="1:42">
      <c r="B42" s="103" t="s">
        <v>397</v>
      </c>
      <c r="C42" s="1122"/>
      <c r="D42" s="1122"/>
      <c r="E42" s="1431" t="s">
        <v>1401</v>
      </c>
      <c r="F42" s="1122"/>
      <c r="G42" s="4168">
        <v>500</v>
      </c>
      <c r="H42" s="4169"/>
      <c r="I42" s="4169"/>
      <c r="J42" s="4170"/>
      <c r="K42" s="4171">
        <v>500</v>
      </c>
      <c r="L42" s="4172"/>
      <c r="M42" s="4172"/>
      <c r="N42" s="4173"/>
      <c r="O42" s="4174">
        <v>500</v>
      </c>
      <c r="P42" s="4175"/>
      <c r="Q42" s="4175"/>
      <c r="R42" s="4176"/>
      <c r="S42" s="4165">
        <v>500</v>
      </c>
      <c r="T42" s="4166"/>
      <c r="U42" s="4166"/>
      <c r="V42" s="4167"/>
      <c r="AK42" s="1018"/>
      <c r="AL42" s="1018"/>
      <c r="AM42" s="1018"/>
      <c r="AN42" s="1018"/>
      <c r="AO42" s="1018"/>
      <c r="AP42" s="1018"/>
    </row>
    <row r="43" spans="1:42">
      <c r="B43" s="626" t="s">
        <v>671</v>
      </c>
      <c r="C43" s="205"/>
      <c r="D43" s="205"/>
      <c r="E43" s="1305" t="s">
        <v>682</v>
      </c>
      <c r="F43" s="205"/>
      <c r="G43" s="4150" t="s">
        <v>919</v>
      </c>
      <c r="H43" s="4154"/>
      <c r="I43" s="4154"/>
      <c r="J43" s="4155"/>
      <c r="K43" s="4156" t="s">
        <v>919</v>
      </c>
      <c r="L43" s="4157"/>
      <c r="M43" s="4157"/>
      <c r="N43" s="4158"/>
      <c r="O43" s="4159" t="s">
        <v>919</v>
      </c>
      <c r="P43" s="4160"/>
      <c r="Q43" s="4160"/>
      <c r="R43" s="4161"/>
      <c r="S43" s="4162" t="s">
        <v>919</v>
      </c>
      <c r="T43" s="4163"/>
      <c r="U43" s="4163"/>
      <c r="V43" s="4164"/>
    </row>
    <row r="44" spans="1:42">
      <c r="B44" s="239" t="s">
        <v>674</v>
      </c>
      <c r="C44" s="1122" t="s">
        <v>198</v>
      </c>
      <c r="D44" s="1122"/>
      <c r="E44" s="1431" t="s">
        <v>432</v>
      </c>
      <c r="F44" s="1122"/>
      <c r="G44" s="4177" t="s">
        <v>410</v>
      </c>
      <c r="H44" s="4178"/>
      <c r="I44" s="4178"/>
      <c r="J44" s="4179"/>
      <c r="K44" s="4180" t="s">
        <v>395</v>
      </c>
      <c r="L44" s="4181"/>
      <c r="M44" s="4181"/>
      <c r="N44" s="4182"/>
      <c r="O44" s="4183" t="s">
        <v>2053</v>
      </c>
      <c r="P44" s="4184"/>
      <c r="Q44" s="4184"/>
      <c r="R44" s="4185"/>
      <c r="S44" s="4186" t="s">
        <v>2054</v>
      </c>
      <c r="T44" s="4187"/>
      <c r="U44" s="4187"/>
      <c r="V44" s="4188"/>
    </row>
    <row r="45" spans="1:42">
      <c r="B45" s="103"/>
      <c r="C45" s="1122" t="s">
        <v>672</v>
      </c>
      <c r="D45" s="1122"/>
      <c r="E45" s="1431" t="s">
        <v>432</v>
      </c>
      <c r="F45" s="1122"/>
      <c r="G45" s="4168" t="s">
        <v>676</v>
      </c>
      <c r="H45" s="4169"/>
      <c r="I45" s="4169"/>
      <c r="J45" s="4170"/>
      <c r="K45" s="4171" t="s">
        <v>676</v>
      </c>
      <c r="L45" s="4172"/>
      <c r="M45" s="4172"/>
      <c r="N45" s="4173"/>
      <c r="O45" s="4174" t="s">
        <v>676</v>
      </c>
      <c r="P45" s="4175"/>
      <c r="Q45" s="4175"/>
      <c r="R45" s="4176"/>
      <c r="S45" s="4165" t="s">
        <v>676</v>
      </c>
      <c r="T45" s="4166"/>
      <c r="U45" s="4166"/>
      <c r="V45" s="4167"/>
    </row>
    <row r="46" spans="1:42">
      <c r="B46" s="103"/>
      <c r="C46" s="1122" t="s">
        <v>673</v>
      </c>
      <c r="D46" s="1122"/>
      <c r="E46" s="1431" t="s">
        <v>432</v>
      </c>
      <c r="F46" s="1122"/>
      <c r="G46" s="4168">
        <v>1.4</v>
      </c>
      <c r="H46" s="4169"/>
      <c r="I46" s="4169"/>
      <c r="J46" s="4170"/>
      <c r="K46" s="4171">
        <v>3.25</v>
      </c>
      <c r="L46" s="4172"/>
      <c r="M46" s="4172"/>
      <c r="N46" s="4173"/>
      <c r="O46" s="4174">
        <v>6.6</v>
      </c>
      <c r="P46" s="4175"/>
      <c r="Q46" s="4175"/>
      <c r="R46" s="4176"/>
      <c r="S46" s="4165">
        <v>10</v>
      </c>
      <c r="T46" s="4166"/>
      <c r="U46" s="4166"/>
      <c r="V46" s="4167"/>
    </row>
    <row r="47" spans="1:42">
      <c r="B47" s="626"/>
      <c r="C47" s="205" t="s">
        <v>678</v>
      </c>
      <c r="D47" s="205"/>
      <c r="E47" s="1421" t="s">
        <v>338</v>
      </c>
      <c r="F47" s="205"/>
      <c r="G47" s="4150">
        <v>10</v>
      </c>
      <c r="H47" s="4154"/>
      <c r="I47" s="4154"/>
      <c r="J47" s="4155"/>
      <c r="K47" s="4156">
        <v>10</v>
      </c>
      <c r="L47" s="4157"/>
      <c r="M47" s="4157"/>
      <c r="N47" s="4158"/>
      <c r="O47" s="4159">
        <v>10</v>
      </c>
      <c r="P47" s="4160"/>
      <c r="Q47" s="4160"/>
      <c r="R47" s="4161"/>
      <c r="S47" s="4162">
        <v>10</v>
      </c>
      <c r="T47" s="4163"/>
      <c r="U47" s="4163"/>
      <c r="V47" s="4164"/>
    </row>
    <row r="48" spans="1:42">
      <c r="B48" s="239" t="s">
        <v>675</v>
      </c>
      <c r="C48" s="1122" t="s">
        <v>198</v>
      </c>
      <c r="D48" s="1122"/>
      <c r="E48" s="1431" t="s">
        <v>432</v>
      </c>
      <c r="F48" s="1122"/>
      <c r="G48" s="4168" t="s">
        <v>927</v>
      </c>
      <c r="H48" s="4169"/>
      <c r="I48" s="4169"/>
      <c r="J48" s="4170"/>
      <c r="K48" s="4171" t="s">
        <v>941</v>
      </c>
      <c r="L48" s="4172"/>
      <c r="M48" s="4172"/>
      <c r="N48" s="4173"/>
      <c r="O48" s="4174" t="s">
        <v>940</v>
      </c>
      <c r="P48" s="4175"/>
      <c r="Q48" s="4175"/>
      <c r="R48" s="4176"/>
      <c r="S48" s="4165" t="s">
        <v>939</v>
      </c>
      <c r="T48" s="4166"/>
      <c r="U48" s="4166"/>
      <c r="V48" s="4167"/>
    </row>
    <row r="49" spans="2:36">
      <c r="B49" s="103"/>
      <c r="C49" s="1122" t="s">
        <v>672</v>
      </c>
      <c r="D49" s="1122"/>
      <c r="E49" s="1431" t="s">
        <v>432</v>
      </c>
      <c r="F49" s="1122"/>
      <c r="G49" s="4168" t="s">
        <v>677</v>
      </c>
      <c r="H49" s="4169"/>
      <c r="I49" s="4169"/>
      <c r="J49" s="4170"/>
      <c r="K49" s="4171" t="s">
        <v>677</v>
      </c>
      <c r="L49" s="4172"/>
      <c r="M49" s="4172"/>
      <c r="N49" s="4173"/>
      <c r="O49" s="4174" t="s">
        <v>677</v>
      </c>
      <c r="P49" s="4175"/>
      <c r="Q49" s="4175"/>
      <c r="R49" s="4176"/>
      <c r="S49" s="4165" t="s">
        <v>677</v>
      </c>
      <c r="T49" s="4166"/>
      <c r="U49" s="4166"/>
      <c r="V49" s="4167"/>
    </row>
    <row r="50" spans="2:36">
      <c r="B50" s="103"/>
      <c r="C50" s="1122" t="s">
        <v>673</v>
      </c>
      <c r="D50" s="1122"/>
      <c r="E50" s="1431" t="s">
        <v>432</v>
      </c>
      <c r="F50" s="1122"/>
      <c r="G50" s="4168">
        <v>2.4</v>
      </c>
      <c r="H50" s="4169"/>
      <c r="I50" s="4169"/>
      <c r="J50" s="4170"/>
      <c r="K50" s="4171">
        <v>5.2</v>
      </c>
      <c r="L50" s="4172"/>
      <c r="M50" s="4172"/>
      <c r="N50" s="4173"/>
      <c r="O50" s="4174">
        <v>8</v>
      </c>
      <c r="P50" s="4175"/>
      <c r="Q50" s="4175"/>
      <c r="R50" s="4176"/>
      <c r="S50" s="4165">
        <v>12.8</v>
      </c>
      <c r="T50" s="4166"/>
      <c r="U50" s="4166"/>
      <c r="V50" s="4167"/>
    </row>
    <row r="51" spans="2:36">
      <c r="B51" s="626"/>
      <c r="C51" s="205" t="s">
        <v>678</v>
      </c>
      <c r="D51" s="205"/>
      <c r="E51" s="1421" t="s">
        <v>338</v>
      </c>
      <c r="F51" s="205"/>
      <c r="G51" s="4150">
        <v>10</v>
      </c>
      <c r="H51" s="4154"/>
      <c r="I51" s="4154"/>
      <c r="J51" s="4155"/>
      <c r="K51" s="4156">
        <v>10</v>
      </c>
      <c r="L51" s="4157"/>
      <c r="M51" s="4157"/>
      <c r="N51" s="4158"/>
      <c r="O51" s="4159">
        <v>10</v>
      </c>
      <c r="P51" s="4160"/>
      <c r="Q51" s="4160"/>
      <c r="R51" s="4161"/>
      <c r="S51" s="4162">
        <v>10</v>
      </c>
      <c r="T51" s="4163"/>
      <c r="U51" s="4163"/>
      <c r="V51" s="4164"/>
    </row>
    <row r="52" spans="2:36">
      <c r="B52" s="1122"/>
      <c r="C52" s="1122"/>
      <c r="D52" s="1122"/>
      <c r="E52" s="1304"/>
      <c r="F52" s="1122"/>
      <c r="G52" s="1122"/>
      <c r="H52" s="1122"/>
      <c r="I52" s="1123"/>
      <c r="J52" s="1124"/>
      <c r="K52" s="1125"/>
      <c r="L52" s="1124"/>
      <c r="M52" s="1125"/>
      <c r="N52" s="1124"/>
      <c r="O52" s="1125"/>
      <c r="P52" s="1124"/>
      <c r="Q52" s="1125"/>
      <c r="R52" s="1124"/>
      <c r="S52" s="1125"/>
      <c r="T52" s="1124"/>
      <c r="U52" s="1125"/>
      <c r="V52" s="1124"/>
    </row>
    <row r="53" spans="2:36" s="1122" customFormat="1">
      <c r="E53" s="1431"/>
      <c r="I53" s="1123"/>
      <c r="J53" s="1124"/>
      <c r="K53" s="1125"/>
      <c r="L53" s="1124"/>
      <c r="M53" s="1125"/>
      <c r="N53" s="1124"/>
      <c r="O53" s="1125"/>
      <c r="P53" s="1124"/>
      <c r="Q53" s="1125"/>
      <c r="R53" s="1124"/>
      <c r="S53" s="1125"/>
      <c r="T53" s="1124"/>
      <c r="U53" s="1125"/>
      <c r="V53" s="1124"/>
      <c r="W53" s="1125"/>
      <c r="X53" s="1124"/>
      <c r="Y53" s="1125"/>
      <c r="Z53" s="1124"/>
      <c r="AA53" s="1125"/>
      <c r="AB53" s="1124"/>
      <c r="AC53" s="1125"/>
      <c r="AD53" s="1124"/>
      <c r="AE53" s="1125"/>
      <c r="AF53" s="1124"/>
      <c r="AG53" s="1125"/>
      <c r="AH53" s="1124"/>
      <c r="AI53" s="1125"/>
      <c r="AJ53" s="1125"/>
    </row>
    <row r="54" spans="2:36">
      <c r="B54" s="145" t="s">
        <v>954</v>
      </c>
      <c r="C54" s="145"/>
      <c r="D54" s="145"/>
      <c r="E54" s="2735" t="s">
        <v>2069</v>
      </c>
      <c r="F54" s="145"/>
      <c r="G54" s="147"/>
      <c r="H54" s="146"/>
      <c r="I54" s="147"/>
      <c r="J54" s="146"/>
      <c r="K54" s="147"/>
      <c r="L54" s="146"/>
      <c r="M54" s="147"/>
      <c r="N54" s="146"/>
      <c r="O54" s="147"/>
      <c r="P54" s="146"/>
      <c r="Q54" s="146"/>
      <c r="R54" s="147"/>
      <c r="S54" s="146"/>
      <c r="T54" s="145"/>
      <c r="U54" s="145"/>
      <c r="V54" s="145"/>
      <c r="W54" s="145"/>
      <c r="X54" s="145"/>
      <c r="Y54" s="145"/>
      <c r="Z54" s="145"/>
      <c r="AA54" s="145"/>
      <c r="AB54" s="145"/>
      <c r="AC54" s="145"/>
      <c r="AD54" s="145"/>
      <c r="AE54" s="145"/>
      <c r="AF54" s="145"/>
      <c r="AG54" s="145"/>
      <c r="AH54" s="145"/>
      <c r="AI54" s="145"/>
    </row>
    <row r="55" spans="2:36">
      <c r="B55" s="1122"/>
      <c r="C55" s="1122"/>
      <c r="D55" s="1122"/>
      <c r="E55" s="1304"/>
      <c r="F55" s="1122"/>
      <c r="G55" s="1124"/>
      <c r="H55" s="1125"/>
      <c r="I55" s="1124"/>
      <c r="J55" s="1125"/>
      <c r="K55" s="1124"/>
      <c r="L55" s="1125"/>
      <c r="M55" s="1124"/>
      <c r="N55" s="1125"/>
      <c r="O55" s="1124"/>
      <c r="P55" s="1125"/>
      <c r="Q55" s="1125"/>
      <c r="R55" s="1124"/>
      <c r="S55" s="1125"/>
      <c r="T55" s="1122"/>
      <c r="U55" s="1122"/>
      <c r="V55" s="1122"/>
    </row>
    <row r="56" spans="2:36">
      <c r="B56" s="1122"/>
      <c r="C56" s="1122"/>
      <c r="D56" s="1122"/>
      <c r="E56" s="1304"/>
      <c r="F56" s="1122"/>
      <c r="G56" s="4199" t="s">
        <v>406</v>
      </c>
      <c r="H56" s="4200"/>
      <c r="I56" s="4200"/>
      <c r="J56" s="4270"/>
      <c r="K56" s="4271" t="s">
        <v>407</v>
      </c>
      <c r="L56" s="4107"/>
      <c r="M56" s="4107"/>
      <c r="N56" s="4108"/>
      <c r="O56" s="4272" t="s">
        <v>408</v>
      </c>
      <c r="P56" s="4273"/>
      <c r="Q56" s="4273"/>
      <c r="R56" s="4274"/>
      <c r="S56" s="4275" t="s">
        <v>409</v>
      </c>
      <c r="T56" s="4276"/>
      <c r="U56" s="4276"/>
      <c r="V56" s="4277"/>
    </row>
    <row r="57" spans="2:36">
      <c r="B57" s="1142" t="s">
        <v>812</v>
      </c>
      <c r="C57" s="1135"/>
      <c r="D57" s="1135"/>
      <c r="E57" s="1136"/>
      <c r="F57" s="1135"/>
      <c r="G57" s="4211" t="s">
        <v>800</v>
      </c>
      <c r="H57" s="4212"/>
      <c r="I57" s="4212"/>
      <c r="J57" s="4212"/>
      <c r="K57" s="4212"/>
      <c r="L57" s="4212"/>
      <c r="M57" s="4212"/>
      <c r="N57" s="4212"/>
      <c r="O57" s="4212"/>
      <c r="P57" s="4212"/>
      <c r="Q57" s="4212"/>
      <c r="R57" s="4212"/>
      <c r="S57" s="4212"/>
      <c r="T57" s="4212"/>
      <c r="U57" s="4212"/>
      <c r="V57" s="4213"/>
    </row>
    <row r="58" spans="2:36">
      <c r="B58" s="1137" t="s">
        <v>814</v>
      </c>
      <c r="C58" s="1126"/>
      <c r="D58" s="1126"/>
      <c r="E58" s="1130"/>
      <c r="F58" s="1126"/>
      <c r="G58" s="4214" t="s">
        <v>801</v>
      </c>
      <c r="H58" s="4215"/>
      <c r="I58" s="4215"/>
      <c r="J58" s="4215"/>
      <c r="K58" s="4215"/>
      <c r="L58" s="4215"/>
      <c r="M58" s="4215"/>
      <c r="N58" s="4215"/>
      <c r="O58" s="4215"/>
      <c r="P58" s="4215"/>
      <c r="Q58" s="4215"/>
      <c r="R58" s="4215"/>
      <c r="S58" s="4215"/>
      <c r="T58" s="4215"/>
      <c r="U58" s="4215"/>
      <c r="V58" s="4216"/>
    </row>
    <row r="59" spans="2:36">
      <c r="B59" s="1137" t="s">
        <v>813</v>
      </c>
      <c r="C59" s="1126"/>
      <c r="D59" s="1126"/>
      <c r="E59" s="1130"/>
      <c r="F59" s="1126"/>
      <c r="G59" s="4214" t="s">
        <v>803</v>
      </c>
      <c r="H59" s="4215"/>
      <c r="I59" s="4215"/>
      <c r="J59" s="4215"/>
      <c r="K59" s="4215"/>
      <c r="L59" s="4215"/>
      <c r="M59" s="4215"/>
      <c r="N59" s="4215"/>
      <c r="O59" s="4215"/>
      <c r="P59" s="4215"/>
      <c r="Q59" s="4215"/>
      <c r="R59" s="4215"/>
      <c r="S59" s="4215"/>
      <c r="T59" s="4215"/>
      <c r="U59" s="4215"/>
      <c r="V59" s="4216"/>
    </row>
    <row r="60" spans="2:36">
      <c r="B60" s="1137" t="s">
        <v>817</v>
      </c>
      <c r="C60" s="1126"/>
      <c r="D60" s="1126"/>
      <c r="E60" s="1130"/>
      <c r="F60" s="1126"/>
      <c r="G60" s="4214" t="s">
        <v>802</v>
      </c>
      <c r="H60" s="4215"/>
      <c r="I60" s="4215"/>
      <c r="J60" s="4215"/>
      <c r="K60" s="4215"/>
      <c r="L60" s="4215"/>
      <c r="M60" s="4215"/>
      <c r="N60" s="4215"/>
      <c r="O60" s="4215"/>
      <c r="P60" s="4215"/>
      <c r="Q60" s="4215"/>
      <c r="R60" s="4215"/>
      <c r="S60" s="4215"/>
      <c r="T60" s="4215"/>
      <c r="U60" s="4215"/>
      <c r="V60" s="4216"/>
    </row>
    <row r="61" spans="2:36">
      <c r="B61" s="1137" t="s">
        <v>815</v>
      </c>
      <c r="C61" s="1126"/>
      <c r="D61" s="1126"/>
      <c r="E61" s="1130"/>
      <c r="F61" s="1126"/>
      <c r="G61" s="4217" t="s">
        <v>804</v>
      </c>
      <c r="H61" s="4218"/>
      <c r="I61" s="4218"/>
      <c r="J61" s="4218"/>
      <c r="K61" s="4218"/>
      <c r="L61" s="4218"/>
      <c r="M61" s="4218"/>
      <c r="N61" s="4218"/>
      <c r="O61" s="4218"/>
      <c r="P61" s="4218"/>
      <c r="Q61" s="4218"/>
      <c r="R61" s="4218"/>
      <c r="S61" s="4218"/>
      <c r="T61" s="4218"/>
      <c r="U61" s="4218"/>
      <c r="V61" s="4219"/>
    </row>
    <row r="62" spans="2:36">
      <c r="B62" s="1137" t="s">
        <v>108</v>
      </c>
      <c r="C62" s="1126"/>
      <c r="D62" s="1126"/>
      <c r="E62" s="1130"/>
      <c r="F62" s="1126"/>
      <c r="G62" s="4180">
        <v>20</v>
      </c>
      <c r="H62" s="4181"/>
      <c r="I62" s="4181"/>
      <c r="J62" s="4181"/>
      <c r="K62" s="4181">
        <v>20</v>
      </c>
      <c r="L62" s="4181"/>
      <c r="M62" s="4181"/>
      <c r="N62" s="4182"/>
      <c r="O62" s="4186">
        <v>20</v>
      </c>
      <c r="P62" s="4187"/>
      <c r="Q62" s="4187"/>
      <c r="R62" s="4187"/>
      <c r="S62" s="4187"/>
      <c r="T62" s="4187"/>
      <c r="U62" s="4187"/>
      <c r="V62" s="4188"/>
    </row>
    <row r="63" spans="2:36">
      <c r="B63" s="1137" t="s">
        <v>816</v>
      </c>
      <c r="C63" s="1126"/>
      <c r="D63" s="1126"/>
      <c r="E63" s="1130"/>
      <c r="F63" s="1126"/>
      <c r="G63" s="4171">
        <v>1.6</v>
      </c>
      <c r="H63" s="4172"/>
      <c r="I63" s="4172"/>
      <c r="J63" s="4172"/>
      <c r="K63" s="4172">
        <v>1.6</v>
      </c>
      <c r="L63" s="4172"/>
      <c r="M63" s="4172"/>
      <c r="N63" s="4173"/>
      <c r="O63" s="4165">
        <v>4</v>
      </c>
      <c r="P63" s="4166"/>
      <c r="Q63" s="4166"/>
      <c r="R63" s="4166"/>
      <c r="S63" s="4166"/>
      <c r="T63" s="4166"/>
      <c r="U63" s="4166"/>
      <c r="V63" s="4167"/>
    </row>
    <row r="64" spans="2:36">
      <c r="B64" s="1019" t="s">
        <v>827</v>
      </c>
      <c r="C64" s="639"/>
      <c r="D64" s="639"/>
      <c r="E64" s="1138"/>
      <c r="F64" s="639"/>
      <c r="G64" s="4156">
        <v>0.3</v>
      </c>
      <c r="H64" s="4157"/>
      <c r="I64" s="4157"/>
      <c r="J64" s="4157"/>
      <c r="K64" s="4157">
        <v>0.3</v>
      </c>
      <c r="L64" s="4157"/>
      <c r="M64" s="4157"/>
      <c r="N64" s="4158"/>
      <c r="O64" s="4162">
        <v>0.3</v>
      </c>
      <c r="P64" s="4163"/>
      <c r="Q64" s="4163"/>
      <c r="R64" s="4163"/>
      <c r="S64" s="4163"/>
      <c r="T64" s="4163"/>
      <c r="U64" s="4163"/>
      <c r="V64" s="4164"/>
    </row>
    <row r="65" spans="2:36">
      <c r="B65" s="1142" t="s">
        <v>805</v>
      </c>
      <c r="C65" s="1135"/>
      <c r="D65" s="1135"/>
      <c r="E65" s="1136"/>
      <c r="F65" s="1135"/>
      <c r="G65" s="4214" t="s">
        <v>936</v>
      </c>
      <c r="H65" s="4215"/>
      <c r="I65" s="4215"/>
      <c r="J65" s="4215"/>
      <c r="K65" s="4215"/>
      <c r="L65" s="4215"/>
      <c r="M65" s="4215"/>
      <c r="N65" s="4215"/>
      <c r="O65" s="4215"/>
      <c r="P65" s="4215"/>
      <c r="Q65" s="4215"/>
      <c r="R65" s="4215"/>
      <c r="S65" s="4215"/>
      <c r="T65" s="4215"/>
      <c r="U65" s="4215"/>
      <c r="V65" s="4216"/>
    </row>
    <row r="66" spans="2:36" s="1122" customFormat="1">
      <c r="B66" s="1137" t="s">
        <v>986</v>
      </c>
      <c r="C66" s="1126"/>
      <c r="D66" s="1126"/>
      <c r="E66" s="1130"/>
      <c r="F66" s="1126"/>
      <c r="G66" s="4217" t="s">
        <v>988</v>
      </c>
      <c r="H66" s="4218"/>
      <c r="I66" s="4218"/>
      <c r="J66" s="4218"/>
      <c r="K66" s="4218"/>
      <c r="L66" s="4218"/>
      <c r="M66" s="4218"/>
      <c r="N66" s="4218"/>
      <c r="O66" s="4218"/>
      <c r="P66" s="4218"/>
      <c r="Q66" s="4218"/>
      <c r="R66" s="4218"/>
      <c r="S66" s="4218"/>
      <c r="T66" s="4218"/>
      <c r="U66" s="4218"/>
      <c r="V66" s="4219"/>
      <c r="W66" s="1125"/>
      <c r="X66" s="1124"/>
      <c r="Y66" s="1125"/>
      <c r="Z66" s="1124"/>
      <c r="AA66" s="1125"/>
      <c r="AB66" s="1124"/>
      <c r="AC66" s="1125"/>
      <c r="AD66" s="1124"/>
      <c r="AE66" s="1125"/>
      <c r="AF66" s="1124"/>
      <c r="AG66" s="1125"/>
      <c r="AH66" s="1124"/>
      <c r="AI66" s="1125"/>
      <c r="AJ66" s="1125"/>
    </row>
    <row r="67" spans="2:36">
      <c r="B67" s="1137" t="s">
        <v>806</v>
      </c>
      <c r="C67" s="1126" t="s">
        <v>809</v>
      </c>
      <c r="D67" s="1126"/>
      <c r="E67" s="1130"/>
      <c r="F67" s="1126"/>
      <c r="G67" s="4180">
        <v>120</v>
      </c>
      <c r="H67" s="4181"/>
      <c r="I67" s="4181">
        <v>120</v>
      </c>
      <c r="J67" s="4181"/>
      <c r="K67" s="4181">
        <v>120</v>
      </c>
      <c r="L67" s="4181"/>
      <c r="M67" s="4181">
        <v>120</v>
      </c>
      <c r="N67" s="4182"/>
      <c r="O67" s="4186">
        <v>120</v>
      </c>
      <c r="P67" s="4187"/>
      <c r="Q67" s="4187">
        <v>120</v>
      </c>
      <c r="R67" s="4187"/>
      <c r="S67" s="4187">
        <v>120</v>
      </c>
      <c r="T67" s="4187"/>
      <c r="U67" s="4187">
        <v>120</v>
      </c>
      <c r="V67" s="4188"/>
    </row>
    <row r="68" spans="2:36">
      <c r="B68" s="1137" t="s">
        <v>807</v>
      </c>
      <c r="C68" s="1126" t="s">
        <v>810</v>
      </c>
      <c r="D68" s="1126"/>
      <c r="E68" s="1130"/>
      <c r="F68" s="1126"/>
      <c r="G68" s="4171">
        <v>15</v>
      </c>
      <c r="H68" s="4172"/>
      <c r="I68" s="4172">
        <v>15</v>
      </c>
      <c r="J68" s="4172"/>
      <c r="K68" s="4172">
        <v>15</v>
      </c>
      <c r="L68" s="4172"/>
      <c r="M68" s="4172">
        <v>15</v>
      </c>
      <c r="N68" s="4173"/>
      <c r="O68" s="4165">
        <v>15</v>
      </c>
      <c r="P68" s="4166"/>
      <c r="Q68" s="4166">
        <v>15</v>
      </c>
      <c r="R68" s="4166"/>
      <c r="S68" s="4166">
        <v>15</v>
      </c>
      <c r="T68" s="4166"/>
      <c r="U68" s="4166">
        <v>15</v>
      </c>
      <c r="V68" s="4167"/>
    </row>
    <row r="69" spans="2:36">
      <c r="B69" s="1019" t="s">
        <v>2200</v>
      </c>
      <c r="C69" s="639" t="s">
        <v>811</v>
      </c>
      <c r="D69" s="639"/>
      <c r="E69" s="1138"/>
      <c r="F69" s="639"/>
      <c r="G69" s="4156" t="s">
        <v>2203</v>
      </c>
      <c r="H69" s="4157"/>
      <c r="I69" s="4157">
        <v>18</v>
      </c>
      <c r="J69" s="4157"/>
      <c r="K69" s="4157">
        <v>18</v>
      </c>
      <c r="L69" s="4157"/>
      <c r="M69" s="4157">
        <v>18</v>
      </c>
      <c r="N69" s="4158"/>
      <c r="O69" s="4162" t="s">
        <v>2203</v>
      </c>
      <c r="P69" s="4163"/>
      <c r="Q69" s="4163">
        <v>18</v>
      </c>
      <c r="R69" s="4163"/>
      <c r="S69" s="4163">
        <v>18</v>
      </c>
      <c r="T69" s="4163"/>
      <c r="U69" s="4163">
        <v>18</v>
      </c>
      <c r="V69" s="4164"/>
    </row>
    <row r="70" spans="2:36">
      <c r="B70" s="1142" t="s">
        <v>824</v>
      </c>
      <c r="C70" s="1135"/>
      <c r="D70" s="1135"/>
      <c r="E70" s="1136"/>
      <c r="F70" s="1135"/>
      <c r="G70" s="4214" t="s">
        <v>937</v>
      </c>
      <c r="H70" s="4215"/>
      <c r="I70" s="4215"/>
      <c r="J70" s="4215"/>
      <c r="K70" s="4215"/>
      <c r="L70" s="4215"/>
      <c r="M70" s="4215"/>
      <c r="N70" s="4215"/>
      <c r="O70" s="4215"/>
      <c r="P70" s="4215"/>
      <c r="Q70" s="4215"/>
      <c r="R70" s="4215"/>
      <c r="S70" s="4215"/>
      <c r="T70" s="4215"/>
      <c r="U70" s="4215"/>
      <c r="V70" s="4216"/>
    </row>
    <row r="71" spans="2:36">
      <c r="B71" s="1137"/>
      <c r="C71" s="1126"/>
      <c r="D71" s="1126"/>
      <c r="E71" s="1130"/>
      <c r="F71" s="1126"/>
      <c r="G71" s="4214" t="s">
        <v>818</v>
      </c>
      <c r="H71" s="4215"/>
      <c r="I71" s="4215"/>
      <c r="J71" s="4215"/>
      <c r="K71" s="4215"/>
      <c r="L71" s="4215"/>
      <c r="M71" s="4215"/>
      <c r="N71" s="4215"/>
      <c r="O71" s="4215"/>
      <c r="P71" s="4215"/>
      <c r="Q71" s="4215"/>
      <c r="R71" s="4215"/>
      <c r="S71" s="4215"/>
      <c r="T71" s="4215"/>
      <c r="U71" s="4215"/>
      <c r="V71" s="4216"/>
    </row>
    <row r="72" spans="2:36">
      <c r="B72" s="1144" t="s">
        <v>819</v>
      </c>
      <c r="C72" s="1134"/>
      <c r="D72" s="1145"/>
      <c r="E72" s="1122"/>
      <c r="F72" s="1134"/>
      <c r="G72" s="4217" t="s">
        <v>823</v>
      </c>
      <c r="H72" s="4218"/>
      <c r="I72" s="4218"/>
      <c r="J72" s="4218"/>
      <c r="K72" s="4218"/>
      <c r="L72" s="4218"/>
      <c r="M72" s="4218"/>
      <c r="N72" s="4218"/>
      <c r="O72" s="4218"/>
      <c r="P72" s="4218"/>
      <c r="Q72" s="4218"/>
      <c r="R72" s="4218"/>
      <c r="S72" s="4218"/>
      <c r="T72" s="4218"/>
      <c r="U72" s="4218"/>
      <c r="V72" s="4219"/>
    </row>
    <row r="73" spans="2:36">
      <c r="B73" s="1143" t="s">
        <v>825</v>
      </c>
      <c r="C73" s="1139"/>
      <c r="D73" s="1139"/>
      <c r="E73" s="1140"/>
      <c r="F73" s="1141"/>
      <c r="G73" s="4141" t="s">
        <v>826</v>
      </c>
      <c r="H73" s="4142"/>
      <c r="I73" s="4142"/>
      <c r="J73" s="4142"/>
      <c r="K73" s="4142"/>
      <c r="L73" s="4142"/>
      <c r="M73" s="4142"/>
      <c r="N73" s="4142"/>
      <c r="O73" s="4142"/>
      <c r="P73" s="4142"/>
      <c r="Q73" s="4142"/>
      <c r="R73" s="4142"/>
      <c r="S73" s="4142"/>
      <c r="T73" s="4142"/>
      <c r="U73" s="4142"/>
      <c r="V73" s="4143"/>
    </row>
    <row r="76" spans="2:36" s="1122" customFormat="1">
      <c r="B76" s="145" t="s">
        <v>1420</v>
      </c>
      <c r="C76" s="145"/>
      <c r="D76" s="145"/>
      <c r="E76" s="1675" t="s">
        <v>1437</v>
      </c>
      <c r="F76" s="145"/>
      <c r="G76" s="147"/>
      <c r="H76" s="146"/>
      <c r="I76" s="147"/>
      <c r="J76" s="146"/>
      <c r="K76" s="147"/>
      <c r="L76" s="146"/>
      <c r="M76" s="147"/>
      <c r="N76" s="146"/>
      <c r="O76" s="147"/>
      <c r="P76" s="146"/>
      <c r="Q76" s="146"/>
      <c r="R76" s="147"/>
      <c r="S76" s="146"/>
      <c r="T76" s="145"/>
      <c r="U76" s="145"/>
      <c r="V76" s="145"/>
      <c r="W76" s="145"/>
      <c r="X76" s="145"/>
      <c r="Y76" s="145"/>
      <c r="Z76" s="145"/>
      <c r="AA76" s="145"/>
      <c r="AB76" s="145"/>
      <c r="AC76" s="145"/>
      <c r="AD76" s="145"/>
      <c r="AE76" s="145"/>
      <c r="AF76" s="145"/>
      <c r="AG76" s="145"/>
      <c r="AH76" s="145"/>
      <c r="AI76" s="145"/>
      <c r="AJ76" s="1125"/>
    </row>
    <row r="78" spans="2:36">
      <c r="G78" s="3777" t="s">
        <v>1441</v>
      </c>
      <c r="H78" s="3778"/>
      <c r="I78" s="3778"/>
      <c r="J78" s="3778"/>
      <c r="K78" s="3778"/>
      <c r="L78" s="3778"/>
      <c r="M78" s="3778"/>
      <c r="N78" s="3779"/>
      <c r="O78" s="3777" t="s">
        <v>1442</v>
      </c>
      <c r="P78" s="3778"/>
      <c r="Q78" s="3778"/>
      <c r="R78" s="3778"/>
      <c r="S78" s="3778"/>
      <c r="T78" s="3778"/>
      <c r="U78" s="3778"/>
      <c r="V78" s="3779"/>
    </row>
    <row r="79" spans="2:36">
      <c r="B79" s="54" t="s">
        <v>1438</v>
      </c>
      <c r="C79" s="50"/>
      <c r="D79" s="50" t="s">
        <v>1439</v>
      </c>
      <c r="E79" s="1674"/>
      <c r="F79" s="1382"/>
      <c r="G79" s="4287" t="s">
        <v>1440</v>
      </c>
      <c r="H79" s="4288"/>
      <c r="I79" s="4288"/>
      <c r="J79" s="4288"/>
      <c r="K79" s="4288"/>
      <c r="L79" s="4288"/>
      <c r="M79" s="4288"/>
      <c r="N79" s="4289"/>
      <c r="O79" s="4287" t="s">
        <v>1443</v>
      </c>
      <c r="P79" s="4288"/>
      <c r="Q79" s="4288"/>
      <c r="R79" s="4288"/>
      <c r="S79" s="4288"/>
      <c r="T79" s="4288"/>
      <c r="U79" s="4288"/>
      <c r="V79" s="4289"/>
    </row>
    <row r="80" spans="2:36">
      <c r="B80" s="1122"/>
      <c r="D80" s="1122"/>
    </row>
    <row r="81" spans="2:22">
      <c r="G81" s="3777" t="s">
        <v>1449</v>
      </c>
      <c r="H81" s="3778"/>
      <c r="I81" s="3778"/>
      <c r="J81" s="3778"/>
      <c r="K81" s="3778"/>
      <c r="L81" s="3778"/>
      <c r="M81" s="3778"/>
      <c r="N81" s="3779"/>
      <c r="O81" s="3777" t="s">
        <v>1450</v>
      </c>
      <c r="P81" s="3778"/>
      <c r="Q81" s="3778"/>
      <c r="R81" s="3778"/>
      <c r="S81" s="3778"/>
      <c r="T81" s="3778"/>
      <c r="U81" s="3778"/>
      <c r="V81" s="3779"/>
    </row>
    <row r="82" spans="2:22" ht="63" customHeight="1">
      <c r="B82" s="1684" t="s">
        <v>1448</v>
      </c>
      <c r="C82" s="1685"/>
      <c r="D82" s="1685" t="s">
        <v>1447</v>
      </c>
      <c r="E82" s="1686" t="s">
        <v>28</v>
      </c>
      <c r="F82" s="1687"/>
      <c r="G82" s="4284" t="s">
        <v>1454</v>
      </c>
      <c r="H82" s="4285"/>
      <c r="I82" s="4285"/>
      <c r="J82" s="4285"/>
      <c r="K82" s="4285"/>
      <c r="L82" s="4285"/>
      <c r="M82" s="4285"/>
      <c r="N82" s="4286"/>
      <c r="O82" s="4284" t="s">
        <v>1451</v>
      </c>
      <c r="P82" s="4285"/>
      <c r="Q82" s="4285"/>
      <c r="R82" s="4285"/>
      <c r="S82" s="4285"/>
      <c r="T82" s="4285"/>
      <c r="U82" s="4285"/>
      <c r="V82" s="4286"/>
    </row>
  </sheetData>
  <dataConsolidate/>
  <mergeCells count="85">
    <mergeCell ref="G81:N81"/>
    <mergeCell ref="O81:V81"/>
    <mergeCell ref="G82:N82"/>
    <mergeCell ref="O82:V82"/>
    <mergeCell ref="G78:N78"/>
    <mergeCell ref="O78:V78"/>
    <mergeCell ref="G79:N79"/>
    <mergeCell ref="O79:V79"/>
    <mergeCell ref="Y32:AI32"/>
    <mergeCell ref="O28:AA28"/>
    <mergeCell ref="G41:J41"/>
    <mergeCell ref="K41:N41"/>
    <mergeCell ref="O41:R41"/>
    <mergeCell ref="S41:V41"/>
    <mergeCell ref="G51:J51"/>
    <mergeCell ref="K51:N51"/>
    <mergeCell ref="O51:R51"/>
    <mergeCell ref="S51:V51"/>
    <mergeCell ref="G42:J42"/>
    <mergeCell ref="K42:N42"/>
    <mergeCell ref="O42:R42"/>
    <mergeCell ref="S42:V42"/>
    <mergeCell ref="G43:J43"/>
    <mergeCell ref="K43:N43"/>
    <mergeCell ref="O43:R43"/>
    <mergeCell ref="S43:V43"/>
    <mergeCell ref="G44:J44"/>
    <mergeCell ref="K44:N44"/>
    <mergeCell ref="O44:R44"/>
    <mergeCell ref="S44:V44"/>
    <mergeCell ref="G45:J45"/>
    <mergeCell ref="K45:N45"/>
    <mergeCell ref="O45:R45"/>
    <mergeCell ref="S45:V45"/>
    <mergeCell ref="G46:J46"/>
    <mergeCell ref="K46:N46"/>
    <mergeCell ref="O46:R46"/>
    <mergeCell ref="S46:V46"/>
    <mergeCell ref="G47:J47"/>
    <mergeCell ref="K47:N47"/>
    <mergeCell ref="O47:R47"/>
    <mergeCell ref="S47:V47"/>
    <mergeCell ref="G48:J48"/>
    <mergeCell ref="K48:N48"/>
    <mergeCell ref="O48:R48"/>
    <mergeCell ref="S48:V48"/>
    <mergeCell ref="G49:J49"/>
    <mergeCell ref="K49:N49"/>
    <mergeCell ref="O49:R49"/>
    <mergeCell ref="S49:V49"/>
    <mergeCell ref="G50:J50"/>
    <mergeCell ref="K50:N50"/>
    <mergeCell ref="O50:R50"/>
    <mergeCell ref="S50:V50"/>
    <mergeCell ref="G57:V57"/>
    <mergeCell ref="G73:V73"/>
    <mergeCell ref="G40:J40"/>
    <mergeCell ref="K40:N40"/>
    <mergeCell ref="O40:R40"/>
    <mergeCell ref="S40:V40"/>
    <mergeCell ref="G56:J56"/>
    <mergeCell ref="K56:N56"/>
    <mergeCell ref="O56:R56"/>
    <mergeCell ref="S56:V56"/>
    <mergeCell ref="G70:V70"/>
    <mergeCell ref="G71:V71"/>
    <mergeCell ref="G58:V58"/>
    <mergeCell ref="G59:V59"/>
    <mergeCell ref="G60:V60"/>
    <mergeCell ref="G61:V61"/>
    <mergeCell ref="O64:V64"/>
    <mergeCell ref="G62:N62"/>
    <mergeCell ref="G63:N63"/>
    <mergeCell ref="G64:N64"/>
    <mergeCell ref="O63:V63"/>
    <mergeCell ref="O62:V62"/>
    <mergeCell ref="G72:V72"/>
    <mergeCell ref="G65:V65"/>
    <mergeCell ref="G66:V66"/>
    <mergeCell ref="G67:N67"/>
    <mergeCell ref="G68:N68"/>
    <mergeCell ref="G69:N69"/>
    <mergeCell ref="O67:V67"/>
    <mergeCell ref="O68:V68"/>
    <mergeCell ref="O69:V69"/>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3"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12.xml><?xml version="1.0" encoding="utf-8"?>
<worksheet xmlns="http://schemas.openxmlformats.org/spreadsheetml/2006/main" xmlns:r="http://schemas.openxmlformats.org/officeDocument/2006/relationships">
  <sheetPr>
    <pageSetUpPr fitToPage="1"/>
  </sheetPr>
  <dimension ref="A1:AN84"/>
  <sheetViews>
    <sheetView zoomScale="70" zoomScaleNormal="70" workbookViewId="0">
      <selection activeCell="A10" sqref="A10:I10"/>
    </sheetView>
  </sheetViews>
  <sheetFormatPr baseColWidth="10" defaultRowHeight="15"/>
  <cols>
    <col min="1" max="1" width="11.42578125" style="219"/>
    <col min="2" max="2" width="32.85546875" style="219" bestFit="1" customWidth="1"/>
    <col min="3" max="3" width="7.28515625" style="219" customWidth="1"/>
    <col min="4" max="4" width="28" style="219" bestFit="1" customWidth="1"/>
    <col min="5" max="5" width="11" style="8" bestFit="1" customWidth="1"/>
    <col min="6" max="6" width="11.42578125" style="219" customWidth="1"/>
    <col min="7" max="8" width="5.5703125" style="219" customWidth="1"/>
    <col min="9" max="9" width="5.5703125" style="220" customWidth="1"/>
    <col min="10" max="10" width="5.5703125" style="65" customWidth="1"/>
    <col min="11" max="11" width="5.5703125" style="70" customWidth="1"/>
    <col min="12" max="12" width="5.5703125" style="65" customWidth="1"/>
    <col min="13" max="13" width="5.5703125" style="70" customWidth="1"/>
    <col min="14" max="14" width="5.5703125" style="65" customWidth="1"/>
    <col min="15" max="15" width="5.5703125" style="70" customWidth="1"/>
    <col min="16" max="16" width="5.5703125" style="65" customWidth="1"/>
    <col min="17" max="17" width="5.5703125" style="70" customWidth="1"/>
    <col min="18" max="18" width="5.5703125" style="65" customWidth="1"/>
    <col min="19" max="19" width="5.5703125" style="70" customWidth="1"/>
    <col min="20" max="20" width="5.5703125" style="65" customWidth="1"/>
    <col min="21" max="21" width="5.5703125" style="70" customWidth="1"/>
    <col min="22" max="22" width="5.5703125" style="65" customWidth="1"/>
    <col min="23" max="23" width="5.5703125" style="70" customWidth="1"/>
    <col min="24" max="24" width="5.5703125" style="65" customWidth="1"/>
    <col min="25" max="25" width="5.5703125" style="70" customWidth="1"/>
    <col min="26" max="26" width="5.5703125" style="65" customWidth="1"/>
    <col min="27" max="27" width="5.5703125" style="70" customWidth="1"/>
    <col min="28" max="28" width="5.5703125" style="65" customWidth="1"/>
    <col min="29" max="29" width="5.5703125" style="70" customWidth="1"/>
    <col min="30" max="30" width="5.5703125" style="65" customWidth="1"/>
    <col min="31" max="31" width="5.5703125" style="70" customWidth="1"/>
    <col min="32" max="32" width="5.5703125" style="65" customWidth="1"/>
    <col min="33" max="33" width="5.5703125" style="70" customWidth="1"/>
    <col min="34" max="34" width="5.5703125" style="65" customWidth="1"/>
    <col min="35" max="35" width="5.5703125" style="70" customWidth="1"/>
    <col min="36" max="36" width="11.42578125" style="70"/>
    <col min="37" max="37" width="11.42578125" style="65"/>
    <col min="38" max="38" width="11.42578125" style="70"/>
    <col min="39" max="16384" width="11.42578125" style="219"/>
  </cols>
  <sheetData>
    <row r="1" spans="1:38" s="195" customFormat="1" ht="15.75" thickBot="1">
      <c r="A1" s="194" t="s">
        <v>905</v>
      </c>
      <c r="E1" s="196"/>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c r="AJ1" s="200"/>
      <c r="AK1" s="199"/>
      <c r="AL1" s="200"/>
    </row>
    <row r="2" spans="1:38">
      <c r="A2" s="315" t="s">
        <v>1952</v>
      </c>
    </row>
    <row r="4" spans="1:38">
      <c r="B4" s="8"/>
      <c r="D4" s="1673" t="s">
        <v>1385</v>
      </c>
      <c r="H4" s="1431"/>
      <c r="I4" s="1122"/>
      <c r="J4" s="1122"/>
      <c r="K4" s="1124"/>
      <c r="L4" s="1672" t="s">
        <v>1390</v>
      </c>
      <c r="M4" s="65"/>
      <c r="N4" s="1124"/>
      <c r="O4" s="1125"/>
      <c r="P4" s="1124"/>
      <c r="Q4" s="1125"/>
      <c r="R4" s="1124"/>
      <c r="S4" s="1125"/>
      <c r="T4" s="1124"/>
      <c r="Y4" s="1672"/>
      <c r="Z4" s="1672" t="s">
        <v>1384</v>
      </c>
    </row>
    <row r="5" spans="1:38">
      <c r="B5" s="135" t="s">
        <v>213</v>
      </c>
      <c r="C5" s="1431" t="s">
        <v>206</v>
      </c>
      <c r="D5" s="1503" t="s">
        <v>1141</v>
      </c>
      <c r="K5" s="1432" t="s">
        <v>238</v>
      </c>
      <c r="L5" s="421" t="s">
        <v>579</v>
      </c>
      <c r="M5" s="65"/>
      <c r="N5" s="70"/>
      <c r="O5" s="65"/>
      <c r="P5" s="70"/>
      <c r="Q5" s="65"/>
      <c r="R5" s="70"/>
      <c r="S5" s="65"/>
      <c r="T5" s="70"/>
      <c r="Y5" s="1431" t="s">
        <v>344</v>
      </c>
      <c r="Z5" s="1123" t="s">
        <v>1379</v>
      </c>
    </row>
    <row r="6" spans="1:38">
      <c r="B6" s="135"/>
      <c r="C6" s="43" t="s">
        <v>207</v>
      </c>
      <c r="D6" s="220" t="s">
        <v>457</v>
      </c>
      <c r="K6" s="1132" t="s">
        <v>239</v>
      </c>
      <c r="L6" s="1123" t="s">
        <v>838</v>
      </c>
      <c r="M6" s="65"/>
      <c r="N6" s="70"/>
      <c r="O6" s="65"/>
      <c r="P6" s="70"/>
      <c r="Q6" s="65"/>
      <c r="R6" s="70"/>
      <c r="S6" s="65"/>
      <c r="T6" s="70"/>
      <c r="Y6" s="1431" t="s">
        <v>432</v>
      </c>
      <c r="Z6" s="1123" t="s">
        <v>1383</v>
      </c>
    </row>
    <row r="7" spans="1:38">
      <c r="B7" s="135"/>
      <c r="C7" s="43" t="s">
        <v>205</v>
      </c>
      <c r="D7" s="220" t="s">
        <v>510</v>
      </c>
      <c r="K7" s="1132" t="s">
        <v>261</v>
      </c>
      <c r="L7" s="1123" t="s">
        <v>839</v>
      </c>
      <c r="M7" s="65"/>
      <c r="N7" s="70"/>
      <c r="O7" s="65"/>
      <c r="P7" s="70"/>
      <c r="Q7" s="65"/>
      <c r="R7" s="70"/>
      <c r="S7" s="65"/>
      <c r="T7" s="70"/>
      <c r="U7" s="65"/>
      <c r="V7" s="70"/>
    </row>
    <row r="8" spans="1:38">
      <c r="B8" s="135"/>
      <c r="C8" s="1432" t="s">
        <v>208</v>
      </c>
      <c r="D8" s="220" t="s">
        <v>578</v>
      </c>
      <c r="K8" s="1132" t="s">
        <v>338</v>
      </c>
      <c r="L8" s="1122" t="s">
        <v>680</v>
      </c>
      <c r="M8" s="65"/>
      <c r="N8" s="70"/>
      <c r="O8" s="65"/>
      <c r="P8" s="70"/>
      <c r="Q8" s="65"/>
      <c r="R8" s="70"/>
      <c r="S8" s="65"/>
      <c r="T8" s="70"/>
      <c r="U8" s="65"/>
      <c r="V8" s="70"/>
    </row>
    <row r="9" spans="1:38" ht="15" customHeight="1">
      <c r="C9" s="1500" t="s">
        <v>909</v>
      </c>
      <c r="D9" s="1123" t="s">
        <v>1431</v>
      </c>
      <c r="E9" s="135"/>
      <c r="K9" s="1132" t="s">
        <v>339</v>
      </c>
      <c r="L9" s="1122" t="s">
        <v>681</v>
      </c>
      <c r="M9" s="65"/>
      <c r="N9" s="70"/>
      <c r="O9" s="65"/>
      <c r="P9" s="70"/>
      <c r="Q9" s="65"/>
      <c r="R9" s="70"/>
      <c r="S9" s="65"/>
      <c r="T9" s="70"/>
      <c r="U9" s="65"/>
      <c r="V9" s="70"/>
    </row>
    <row r="10" spans="1:38">
      <c r="C10" s="1500" t="s">
        <v>1381</v>
      </c>
      <c r="D10" s="1123" t="s">
        <v>1432</v>
      </c>
      <c r="E10" s="219"/>
      <c r="I10" s="219"/>
      <c r="J10" s="219"/>
      <c r="K10" s="219"/>
      <c r="L10" s="219"/>
      <c r="M10" s="219"/>
      <c r="N10" s="219"/>
      <c r="O10" s="219"/>
      <c r="P10" s="219"/>
      <c r="Q10" s="219"/>
      <c r="T10" s="219"/>
      <c r="U10" s="219"/>
      <c r="V10" s="219"/>
      <c r="W10" s="219"/>
      <c r="X10" s="219"/>
      <c r="Y10" s="219"/>
      <c r="Z10" s="219"/>
      <c r="AA10" s="219"/>
      <c r="AB10" s="219"/>
      <c r="AC10" s="219"/>
      <c r="AD10" s="219"/>
      <c r="AE10" s="219"/>
      <c r="AF10" s="219"/>
      <c r="AG10" s="219"/>
      <c r="AH10" s="219"/>
      <c r="AI10" s="219"/>
      <c r="AL10" s="219"/>
    </row>
    <row r="11" spans="1:38" ht="17.25" customHeight="1">
      <c r="A11" s="175"/>
      <c r="B11" s="175"/>
      <c r="C11" s="172"/>
      <c r="D11" s="175"/>
      <c r="E11" s="172"/>
      <c r="H11" s="251"/>
      <c r="I11" s="251"/>
      <c r="J11" s="251"/>
      <c r="K11" s="251"/>
      <c r="L11" s="251"/>
      <c r="M11" s="251"/>
      <c r="N11" s="251"/>
      <c r="O11" s="251"/>
      <c r="P11" s="251"/>
      <c r="Q11" s="251"/>
      <c r="T11" s="251"/>
      <c r="U11" s="251"/>
      <c r="V11" s="251"/>
      <c r="W11" s="251"/>
      <c r="X11" s="251"/>
      <c r="Y11" s="251"/>
      <c r="Z11" s="251"/>
      <c r="AA11" s="251"/>
      <c r="AB11" s="251"/>
      <c r="AC11" s="251"/>
      <c r="AD11" s="251"/>
      <c r="AE11" s="251"/>
      <c r="AF11" s="251"/>
      <c r="AG11" s="251"/>
      <c r="AH11" s="251"/>
      <c r="AI11" s="251"/>
      <c r="AL11" s="219"/>
    </row>
    <row r="12" spans="1:38" ht="18.75">
      <c r="A12" s="3036" t="s">
        <v>2448</v>
      </c>
    </row>
    <row r="13" spans="1:38" s="2536" customFormat="1">
      <c r="A13" s="11" t="s">
        <v>2449</v>
      </c>
      <c r="E13" s="2985"/>
      <c r="I13" s="1123"/>
      <c r="J13" s="2540"/>
      <c r="K13" s="2541"/>
      <c r="L13" s="2540"/>
      <c r="M13" s="2541"/>
      <c r="N13" s="2540"/>
      <c r="O13" s="2541"/>
      <c r="P13" s="2540"/>
      <c r="Q13" s="2541"/>
      <c r="R13" s="2540"/>
      <c r="S13" s="2541"/>
      <c r="T13" s="2540"/>
      <c r="U13" s="2541"/>
      <c r="V13" s="2540"/>
      <c r="W13" s="2541"/>
      <c r="X13" s="2540"/>
      <c r="Y13" s="2541"/>
      <c r="Z13" s="2540"/>
      <c r="AA13" s="2541"/>
      <c r="AB13" s="2540"/>
      <c r="AC13" s="2541"/>
      <c r="AD13" s="2540"/>
      <c r="AE13" s="2541"/>
      <c r="AF13" s="2540"/>
      <c r="AG13" s="2541"/>
      <c r="AH13" s="2540"/>
      <c r="AI13" s="2541"/>
      <c r="AJ13" s="2541"/>
      <c r="AK13" s="2540"/>
      <c r="AL13" s="2541"/>
    </row>
    <row r="15" spans="1:38" ht="17.25" customHeight="1">
      <c r="A15" s="316" t="s">
        <v>581</v>
      </c>
      <c r="B15" s="175"/>
      <c r="C15" s="172"/>
      <c r="D15" s="175"/>
      <c r="E15" s="172"/>
      <c r="F15" s="176"/>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L15" s="219"/>
    </row>
    <row r="16" spans="1:38" s="249" customFormat="1">
      <c r="B16" s="248" t="s">
        <v>355</v>
      </c>
      <c r="C16" s="252"/>
      <c r="D16" s="252"/>
      <c r="E16" s="252"/>
      <c r="F16" s="253"/>
      <c r="G16" s="254"/>
      <c r="H16" s="255"/>
      <c r="I16" s="254"/>
      <c r="J16" s="255"/>
      <c r="K16" s="254"/>
      <c r="L16" s="255"/>
      <c r="M16" s="254"/>
      <c r="N16" s="255"/>
      <c r="O16" s="254"/>
      <c r="P16" s="255"/>
      <c r="Q16" s="254"/>
      <c r="R16" s="255"/>
      <c r="S16" s="254"/>
      <c r="T16" s="255"/>
      <c r="U16" s="254"/>
      <c r="V16" s="255"/>
      <c r="W16" s="254"/>
      <c r="X16" s="255"/>
      <c r="Y16" s="254"/>
      <c r="Z16" s="254"/>
      <c r="AA16" s="254"/>
      <c r="AB16" s="254"/>
      <c r="AC16" s="254"/>
      <c r="AD16" s="254"/>
      <c r="AE16" s="254"/>
      <c r="AF16" s="254"/>
      <c r="AG16" s="254"/>
      <c r="AH16" s="254"/>
      <c r="AI16" s="254"/>
      <c r="AJ16" s="173"/>
      <c r="AK16" s="174"/>
    </row>
    <row r="17" spans="1:38" ht="36.75" customHeight="1">
      <c r="A17" s="4301" t="str">
        <f>+B16</f>
        <v>Cas : Mésophile saturé au disgesteur à 37°C et 3mbarg soit environ 6%H2O max, température biogaz 70°C max</v>
      </c>
      <c r="B17" s="1218" t="s">
        <v>1199</v>
      </c>
      <c r="C17" s="96"/>
      <c r="D17" s="50"/>
      <c r="E17" s="96"/>
      <c r="F17" s="97"/>
      <c r="G17" s="296">
        <v>100</v>
      </c>
      <c r="H17" s="296">
        <f>G17+50</f>
        <v>150</v>
      </c>
      <c r="I17" s="296">
        <f>G17+100</f>
        <v>200</v>
      </c>
      <c r="J17" s="296">
        <f>H17+100</f>
        <v>250</v>
      </c>
      <c r="K17" s="296">
        <f t="shared" ref="K17:AI17" si="0">I17+100</f>
        <v>300</v>
      </c>
      <c r="L17" s="296">
        <f t="shared" si="0"/>
        <v>350</v>
      </c>
      <c r="M17" s="296">
        <f t="shared" si="0"/>
        <v>400</v>
      </c>
      <c r="N17" s="296">
        <f t="shared" si="0"/>
        <v>450</v>
      </c>
      <c r="O17" s="296">
        <f t="shared" si="0"/>
        <v>500</v>
      </c>
      <c r="P17" s="296">
        <f t="shared" si="0"/>
        <v>550</v>
      </c>
      <c r="Q17" s="296">
        <f t="shared" si="0"/>
        <v>600</v>
      </c>
      <c r="R17" s="296">
        <f t="shared" si="0"/>
        <v>650</v>
      </c>
      <c r="S17" s="296">
        <f t="shared" si="0"/>
        <v>700</v>
      </c>
      <c r="T17" s="296">
        <f t="shared" si="0"/>
        <v>750</v>
      </c>
      <c r="U17" s="296">
        <f t="shared" si="0"/>
        <v>800</v>
      </c>
      <c r="V17" s="296">
        <f t="shared" si="0"/>
        <v>850</v>
      </c>
      <c r="W17" s="296">
        <f t="shared" si="0"/>
        <v>900</v>
      </c>
      <c r="X17" s="296">
        <f t="shared" si="0"/>
        <v>950</v>
      </c>
      <c r="Y17" s="296">
        <f t="shared" si="0"/>
        <v>1000</v>
      </c>
      <c r="Z17" s="296">
        <f t="shared" si="0"/>
        <v>1050</v>
      </c>
      <c r="AA17" s="296">
        <f t="shared" si="0"/>
        <v>1100</v>
      </c>
      <c r="AB17" s="296">
        <f t="shared" si="0"/>
        <v>1150</v>
      </c>
      <c r="AC17" s="296">
        <f t="shared" si="0"/>
        <v>1200</v>
      </c>
      <c r="AD17" s="296">
        <f t="shared" si="0"/>
        <v>1250</v>
      </c>
      <c r="AE17" s="296">
        <f t="shared" si="0"/>
        <v>1300</v>
      </c>
      <c r="AF17" s="296">
        <f t="shared" si="0"/>
        <v>1350</v>
      </c>
      <c r="AG17" s="296">
        <f t="shared" si="0"/>
        <v>1400</v>
      </c>
      <c r="AH17" s="296">
        <f t="shared" si="0"/>
        <v>1450</v>
      </c>
      <c r="AI17" s="296">
        <f t="shared" si="0"/>
        <v>1500</v>
      </c>
      <c r="AL17" s="219"/>
    </row>
    <row r="18" spans="1:38" s="1125" customFormat="1">
      <c r="A18" s="4301"/>
      <c r="B18" s="239" t="s">
        <v>583</v>
      </c>
      <c r="C18" s="1122"/>
      <c r="D18" s="1122"/>
      <c r="E18" s="43" t="s">
        <v>207</v>
      </c>
      <c r="F18" s="127"/>
      <c r="G18" s="1252">
        <v>5.6621153162345959</v>
      </c>
      <c r="H18" s="1252">
        <v>8.4931729743518929</v>
      </c>
      <c r="I18" s="1252">
        <v>11.324230632469192</v>
      </c>
      <c r="J18" s="288">
        <v>14.155288290586489</v>
      </c>
      <c r="K18" s="288">
        <v>16.986345948703786</v>
      </c>
      <c r="L18" s="288">
        <v>19.817403606821081</v>
      </c>
      <c r="M18" s="288">
        <v>22.648461264938383</v>
      </c>
      <c r="N18" s="288">
        <v>25.479518923055682</v>
      </c>
      <c r="O18" s="288">
        <v>28.310576581172977</v>
      </c>
      <c r="P18" s="288">
        <v>31.141634239290276</v>
      </c>
      <c r="Q18" s="288">
        <v>33.972691897407572</v>
      </c>
      <c r="R18" s="288">
        <v>36.803749555524867</v>
      </c>
      <c r="S18" s="288">
        <v>39.634807213642162</v>
      </c>
      <c r="T18" s="288">
        <v>42.465864871759472</v>
      </c>
      <c r="U18" s="288">
        <v>45.296922529876767</v>
      </c>
      <c r="V18" s="288">
        <v>48.127980187994062</v>
      </c>
      <c r="W18" s="288">
        <v>50.959037846111364</v>
      </c>
      <c r="X18" s="288">
        <v>53.79009550422866</v>
      </c>
      <c r="Y18" s="288">
        <v>56.621153162345955</v>
      </c>
      <c r="Z18" s="288">
        <v>59.452210820463257</v>
      </c>
      <c r="AA18" s="288">
        <v>62.283268478580553</v>
      </c>
      <c r="AB18" s="288">
        <v>65.114326136697841</v>
      </c>
      <c r="AC18" s="288">
        <v>67.945383794815143</v>
      </c>
      <c r="AD18" s="288">
        <v>70.776441452932431</v>
      </c>
      <c r="AE18" s="288">
        <v>73.607499111049734</v>
      </c>
      <c r="AF18" s="288">
        <v>76.43855676916705</v>
      </c>
      <c r="AG18" s="288">
        <v>79.269614427284324</v>
      </c>
      <c r="AH18" s="288">
        <v>82.100672085401641</v>
      </c>
      <c r="AI18" s="288">
        <v>84.931729743518943</v>
      </c>
      <c r="AK18" s="1124"/>
    </row>
    <row r="19" spans="1:38" s="1125" customFormat="1" ht="15.75" thickBot="1">
      <c r="A19" s="4301"/>
      <c r="B19" s="239" t="s">
        <v>190</v>
      </c>
      <c r="C19" s="1122"/>
      <c r="D19" s="1122"/>
      <c r="E19" s="43" t="s">
        <v>207</v>
      </c>
      <c r="F19" s="1122"/>
      <c r="G19" s="1251">
        <v>1.6031148289035433</v>
      </c>
      <c r="H19" s="1251">
        <v>2.4046722433553152</v>
      </c>
      <c r="I19" s="1251">
        <v>3.2062296578070866</v>
      </c>
      <c r="J19" s="451">
        <v>4.0077870722588589</v>
      </c>
      <c r="K19" s="451">
        <v>4.8093444867106303</v>
      </c>
      <c r="L19" s="1164">
        <v>5.6109019011624017</v>
      </c>
      <c r="M19" s="1164">
        <v>6.4124593156141731</v>
      </c>
      <c r="N19" s="1164">
        <v>7.2140167300659463</v>
      </c>
      <c r="O19" s="1164">
        <v>8.0155741445177178</v>
      </c>
      <c r="P19" s="1164">
        <v>8.8171315589694892</v>
      </c>
      <c r="Q19" s="1164">
        <v>9.6186889734212606</v>
      </c>
      <c r="R19" s="1164">
        <v>10.420246387873032</v>
      </c>
      <c r="S19" s="1164">
        <v>11.221803802324803</v>
      </c>
      <c r="T19" s="1164">
        <v>12.023361216776578</v>
      </c>
      <c r="U19" s="1164">
        <v>12.824918631228346</v>
      </c>
      <c r="V19" s="1164">
        <v>13.626476045680118</v>
      </c>
      <c r="W19" s="1164">
        <v>14.428033460131893</v>
      </c>
      <c r="X19" s="1164">
        <v>15.229590874583664</v>
      </c>
      <c r="Y19" s="1164">
        <v>16.031148289035436</v>
      </c>
      <c r="Z19" s="1164">
        <v>16.832705703487211</v>
      </c>
      <c r="AA19" s="1164">
        <v>17.634263117938978</v>
      </c>
      <c r="AB19" s="1164">
        <v>18.435820532390746</v>
      </c>
      <c r="AC19" s="1164">
        <v>19.237377946842521</v>
      </c>
      <c r="AD19" s="1164">
        <v>20.038935361294289</v>
      </c>
      <c r="AE19" s="1164">
        <v>20.840492775746064</v>
      </c>
      <c r="AF19" s="1164">
        <v>21.642050190197843</v>
      </c>
      <c r="AG19" s="1164">
        <v>22.443607604649607</v>
      </c>
      <c r="AH19" s="1164">
        <v>23.245165019101382</v>
      </c>
      <c r="AI19" s="1164">
        <v>24.046722433553157</v>
      </c>
      <c r="AK19" s="1124"/>
    </row>
    <row r="20" spans="1:38" s="70" customFormat="1">
      <c r="A20" s="4301"/>
      <c r="B20" s="558" t="s">
        <v>582</v>
      </c>
      <c r="C20" s="52"/>
      <c r="D20" s="52"/>
      <c r="E20" s="1429" t="s">
        <v>1402</v>
      </c>
      <c r="F20" s="52"/>
      <c r="G20" s="673" t="s">
        <v>1915</v>
      </c>
      <c r="H20" s="609"/>
      <c r="I20" s="609"/>
      <c r="J20" s="674"/>
      <c r="K20" s="675"/>
      <c r="L20" s="605"/>
      <c r="M20" s="426"/>
      <c r="N20" s="601"/>
      <c r="O20" s="424"/>
      <c r="P20" s="424"/>
      <c r="Q20" s="424"/>
      <c r="R20" s="424"/>
      <c r="S20" s="424"/>
      <c r="T20" s="424"/>
      <c r="U20" s="424"/>
      <c r="V20" s="424"/>
      <c r="W20" s="424"/>
      <c r="X20" s="424"/>
      <c r="Y20" s="424"/>
      <c r="Z20" s="424"/>
      <c r="AA20" s="424"/>
      <c r="AB20" s="607"/>
      <c r="AC20" s="424"/>
      <c r="AD20" s="423"/>
      <c r="AE20" s="424"/>
      <c r="AF20" s="423"/>
      <c r="AG20" s="424"/>
      <c r="AH20" s="423"/>
      <c r="AI20" s="424"/>
      <c r="AK20" s="65"/>
    </row>
    <row r="21" spans="1:38" s="70" customFormat="1" ht="15" hidden="1" customHeight="1">
      <c r="A21" s="4301"/>
      <c r="B21" s="239" t="s">
        <v>583</v>
      </c>
      <c r="C21" s="219"/>
      <c r="D21" s="219"/>
      <c r="E21" s="43" t="s">
        <v>207</v>
      </c>
      <c r="F21" s="127"/>
      <c r="G21" s="679">
        <v>5.6621153162345959</v>
      </c>
      <c r="H21" s="276">
        <v>8.4931729743518929</v>
      </c>
      <c r="I21" s="276">
        <v>11.324230632469192</v>
      </c>
      <c r="J21" s="680">
        <v>14.155288290586489</v>
      </c>
      <c r="K21" s="681">
        <v>16.986345948703786</v>
      </c>
      <c r="L21" s="512">
        <v>19.817403606821081</v>
      </c>
      <c r="M21" s="278">
        <v>22.648461264938383</v>
      </c>
      <c r="N21" s="531">
        <v>25.479518923055682</v>
      </c>
      <c r="O21" s="278"/>
      <c r="P21" s="278"/>
      <c r="Q21" s="278"/>
      <c r="R21" s="278"/>
      <c r="S21" s="278"/>
      <c r="T21" s="278"/>
      <c r="U21" s="278"/>
      <c r="V21" s="278"/>
      <c r="W21" s="278"/>
      <c r="X21" s="278"/>
      <c r="Y21" s="278"/>
      <c r="Z21" s="278"/>
      <c r="AA21" s="278"/>
      <c r="AB21" s="512"/>
      <c r="AC21" s="278">
        <v>67.945383794815143</v>
      </c>
      <c r="AD21" s="278">
        <v>70.776441452932431</v>
      </c>
      <c r="AE21" s="278">
        <v>73.607499111049734</v>
      </c>
      <c r="AF21" s="278">
        <v>76.43855676916705</v>
      </c>
      <c r="AG21" s="278">
        <v>79.269614427284324</v>
      </c>
      <c r="AH21" s="278">
        <v>82.100672085401641</v>
      </c>
      <c r="AI21" s="278">
        <v>84.931729743518943</v>
      </c>
      <c r="AK21" s="65"/>
    </row>
    <row r="22" spans="1:38" s="70" customFormat="1" ht="15" hidden="1" customHeight="1">
      <c r="A22" s="4301"/>
      <c r="B22" s="239" t="s">
        <v>190</v>
      </c>
      <c r="C22" s="219"/>
      <c r="D22" s="219"/>
      <c r="E22" s="43" t="s">
        <v>207</v>
      </c>
      <c r="F22" s="219"/>
      <c r="G22" s="685">
        <v>1.6031148289035433</v>
      </c>
      <c r="H22" s="444">
        <v>2.4046722433553152</v>
      </c>
      <c r="I22" s="444">
        <v>3.2062296578070866</v>
      </c>
      <c r="J22" s="686">
        <v>4.0077870722588589</v>
      </c>
      <c r="K22" s="687">
        <v>4.8093444867106303</v>
      </c>
      <c r="L22" s="606">
        <v>5.6109019011624017</v>
      </c>
      <c r="M22" s="450">
        <v>6.4124593156141731</v>
      </c>
      <c r="N22" s="602">
        <v>7.2140167300659463</v>
      </c>
      <c r="O22" s="449"/>
      <c r="P22" s="449"/>
      <c r="Q22" s="449"/>
      <c r="R22" s="449"/>
      <c r="S22" s="449"/>
      <c r="T22" s="449"/>
      <c r="U22" s="449"/>
      <c r="V22" s="449"/>
      <c r="W22" s="449"/>
      <c r="X22" s="449"/>
      <c r="Y22" s="449"/>
      <c r="Z22" s="449"/>
      <c r="AA22" s="449"/>
      <c r="AB22" s="608"/>
      <c r="AC22" s="449">
        <v>19.237377946842521</v>
      </c>
      <c r="AD22" s="448">
        <v>20.038935361294289</v>
      </c>
      <c r="AE22" s="449">
        <v>20.840492775746064</v>
      </c>
      <c r="AF22" s="448">
        <v>21.642050190197843</v>
      </c>
      <c r="AG22" s="449">
        <v>22.443607604649607</v>
      </c>
      <c r="AH22" s="448">
        <v>23.245165019101382</v>
      </c>
      <c r="AI22" s="449">
        <v>24.046722433553157</v>
      </c>
      <c r="AK22" s="65"/>
    </row>
    <row r="23" spans="1:38" s="70" customFormat="1" ht="15.75" thickBot="1">
      <c r="A23" s="4301"/>
      <c r="B23" s="637" t="s">
        <v>195</v>
      </c>
      <c r="C23" s="638" t="s">
        <v>41</v>
      </c>
      <c r="D23" s="639" t="s">
        <v>592</v>
      </c>
      <c r="E23" s="627" t="s">
        <v>205</v>
      </c>
      <c r="F23" s="408"/>
      <c r="G23" s="610">
        <v>40</v>
      </c>
      <c r="H23" s="611">
        <v>40</v>
      </c>
      <c r="I23" s="611">
        <v>40</v>
      </c>
      <c r="J23" s="611">
        <v>40</v>
      </c>
      <c r="K23" s="612">
        <v>40</v>
      </c>
      <c r="L23" s="691"/>
      <c r="M23" s="406"/>
      <c r="N23" s="692"/>
      <c r="O23" s="697"/>
      <c r="P23" s="697"/>
      <c r="Q23" s="697"/>
      <c r="R23" s="697"/>
      <c r="S23" s="697"/>
      <c r="T23" s="697"/>
      <c r="U23" s="697"/>
      <c r="V23" s="697"/>
      <c r="W23" s="697"/>
      <c r="X23" s="697"/>
      <c r="Y23" s="697"/>
      <c r="Z23" s="697"/>
      <c r="AA23" s="697"/>
      <c r="AB23" s="696"/>
      <c r="AC23" s="697"/>
      <c r="AD23" s="698"/>
      <c r="AE23" s="697"/>
      <c r="AF23" s="698"/>
      <c r="AG23" s="697"/>
      <c r="AH23" s="698"/>
      <c r="AI23" s="697"/>
      <c r="AK23" s="65"/>
    </row>
    <row r="24" spans="1:38" s="70" customFormat="1">
      <c r="A24" s="4301"/>
      <c r="B24" s="558" t="s">
        <v>582</v>
      </c>
      <c r="C24" s="52"/>
      <c r="D24" s="52"/>
      <c r="E24" s="1429" t="s">
        <v>1402</v>
      </c>
      <c r="F24" s="570"/>
      <c r="G24" s="699"/>
      <c r="H24" s="263"/>
      <c r="I24" s="494"/>
      <c r="J24" s="658" t="s">
        <v>1916</v>
      </c>
      <c r="K24" s="700"/>
      <c r="L24" s="700"/>
      <c r="M24" s="700"/>
      <c r="N24" s="701"/>
      <c r="O24" s="700"/>
      <c r="P24" s="700"/>
      <c r="Q24" s="702"/>
      <c r="R24" s="703"/>
      <c r="S24" s="704"/>
      <c r="T24" s="705"/>
      <c r="U24" s="704"/>
      <c r="V24" s="705"/>
      <c r="W24" s="704"/>
      <c r="X24" s="706"/>
      <c r="Y24" s="424"/>
      <c r="Z24" s="424"/>
      <c r="AA24" s="424"/>
      <c r="AB24" s="424"/>
      <c r="AC24" s="424"/>
      <c r="AD24" s="424"/>
      <c r="AE24" s="424"/>
      <c r="AF24" s="424"/>
      <c r="AG24" s="424"/>
      <c r="AH24" s="424"/>
      <c r="AI24" s="424"/>
      <c r="AK24" s="65"/>
    </row>
    <row r="25" spans="1:38" s="70" customFormat="1" ht="15" hidden="1" customHeight="1">
      <c r="A25" s="4301"/>
      <c r="B25" s="239" t="s">
        <v>583</v>
      </c>
      <c r="C25" s="219"/>
      <c r="D25" s="219"/>
      <c r="E25" s="43" t="s">
        <v>207</v>
      </c>
      <c r="F25" s="631"/>
      <c r="G25" s="635">
        <v>5.6621153162345959</v>
      </c>
      <c r="H25" s="422">
        <v>8.4931729743518929</v>
      </c>
      <c r="I25" s="599">
        <v>11.324230632469192</v>
      </c>
      <c r="J25" s="709">
        <v>14.155288290586489</v>
      </c>
      <c r="K25" s="710">
        <v>16.986345948703786</v>
      </c>
      <c r="L25" s="710">
        <v>19.817403606821081</v>
      </c>
      <c r="M25" s="710">
        <v>22.648461264938383</v>
      </c>
      <c r="N25" s="710">
        <v>25.479518923055682</v>
      </c>
      <c r="O25" s="710">
        <v>28.310576581172977</v>
      </c>
      <c r="P25" s="710">
        <v>31.141634239290276</v>
      </c>
      <c r="Q25" s="711">
        <v>33.972691897407572</v>
      </c>
      <c r="R25" s="607">
        <v>36.803749555524867</v>
      </c>
      <c r="S25" s="424">
        <v>39.634807213642162</v>
      </c>
      <c r="T25" s="423">
        <v>42.465864871759472</v>
      </c>
      <c r="U25" s="424">
        <v>45.296922529876767</v>
      </c>
      <c r="V25" s="423">
        <v>48.127980187994062</v>
      </c>
      <c r="W25" s="424">
        <v>50.959037846111364</v>
      </c>
      <c r="X25" s="603">
        <v>53.79009550422866</v>
      </c>
      <c r="Y25" s="278"/>
      <c r="Z25" s="278"/>
      <c r="AA25" s="278"/>
      <c r="AB25" s="278"/>
      <c r="AC25" s="278"/>
      <c r="AD25" s="278"/>
      <c r="AE25" s="278"/>
      <c r="AF25" s="278"/>
      <c r="AG25" s="278"/>
      <c r="AH25" s="278"/>
      <c r="AI25" s="278"/>
      <c r="AK25" s="65"/>
    </row>
    <row r="26" spans="1:38" s="70" customFormat="1" ht="15" hidden="1" customHeight="1">
      <c r="A26" s="4301"/>
      <c r="B26" s="239" t="s">
        <v>190</v>
      </c>
      <c r="C26" s="219"/>
      <c r="D26" s="219"/>
      <c r="E26" s="43" t="s">
        <v>207</v>
      </c>
      <c r="F26" s="184"/>
      <c r="G26" s="636">
        <v>1.6031148289035433</v>
      </c>
      <c r="H26" s="447">
        <v>2.4046722433553152</v>
      </c>
      <c r="I26" s="600">
        <v>3.2062296578070866</v>
      </c>
      <c r="J26" s="715">
        <v>4.0077870722588589</v>
      </c>
      <c r="K26" s="716">
        <v>4.8093444867106303</v>
      </c>
      <c r="L26" s="716">
        <v>5.6109019011624017</v>
      </c>
      <c r="M26" s="716">
        <v>6.4124593156141731</v>
      </c>
      <c r="N26" s="716">
        <v>7.2140167300659463</v>
      </c>
      <c r="O26" s="716">
        <v>8.0155741445177178</v>
      </c>
      <c r="P26" s="716">
        <v>8.8171315589694892</v>
      </c>
      <c r="Q26" s="717">
        <v>9.6186889734212606</v>
      </c>
      <c r="R26" s="608">
        <v>10.420246387873032</v>
      </c>
      <c r="S26" s="449">
        <v>11.221803802324803</v>
      </c>
      <c r="T26" s="448">
        <v>12.023361216776578</v>
      </c>
      <c r="U26" s="449">
        <v>12.824918631228346</v>
      </c>
      <c r="V26" s="448">
        <v>13.626476045680118</v>
      </c>
      <c r="W26" s="449">
        <v>14.428033460131893</v>
      </c>
      <c r="X26" s="604">
        <v>15.229590874583664</v>
      </c>
      <c r="Y26" s="449"/>
      <c r="Z26" s="449"/>
      <c r="AA26" s="449"/>
      <c r="AB26" s="449"/>
      <c r="AC26" s="449"/>
      <c r="AD26" s="449"/>
      <c r="AE26" s="449"/>
      <c r="AF26" s="449"/>
      <c r="AG26" s="449"/>
      <c r="AH26" s="449"/>
      <c r="AI26" s="449"/>
      <c r="AK26" s="65"/>
    </row>
    <row r="27" spans="1:38" s="70" customFormat="1" ht="15.75" thickBot="1">
      <c r="A27" s="4301"/>
      <c r="B27" s="628" t="s">
        <v>195</v>
      </c>
      <c r="C27" s="425" t="s">
        <v>41</v>
      </c>
      <c r="D27" s="210" t="s">
        <v>592</v>
      </c>
      <c r="E27" s="43" t="s">
        <v>205</v>
      </c>
      <c r="F27" s="633"/>
      <c r="G27" s="489"/>
      <c r="H27" s="748"/>
      <c r="I27" s="668"/>
      <c r="J27" s="613">
        <v>50</v>
      </c>
      <c r="K27" s="614">
        <v>50</v>
      </c>
      <c r="L27" s="614">
        <v>50</v>
      </c>
      <c r="M27" s="614">
        <v>50</v>
      </c>
      <c r="N27" s="614">
        <v>50</v>
      </c>
      <c r="O27" s="614">
        <v>50</v>
      </c>
      <c r="P27" s="614">
        <v>50</v>
      </c>
      <c r="Q27" s="615">
        <v>50</v>
      </c>
      <c r="R27" s="721"/>
      <c r="S27" s="722"/>
      <c r="T27" s="722"/>
      <c r="U27" s="722"/>
      <c r="V27" s="722"/>
      <c r="W27" s="722"/>
      <c r="X27" s="723"/>
      <c r="Y27" s="697"/>
      <c r="Z27" s="697"/>
      <c r="AA27" s="697"/>
      <c r="AB27" s="697"/>
      <c r="AC27" s="697"/>
      <c r="AD27" s="697"/>
      <c r="AE27" s="697"/>
      <c r="AF27" s="697"/>
      <c r="AG27" s="697"/>
      <c r="AH27" s="697"/>
      <c r="AI27" s="697"/>
      <c r="AK27" s="65"/>
    </row>
    <row r="28" spans="1:38" s="70" customFormat="1">
      <c r="A28" s="4301"/>
      <c r="B28" s="558" t="s">
        <v>582</v>
      </c>
      <c r="C28" s="52"/>
      <c r="D28" s="52"/>
      <c r="E28" s="1429" t="s">
        <v>1402</v>
      </c>
      <c r="F28" s="52"/>
      <c r="G28" s="424"/>
      <c r="H28" s="424"/>
      <c r="I28" s="424"/>
      <c r="J28" s="424"/>
      <c r="K28" s="424"/>
      <c r="L28" s="424"/>
      <c r="M28" s="426"/>
      <c r="N28" s="601"/>
      <c r="O28" s="676" t="s">
        <v>1917</v>
      </c>
      <c r="P28" s="677"/>
      <c r="Q28" s="677"/>
      <c r="R28" s="677"/>
      <c r="S28" s="677"/>
      <c r="T28" s="677"/>
      <c r="U28" s="677"/>
      <c r="V28" s="677"/>
      <c r="W28" s="677"/>
      <c r="X28" s="677"/>
      <c r="Y28" s="677"/>
      <c r="Z28" s="677"/>
      <c r="AA28" s="678"/>
      <c r="AB28" s="607"/>
      <c r="AC28" s="424"/>
      <c r="AD28" s="423"/>
      <c r="AE28" s="424"/>
      <c r="AF28" s="423"/>
      <c r="AG28" s="424"/>
      <c r="AH28" s="423"/>
      <c r="AI28" s="424"/>
      <c r="AK28" s="65"/>
    </row>
    <row r="29" spans="1:38" s="70" customFormat="1" ht="15" hidden="1" customHeight="1">
      <c r="A29" s="4301"/>
      <c r="B29" s="239" t="s">
        <v>583</v>
      </c>
      <c r="C29" s="219"/>
      <c r="D29" s="219"/>
      <c r="E29" s="43" t="s">
        <v>207</v>
      </c>
      <c r="F29" s="127"/>
      <c r="G29" s="278"/>
      <c r="H29" s="278"/>
      <c r="I29" s="278"/>
      <c r="J29" s="278"/>
      <c r="K29" s="278"/>
      <c r="L29" s="278">
        <v>19.817403606821081</v>
      </c>
      <c r="M29" s="278">
        <v>22.648461264938383</v>
      </c>
      <c r="N29" s="531">
        <v>25.479518923055682</v>
      </c>
      <c r="O29" s="682">
        <v>28.310576581172977</v>
      </c>
      <c r="P29" s="683">
        <v>31.141634239290276</v>
      </c>
      <c r="Q29" s="683">
        <v>33.972691897407572</v>
      </c>
      <c r="R29" s="683">
        <v>36.803749555524867</v>
      </c>
      <c r="S29" s="683">
        <v>39.634807213642162</v>
      </c>
      <c r="T29" s="683">
        <v>42.465864871759472</v>
      </c>
      <c r="U29" s="683">
        <v>45.296922529876767</v>
      </c>
      <c r="V29" s="683">
        <v>48.127980187994062</v>
      </c>
      <c r="W29" s="683">
        <v>50.959037846111364</v>
      </c>
      <c r="X29" s="683">
        <v>53.79009550422866</v>
      </c>
      <c r="Y29" s="683">
        <v>56.621153162345955</v>
      </c>
      <c r="Z29" s="683">
        <v>59.452210820463257</v>
      </c>
      <c r="AA29" s="684">
        <v>62.283268478580553</v>
      </c>
      <c r="AB29" s="512">
        <v>65.114326136697841</v>
      </c>
      <c r="AC29" s="278">
        <v>67.945383794815143</v>
      </c>
      <c r="AD29" s="278">
        <v>70.776441452932431</v>
      </c>
      <c r="AE29" s="278">
        <v>73.607499111049734</v>
      </c>
      <c r="AF29" s="278">
        <v>76.43855676916705</v>
      </c>
      <c r="AG29" s="278">
        <v>79.269614427284324</v>
      </c>
      <c r="AH29" s="278">
        <v>82.100672085401641</v>
      </c>
      <c r="AI29" s="278">
        <v>84.931729743518943</v>
      </c>
      <c r="AK29" s="65"/>
    </row>
    <row r="30" spans="1:38" s="70" customFormat="1" ht="15" hidden="1" customHeight="1">
      <c r="A30" s="4301"/>
      <c r="B30" s="239" t="s">
        <v>190</v>
      </c>
      <c r="C30" s="219"/>
      <c r="D30" s="219"/>
      <c r="E30" s="43" t="s">
        <v>207</v>
      </c>
      <c r="F30" s="219"/>
      <c r="G30" s="449"/>
      <c r="H30" s="449"/>
      <c r="I30" s="449"/>
      <c r="J30" s="449"/>
      <c r="K30" s="449"/>
      <c r="L30" s="449">
        <v>5.6109019011624017</v>
      </c>
      <c r="M30" s="450">
        <v>6.4124593156141731</v>
      </c>
      <c r="N30" s="602">
        <v>7.2140167300659463</v>
      </c>
      <c r="O30" s="688">
        <v>8.0155741445177178</v>
      </c>
      <c r="P30" s="689">
        <v>8.8171315589694892</v>
      </c>
      <c r="Q30" s="689">
        <v>9.6186889734212606</v>
      </c>
      <c r="R30" s="689">
        <v>10.420246387873032</v>
      </c>
      <c r="S30" s="689">
        <v>11.221803802324803</v>
      </c>
      <c r="T30" s="689">
        <v>12.023361216776578</v>
      </c>
      <c r="U30" s="689">
        <v>12.824918631228346</v>
      </c>
      <c r="V30" s="689">
        <v>13.626476045680118</v>
      </c>
      <c r="W30" s="689">
        <v>14.428033460131893</v>
      </c>
      <c r="X30" s="689">
        <v>15.229590874583664</v>
      </c>
      <c r="Y30" s="689">
        <v>16.031148289035436</v>
      </c>
      <c r="Z30" s="689">
        <v>16.832705703487211</v>
      </c>
      <c r="AA30" s="690">
        <v>17.634263117938978</v>
      </c>
      <c r="AB30" s="608">
        <v>18.435820532390746</v>
      </c>
      <c r="AC30" s="449">
        <v>19.237377946842521</v>
      </c>
      <c r="AD30" s="448">
        <v>20.038935361294289</v>
      </c>
      <c r="AE30" s="449">
        <v>20.840492775746064</v>
      </c>
      <c r="AF30" s="448">
        <v>21.642050190197843</v>
      </c>
      <c r="AG30" s="449">
        <v>22.443607604649607</v>
      </c>
      <c r="AH30" s="448">
        <v>23.245165019101382</v>
      </c>
      <c r="AI30" s="449">
        <v>24.046722433553157</v>
      </c>
      <c r="AK30" s="65"/>
    </row>
    <row r="31" spans="1:38" s="70" customFormat="1" ht="15.75" thickBot="1">
      <c r="A31" s="4301"/>
      <c r="B31" s="637" t="s">
        <v>195</v>
      </c>
      <c r="C31" s="638" t="s">
        <v>41</v>
      </c>
      <c r="D31" s="639" t="s">
        <v>592</v>
      </c>
      <c r="E31" s="627" t="s">
        <v>205</v>
      </c>
      <c r="F31" s="408"/>
      <c r="G31" s="697"/>
      <c r="H31" s="697"/>
      <c r="I31" s="697"/>
      <c r="J31" s="697"/>
      <c r="K31" s="697"/>
      <c r="L31" s="697"/>
      <c r="M31" s="406"/>
      <c r="N31" s="692"/>
      <c r="O31" s="693">
        <v>50</v>
      </c>
      <c r="P31" s="694">
        <v>50</v>
      </c>
      <c r="Q31" s="694">
        <v>50</v>
      </c>
      <c r="R31" s="694">
        <v>50</v>
      </c>
      <c r="S31" s="694">
        <v>50</v>
      </c>
      <c r="T31" s="694">
        <v>50</v>
      </c>
      <c r="U31" s="694">
        <v>50</v>
      </c>
      <c r="V31" s="694">
        <v>50</v>
      </c>
      <c r="W31" s="694">
        <v>50</v>
      </c>
      <c r="X31" s="694">
        <v>50</v>
      </c>
      <c r="Y31" s="694">
        <v>50</v>
      </c>
      <c r="Z31" s="694">
        <v>50</v>
      </c>
      <c r="AA31" s="695">
        <v>50</v>
      </c>
      <c r="AB31" s="696"/>
      <c r="AC31" s="697"/>
      <c r="AD31" s="698"/>
      <c r="AE31" s="697"/>
      <c r="AF31" s="698"/>
      <c r="AG31" s="697"/>
      <c r="AH31" s="698"/>
      <c r="AI31" s="697"/>
      <c r="AK31" s="65"/>
    </row>
    <row r="32" spans="1:38" s="70" customFormat="1">
      <c r="A32" s="4301"/>
      <c r="B32" s="558" t="s">
        <v>582</v>
      </c>
      <c r="C32" s="52"/>
      <c r="D32" s="52"/>
      <c r="E32" s="1429" t="s">
        <v>1402</v>
      </c>
      <c r="F32" s="570"/>
      <c r="G32" s="699"/>
      <c r="H32" s="263"/>
      <c r="I32" s="494"/>
      <c r="J32" s="424"/>
      <c r="K32" s="424"/>
      <c r="L32" s="424"/>
      <c r="M32" s="424"/>
      <c r="N32" s="424"/>
      <c r="O32" s="424"/>
      <c r="P32" s="424"/>
      <c r="Q32" s="424"/>
      <c r="R32" s="703"/>
      <c r="S32" s="704"/>
      <c r="T32" s="705"/>
      <c r="U32" s="704"/>
      <c r="V32" s="705"/>
      <c r="W32" s="704"/>
      <c r="X32" s="706"/>
      <c r="Y32" s="660" t="s">
        <v>1918</v>
      </c>
      <c r="Z32" s="707"/>
      <c r="AA32" s="707"/>
      <c r="AB32" s="707"/>
      <c r="AC32" s="707"/>
      <c r="AD32" s="707"/>
      <c r="AE32" s="707"/>
      <c r="AF32" s="707"/>
      <c r="AG32" s="707"/>
      <c r="AH32" s="707"/>
      <c r="AI32" s="708"/>
      <c r="AJ32" s="2541" t="s">
        <v>1959</v>
      </c>
      <c r="AK32" s="65"/>
    </row>
    <row r="33" spans="1:37" s="70" customFormat="1" ht="15" hidden="1" customHeight="1">
      <c r="A33" s="4301"/>
      <c r="B33" s="239" t="s">
        <v>583</v>
      </c>
      <c r="C33" s="1122"/>
      <c r="D33" s="1122"/>
      <c r="E33" s="43" t="s">
        <v>207</v>
      </c>
      <c r="F33" s="631"/>
      <c r="G33" s="635">
        <v>5.6621153162345959</v>
      </c>
      <c r="H33" s="422">
        <v>8.4931729743518929</v>
      </c>
      <c r="I33" s="599">
        <v>11.324230632469192</v>
      </c>
      <c r="J33" s="278"/>
      <c r="K33" s="278"/>
      <c r="L33" s="278"/>
      <c r="M33" s="278"/>
      <c r="N33" s="278"/>
      <c r="O33" s="278"/>
      <c r="P33" s="278"/>
      <c r="Q33" s="278"/>
      <c r="R33" s="607">
        <v>36.803749555524867</v>
      </c>
      <c r="S33" s="424">
        <v>39.634807213642162</v>
      </c>
      <c r="T33" s="423">
        <v>42.465864871759472</v>
      </c>
      <c r="U33" s="424">
        <v>45.296922529876767</v>
      </c>
      <c r="V33" s="423">
        <v>48.127980187994062</v>
      </c>
      <c r="W33" s="424">
        <v>50.959037846111364</v>
      </c>
      <c r="X33" s="603">
        <v>53.79009550422866</v>
      </c>
      <c r="Y33" s="712">
        <v>56.621153162345955</v>
      </c>
      <c r="Z33" s="713">
        <v>59.452210820463257</v>
      </c>
      <c r="AA33" s="713">
        <v>62.283268478580553</v>
      </c>
      <c r="AB33" s="713">
        <v>65.114326136697841</v>
      </c>
      <c r="AC33" s="713">
        <v>67.945383794815143</v>
      </c>
      <c r="AD33" s="713">
        <v>70.776441452932431</v>
      </c>
      <c r="AE33" s="713">
        <v>73.607499111049734</v>
      </c>
      <c r="AF33" s="713">
        <v>76.43855676916705</v>
      </c>
      <c r="AG33" s="713">
        <v>79.269614427284324</v>
      </c>
      <c r="AH33" s="713">
        <v>82.100672085401641</v>
      </c>
      <c r="AI33" s="714">
        <v>84.931729743518943</v>
      </c>
      <c r="AK33" s="65"/>
    </row>
    <row r="34" spans="1:37" s="70" customFormat="1" ht="15" hidden="1" customHeight="1">
      <c r="A34" s="4301"/>
      <c r="B34" s="239" t="s">
        <v>190</v>
      </c>
      <c r="C34" s="1122"/>
      <c r="D34" s="1122"/>
      <c r="E34" s="43" t="s">
        <v>207</v>
      </c>
      <c r="F34" s="184"/>
      <c r="G34" s="636">
        <v>1.6031148289035433</v>
      </c>
      <c r="H34" s="447">
        <v>2.4046722433553152</v>
      </c>
      <c r="I34" s="600">
        <v>3.2062296578070866</v>
      </c>
      <c r="J34" s="449"/>
      <c r="K34" s="449"/>
      <c r="L34" s="449"/>
      <c r="M34" s="449"/>
      <c r="N34" s="449"/>
      <c r="O34" s="449"/>
      <c r="P34" s="449"/>
      <c r="Q34" s="449"/>
      <c r="R34" s="608">
        <v>10.420246387873032</v>
      </c>
      <c r="S34" s="449">
        <v>11.221803802324803</v>
      </c>
      <c r="T34" s="448">
        <v>12.023361216776578</v>
      </c>
      <c r="U34" s="449">
        <v>12.824918631228346</v>
      </c>
      <c r="V34" s="448">
        <v>13.626476045680118</v>
      </c>
      <c r="W34" s="449">
        <v>14.428033460131893</v>
      </c>
      <c r="X34" s="604">
        <v>15.229590874583664</v>
      </c>
      <c r="Y34" s="718">
        <v>16.031148289035436</v>
      </c>
      <c r="Z34" s="719">
        <v>16.832705703487211</v>
      </c>
      <c r="AA34" s="719">
        <v>17.634263117938978</v>
      </c>
      <c r="AB34" s="719">
        <v>18.435820532390746</v>
      </c>
      <c r="AC34" s="719">
        <v>19.237377946842521</v>
      </c>
      <c r="AD34" s="719">
        <v>20.038935361294289</v>
      </c>
      <c r="AE34" s="719">
        <v>20.840492775746064</v>
      </c>
      <c r="AF34" s="719">
        <v>21.642050190197843</v>
      </c>
      <c r="AG34" s="719">
        <v>22.443607604649607</v>
      </c>
      <c r="AH34" s="719">
        <v>23.245165019101382</v>
      </c>
      <c r="AI34" s="720">
        <v>24.046722433553157</v>
      </c>
      <c r="AK34" s="65"/>
    </row>
    <row r="35" spans="1:37" s="70" customFormat="1" ht="15.75" thickBot="1">
      <c r="A35" s="4301"/>
      <c r="B35" s="637" t="s">
        <v>195</v>
      </c>
      <c r="C35" s="638" t="s">
        <v>41</v>
      </c>
      <c r="D35" s="639" t="s">
        <v>592</v>
      </c>
      <c r="E35" s="627" t="s">
        <v>205</v>
      </c>
      <c r="F35" s="634"/>
      <c r="G35" s="489"/>
      <c r="H35" s="748"/>
      <c r="I35" s="664"/>
      <c r="J35" s="697"/>
      <c r="K35" s="697"/>
      <c r="L35" s="697"/>
      <c r="M35" s="697"/>
      <c r="N35" s="697"/>
      <c r="O35" s="697"/>
      <c r="P35" s="697"/>
      <c r="Q35" s="697"/>
      <c r="R35" s="750"/>
      <c r="S35" s="697"/>
      <c r="T35" s="697"/>
      <c r="U35" s="697"/>
      <c r="V35" s="697"/>
      <c r="W35" s="697"/>
      <c r="X35" s="751"/>
      <c r="Y35" s="724">
        <v>80</v>
      </c>
      <c r="Z35" s="725">
        <v>80</v>
      </c>
      <c r="AA35" s="725">
        <v>80</v>
      </c>
      <c r="AB35" s="725">
        <v>80</v>
      </c>
      <c r="AC35" s="725">
        <v>80</v>
      </c>
      <c r="AD35" s="725">
        <v>80</v>
      </c>
      <c r="AE35" s="725">
        <v>80</v>
      </c>
      <c r="AF35" s="725">
        <v>80</v>
      </c>
      <c r="AG35" s="725">
        <v>80</v>
      </c>
      <c r="AH35" s="725">
        <v>80</v>
      </c>
      <c r="AI35" s="726">
        <v>80</v>
      </c>
      <c r="AK35" s="65"/>
    </row>
    <row r="36" spans="1:37" s="70" customFormat="1">
      <c r="B36" s="65"/>
      <c r="C36" s="129"/>
      <c r="D36" s="129"/>
      <c r="E36" s="43"/>
      <c r="F36" s="129"/>
      <c r="G36" s="129"/>
      <c r="H36" s="128"/>
      <c r="I36" s="128"/>
      <c r="J36" s="129"/>
      <c r="K36" s="44"/>
      <c r="L36" s="129"/>
      <c r="M36" s="44"/>
      <c r="N36" s="129"/>
      <c r="O36" s="44"/>
      <c r="P36" s="129"/>
      <c r="Q36" s="44"/>
      <c r="R36" s="129"/>
      <c r="S36" s="44"/>
      <c r="T36" s="129"/>
      <c r="U36" s="44"/>
      <c r="V36" s="129"/>
      <c r="W36" s="44"/>
      <c r="X36" s="129"/>
      <c r="Y36" s="44"/>
      <c r="Z36" s="129"/>
      <c r="AA36" s="44"/>
      <c r="AB36" s="129"/>
      <c r="AC36" s="44"/>
      <c r="AD36" s="129"/>
      <c r="AE36" s="44"/>
      <c r="AF36" s="129"/>
      <c r="AG36" s="44"/>
      <c r="AH36" s="129"/>
      <c r="AI36" s="44"/>
      <c r="AK36" s="65"/>
    </row>
    <row r="37" spans="1:37" s="1125" customFormat="1">
      <c r="B37" s="1124"/>
      <c r="C37" s="1129"/>
      <c r="D37" s="1129"/>
      <c r="E37" s="1432"/>
      <c r="F37" s="1129"/>
      <c r="G37" s="1129"/>
      <c r="H37" s="128"/>
      <c r="I37" s="128"/>
      <c r="J37" s="1129"/>
      <c r="K37" s="44"/>
      <c r="L37" s="1129"/>
      <c r="M37" s="44"/>
      <c r="N37" s="1129"/>
      <c r="O37" s="44"/>
      <c r="P37" s="1129"/>
      <c r="Q37" s="44"/>
      <c r="R37" s="1129"/>
      <c r="S37" s="44"/>
      <c r="T37" s="1129"/>
      <c r="U37" s="44"/>
      <c r="V37" s="1129"/>
      <c r="W37" s="44"/>
      <c r="X37" s="1129"/>
      <c r="Y37" s="44"/>
      <c r="Z37" s="1129"/>
      <c r="AA37" s="44"/>
      <c r="AB37" s="1129"/>
      <c r="AC37" s="44"/>
      <c r="AD37" s="1129"/>
      <c r="AE37" s="44"/>
      <c r="AF37" s="1129"/>
      <c r="AG37" s="44"/>
      <c r="AH37" s="1129"/>
      <c r="AI37" s="44"/>
      <c r="AK37" s="1124"/>
    </row>
    <row r="38" spans="1:37" s="249" customFormat="1">
      <c r="A38" s="4300" t="str">
        <f>+B38</f>
        <v>Cas : Thermophile saturé au digesteur à 50°C et 3mbarg soit environ 12%H2O max, température biogaz 70°C max</v>
      </c>
      <c r="B38" s="248" t="s">
        <v>356</v>
      </c>
      <c r="C38" s="252"/>
      <c r="D38" s="252"/>
      <c r="E38" s="252"/>
      <c r="F38" s="253"/>
      <c r="G38" s="727"/>
      <c r="H38" s="728"/>
      <c r="I38" s="727"/>
      <c r="J38" s="728"/>
      <c r="K38" s="727"/>
      <c r="L38" s="728"/>
      <c r="M38" s="727"/>
      <c r="N38" s="728"/>
      <c r="O38" s="727"/>
      <c r="P38" s="728"/>
      <c r="Q38" s="727"/>
      <c r="R38" s="728"/>
      <c r="S38" s="727"/>
      <c r="T38" s="728"/>
      <c r="U38" s="727"/>
      <c r="V38" s="728"/>
      <c r="W38" s="727"/>
      <c r="X38" s="728"/>
      <c r="Y38" s="727"/>
      <c r="Z38" s="728"/>
      <c r="AA38" s="727"/>
      <c r="AB38" s="728"/>
      <c r="AC38" s="727"/>
      <c r="AD38" s="728"/>
      <c r="AE38" s="727"/>
      <c r="AF38" s="728"/>
      <c r="AG38" s="727"/>
      <c r="AH38" s="728"/>
      <c r="AI38" s="727"/>
      <c r="AJ38" s="173"/>
      <c r="AK38" s="174"/>
    </row>
    <row r="39" spans="1:37" s="1122" customFormat="1" ht="36.75" customHeight="1">
      <c r="A39" s="4300"/>
      <c r="B39" s="1218" t="s">
        <v>1199</v>
      </c>
      <c r="C39" s="96"/>
      <c r="D39" s="50"/>
      <c r="E39" s="96"/>
      <c r="F39" s="97"/>
      <c r="G39" s="296">
        <v>100</v>
      </c>
      <c r="H39" s="296">
        <f>G39+50</f>
        <v>150</v>
      </c>
      <c r="I39" s="296">
        <f>G39+100</f>
        <v>200</v>
      </c>
      <c r="J39" s="296">
        <f>H39+100</f>
        <v>250</v>
      </c>
      <c r="K39" s="296">
        <f t="shared" ref="K39" si="1">I39+100</f>
        <v>300</v>
      </c>
      <c r="L39" s="296">
        <f t="shared" ref="L39" si="2">J39+100</f>
        <v>350</v>
      </c>
      <c r="M39" s="296">
        <f t="shared" ref="M39" si="3">K39+100</f>
        <v>400</v>
      </c>
      <c r="N39" s="296">
        <f t="shared" ref="N39" si="4">L39+100</f>
        <v>450</v>
      </c>
      <c r="O39" s="296">
        <f t="shared" ref="O39" si="5">M39+100</f>
        <v>500</v>
      </c>
      <c r="P39" s="296">
        <f t="shared" ref="P39" si="6">N39+100</f>
        <v>550</v>
      </c>
      <c r="Q39" s="296">
        <f t="shared" ref="Q39" si="7">O39+100</f>
        <v>600</v>
      </c>
      <c r="R39" s="296">
        <f t="shared" ref="R39" si="8">P39+100</f>
        <v>650</v>
      </c>
      <c r="S39" s="296">
        <f t="shared" ref="S39" si="9">Q39+100</f>
        <v>700</v>
      </c>
      <c r="T39" s="296">
        <f t="shared" ref="T39" si="10">R39+100</f>
        <v>750</v>
      </c>
      <c r="U39" s="296">
        <f t="shared" ref="U39" si="11">S39+100</f>
        <v>800</v>
      </c>
      <c r="V39" s="296">
        <f t="shared" ref="V39" si="12">T39+100</f>
        <v>850</v>
      </c>
      <c r="W39" s="296">
        <f t="shared" ref="W39" si="13">U39+100</f>
        <v>900</v>
      </c>
      <c r="X39" s="296">
        <f t="shared" ref="X39" si="14">V39+100</f>
        <v>950</v>
      </c>
      <c r="Y39" s="296">
        <f t="shared" ref="Y39" si="15">W39+100</f>
        <v>1000</v>
      </c>
      <c r="Z39" s="296">
        <f t="shared" ref="Z39" si="16">X39+100</f>
        <v>1050</v>
      </c>
      <c r="AA39" s="296">
        <f t="shared" ref="AA39" si="17">Y39+100</f>
        <v>1100</v>
      </c>
      <c r="AB39" s="296">
        <f t="shared" ref="AB39" si="18">Z39+100</f>
        <v>1150</v>
      </c>
      <c r="AC39" s="296">
        <f t="shared" ref="AC39" si="19">AA39+100</f>
        <v>1200</v>
      </c>
      <c r="AD39" s="296">
        <f t="shared" ref="AD39" si="20">AB39+100</f>
        <v>1250</v>
      </c>
      <c r="AE39" s="296">
        <f t="shared" ref="AE39" si="21">AC39+100</f>
        <v>1300</v>
      </c>
      <c r="AF39" s="296">
        <f t="shared" ref="AF39" si="22">AD39+100</f>
        <v>1350</v>
      </c>
      <c r="AG39" s="296">
        <f t="shared" ref="AG39" si="23">AE39+100</f>
        <v>1400</v>
      </c>
      <c r="AH39" s="296">
        <f t="shared" ref="AH39" si="24">AF39+100</f>
        <v>1450</v>
      </c>
      <c r="AI39" s="296">
        <f t="shared" ref="AI39" si="25">AG39+100</f>
        <v>1500</v>
      </c>
      <c r="AJ39" s="1125"/>
      <c r="AK39" s="1124"/>
    </row>
    <row r="40" spans="1:37" s="1125" customFormat="1">
      <c r="A40" s="4300"/>
      <c r="B40" s="239" t="s">
        <v>583</v>
      </c>
      <c r="C40" s="1122"/>
      <c r="D40" s="1122"/>
      <c r="E40" s="43" t="s">
        <v>207</v>
      </c>
      <c r="F40" s="127"/>
      <c r="G40" s="1252">
        <v>8.6684444790614918</v>
      </c>
      <c r="H40" s="1252">
        <v>13.00266671859224</v>
      </c>
      <c r="I40" s="1252">
        <v>17.336888958122984</v>
      </c>
      <c r="J40" s="288">
        <v>21.671111197653733</v>
      </c>
      <c r="K40" s="288">
        <v>26.005333437184479</v>
      </c>
      <c r="L40" s="288">
        <v>30.339555676715225</v>
      </c>
      <c r="M40" s="288">
        <v>34.673777916245967</v>
      </c>
      <c r="N40" s="288">
        <v>39.00800015577672</v>
      </c>
      <c r="O40" s="288">
        <v>43.342222395307466</v>
      </c>
      <c r="P40" s="288">
        <v>47.676444634838212</v>
      </c>
      <c r="Q40" s="288">
        <v>52.010666874368958</v>
      </c>
      <c r="R40" s="288">
        <v>56.344889113899704</v>
      </c>
      <c r="S40" s="288">
        <v>60.67911135343045</v>
      </c>
      <c r="T40" s="288">
        <v>65.013333592961203</v>
      </c>
      <c r="U40" s="288">
        <v>69.347555832491935</v>
      </c>
      <c r="V40" s="288">
        <v>73.681778072022681</v>
      </c>
      <c r="W40" s="288">
        <v>78.016000311553441</v>
      </c>
      <c r="X40" s="288">
        <v>82.350222551084187</v>
      </c>
      <c r="Y40" s="288">
        <v>86.684444790614933</v>
      </c>
      <c r="Z40" s="288">
        <v>91.018667030145693</v>
      </c>
      <c r="AA40" s="288">
        <v>95.352889269676425</v>
      </c>
      <c r="AB40" s="288">
        <v>99.68711150920717</v>
      </c>
      <c r="AC40" s="288">
        <v>104.02133374873792</v>
      </c>
      <c r="AD40" s="288">
        <v>108.35555598826865</v>
      </c>
      <c r="AE40" s="288">
        <v>112.68977822779941</v>
      </c>
      <c r="AF40" s="288">
        <v>117.02400046733017</v>
      </c>
      <c r="AG40" s="288">
        <v>121.3582227068609</v>
      </c>
      <c r="AH40" s="288">
        <v>125.69244494639166</v>
      </c>
      <c r="AI40" s="288">
        <v>130.02666718592241</v>
      </c>
      <c r="AK40" s="1124"/>
    </row>
    <row r="41" spans="1:37" s="1125" customFormat="1" ht="15.75" thickBot="1">
      <c r="A41" s="4300"/>
      <c r="B41" s="239" t="s">
        <v>190</v>
      </c>
      <c r="C41" s="1122"/>
      <c r="D41" s="1122"/>
      <c r="E41" s="43" t="s">
        <v>207</v>
      </c>
      <c r="F41" s="1122"/>
      <c r="G41" s="1251">
        <v>2.4542968681803448</v>
      </c>
      <c r="H41" s="1251">
        <v>3.681445302270518</v>
      </c>
      <c r="I41" s="1251">
        <v>4.9085937363606895</v>
      </c>
      <c r="J41" s="451">
        <v>6.1357421704508628</v>
      </c>
      <c r="K41" s="451">
        <v>7.3628906045410361</v>
      </c>
      <c r="L41" s="1164">
        <v>8.5900390386312075</v>
      </c>
      <c r="M41" s="1164">
        <v>9.817187472721379</v>
      </c>
      <c r="N41" s="1164">
        <v>11.044335906811552</v>
      </c>
      <c r="O41" s="1164">
        <v>12.271484340901726</v>
      </c>
      <c r="P41" s="1164">
        <v>13.498632774991901</v>
      </c>
      <c r="Q41" s="1164">
        <v>14.725781209082072</v>
      </c>
      <c r="R41" s="1164">
        <v>15.952929643172242</v>
      </c>
      <c r="S41" s="1164">
        <v>17.180078077262415</v>
      </c>
      <c r="T41" s="1164">
        <v>18.40722651135259</v>
      </c>
      <c r="U41" s="1164">
        <v>19.634374945442758</v>
      </c>
      <c r="V41" s="1164">
        <v>20.861523379532933</v>
      </c>
      <c r="W41" s="1164">
        <v>22.088671813623105</v>
      </c>
      <c r="X41" s="1164">
        <v>23.315820247713283</v>
      </c>
      <c r="Y41" s="1164">
        <v>24.542968681803451</v>
      </c>
      <c r="Z41" s="1164">
        <v>25.770117115893623</v>
      </c>
      <c r="AA41" s="1164">
        <v>26.997265549983801</v>
      </c>
      <c r="AB41" s="1164">
        <v>28.224413984073969</v>
      </c>
      <c r="AC41" s="1164">
        <v>29.451562418164144</v>
      </c>
      <c r="AD41" s="1164">
        <v>30.678710852254312</v>
      </c>
      <c r="AE41" s="1164">
        <v>31.905859286344484</v>
      </c>
      <c r="AF41" s="1164">
        <v>33.133007720434669</v>
      </c>
      <c r="AG41" s="1164">
        <v>34.36015615452483</v>
      </c>
      <c r="AH41" s="1164">
        <v>35.587304588615012</v>
      </c>
      <c r="AI41" s="1164">
        <v>36.81445302270518</v>
      </c>
      <c r="AK41" s="1124"/>
    </row>
    <row r="42" spans="1:37">
      <c r="A42" s="4300"/>
      <c r="B42" s="558" t="s">
        <v>582</v>
      </c>
      <c r="C42" s="52"/>
      <c r="D42" s="52"/>
      <c r="E42" s="1429" t="s">
        <v>1402</v>
      </c>
      <c r="F42" s="52"/>
      <c r="G42" s="657" t="s">
        <v>1915</v>
      </c>
      <c r="H42" s="736"/>
      <c r="I42" s="567"/>
      <c r="J42" s="737"/>
      <c r="K42" s="738"/>
      <c r="L42" s="733"/>
      <c r="M42" s="722"/>
      <c r="N42" s="739"/>
      <c r="O42" s="424"/>
      <c r="P42" s="424"/>
      <c r="Q42" s="424"/>
      <c r="R42" s="424"/>
      <c r="S42" s="424"/>
      <c r="T42" s="424"/>
      <c r="U42" s="424"/>
      <c r="V42" s="424"/>
      <c r="W42" s="424"/>
      <c r="X42" s="424"/>
      <c r="Y42" s="424"/>
      <c r="Z42" s="424"/>
      <c r="AA42" s="424"/>
      <c r="AB42" s="733"/>
      <c r="AC42" s="722"/>
      <c r="AD42" s="648"/>
      <c r="AE42" s="722"/>
      <c r="AF42" s="648"/>
      <c r="AG42" s="722"/>
      <c r="AH42" s="648"/>
      <c r="AI42" s="722"/>
    </row>
    <row r="43" spans="1:37" ht="15" hidden="1" customHeight="1">
      <c r="A43" s="4300"/>
      <c r="B43" s="239" t="s">
        <v>583</v>
      </c>
      <c r="E43" s="43" t="s">
        <v>207</v>
      </c>
      <c r="F43" s="127"/>
      <c r="G43" s="743">
        <v>8.6684444790614918</v>
      </c>
      <c r="H43" s="287">
        <v>13.00266671859224</v>
      </c>
      <c r="I43" s="287">
        <v>17.336888958122984</v>
      </c>
      <c r="J43" s="680">
        <v>21.671111197653733</v>
      </c>
      <c r="K43" s="681">
        <v>26.005333437184479</v>
      </c>
      <c r="L43" s="512">
        <v>30.339555676715225</v>
      </c>
      <c r="M43" s="278">
        <v>34.673777916245967</v>
      </c>
      <c r="N43" s="531">
        <v>39.00800015577672</v>
      </c>
      <c r="O43" s="278"/>
      <c r="P43" s="278"/>
      <c r="Q43" s="278"/>
      <c r="R43" s="278"/>
      <c r="S43" s="278"/>
      <c r="T43" s="278"/>
      <c r="U43" s="278"/>
      <c r="V43" s="278"/>
      <c r="W43" s="278"/>
      <c r="X43" s="278"/>
      <c r="Y43" s="278"/>
      <c r="Z43" s="278"/>
      <c r="AA43" s="278"/>
      <c r="AB43" s="512">
        <v>99.68711150920717</v>
      </c>
      <c r="AC43" s="278">
        <v>104.02133374873792</v>
      </c>
      <c r="AD43" s="278">
        <v>108.35555598826865</v>
      </c>
      <c r="AE43" s="278">
        <v>112.68977822779941</v>
      </c>
      <c r="AF43" s="278">
        <v>117.02400046733017</v>
      </c>
      <c r="AG43" s="278">
        <v>121.3582227068609</v>
      </c>
      <c r="AH43" s="278">
        <v>125.69244494639166</v>
      </c>
      <c r="AI43" s="278">
        <v>130.02666718592241</v>
      </c>
    </row>
    <row r="44" spans="1:37" ht="15" hidden="1" customHeight="1">
      <c r="A44" s="4300"/>
      <c r="B44" s="239" t="s">
        <v>190</v>
      </c>
      <c r="E44" s="43" t="s">
        <v>207</v>
      </c>
      <c r="G44" s="744">
        <v>2.4542968681803448</v>
      </c>
      <c r="H44" s="446">
        <v>3.681445302270518</v>
      </c>
      <c r="I44" s="446">
        <v>4.9085937363606895</v>
      </c>
      <c r="J44" s="686">
        <v>6.1357421704508628</v>
      </c>
      <c r="K44" s="687">
        <v>7.3628906045410361</v>
      </c>
      <c r="L44" s="606">
        <v>8.5900390386312075</v>
      </c>
      <c r="M44" s="450">
        <v>9.817187472721379</v>
      </c>
      <c r="N44" s="602">
        <v>11.044335906811552</v>
      </c>
      <c r="O44" s="449"/>
      <c r="P44" s="449"/>
      <c r="Q44" s="449"/>
      <c r="R44" s="449"/>
      <c r="S44" s="449"/>
      <c r="T44" s="449"/>
      <c r="U44" s="449"/>
      <c r="V44" s="449"/>
      <c r="W44" s="449"/>
      <c r="X44" s="449"/>
      <c r="Y44" s="449"/>
      <c r="Z44" s="449"/>
      <c r="AA44" s="449"/>
      <c r="AB44" s="608">
        <v>28.224413984073969</v>
      </c>
      <c r="AC44" s="449">
        <v>29.451562418164144</v>
      </c>
      <c r="AD44" s="448">
        <v>30.678710852254312</v>
      </c>
      <c r="AE44" s="449">
        <v>31.905859286344484</v>
      </c>
      <c r="AF44" s="448">
        <v>33.133007720434669</v>
      </c>
      <c r="AG44" s="449">
        <v>34.36015615452483</v>
      </c>
      <c r="AH44" s="448">
        <v>35.587304588615012</v>
      </c>
      <c r="AI44" s="449">
        <v>36.81445302270518</v>
      </c>
    </row>
    <row r="45" spans="1:37" ht="15.75" thickBot="1">
      <c r="A45" s="4300"/>
      <c r="B45" s="637" t="s">
        <v>195</v>
      </c>
      <c r="C45" s="638" t="s">
        <v>41</v>
      </c>
      <c r="D45" s="639" t="s">
        <v>592</v>
      </c>
      <c r="E45" s="627" t="s">
        <v>205</v>
      </c>
      <c r="F45" s="408"/>
      <c r="G45" s="610">
        <v>40</v>
      </c>
      <c r="H45" s="611">
        <v>40</v>
      </c>
      <c r="I45" s="611">
        <v>40</v>
      </c>
      <c r="J45" s="611">
        <v>40</v>
      </c>
      <c r="K45" s="612">
        <v>40</v>
      </c>
      <c r="L45" s="691"/>
      <c r="M45" s="406"/>
      <c r="N45" s="692"/>
      <c r="O45" s="697"/>
      <c r="P45" s="697"/>
      <c r="Q45" s="697"/>
      <c r="R45" s="697"/>
      <c r="S45" s="697"/>
      <c r="T45" s="697"/>
      <c r="U45" s="697"/>
      <c r="V45" s="697"/>
      <c r="W45" s="697"/>
      <c r="X45" s="697"/>
      <c r="Y45" s="697"/>
      <c r="Z45" s="697"/>
      <c r="AA45" s="697"/>
      <c r="AB45" s="696"/>
      <c r="AC45" s="697"/>
      <c r="AD45" s="698"/>
      <c r="AE45" s="697"/>
      <c r="AF45" s="698"/>
      <c r="AG45" s="697"/>
      <c r="AH45" s="698"/>
      <c r="AI45" s="697"/>
    </row>
    <row r="46" spans="1:37" s="70" customFormat="1">
      <c r="A46" s="4300"/>
      <c r="B46" s="558" t="s">
        <v>582</v>
      </c>
      <c r="C46" s="52"/>
      <c r="D46" s="52"/>
      <c r="E46" s="1429" t="s">
        <v>1402</v>
      </c>
      <c r="F46" s="570"/>
      <c r="G46" s="699"/>
      <c r="H46" s="263"/>
      <c r="I46" s="494"/>
      <c r="J46" s="658" t="s">
        <v>1916</v>
      </c>
      <c r="K46" s="700"/>
      <c r="L46" s="700"/>
      <c r="M46" s="700"/>
      <c r="N46" s="701"/>
      <c r="O46" s="700"/>
      <c r="P46" s="700"/>
      <c r="Q46" s="702"/>
      <c r="R46" s="703"/>
      <c r="S46" s="704"/>
      <c r="T46" s="704"/>
      <c r="U46" s="704"/>
      <c r="V46" s="704"/>
      <c r="W46" s="704"/>
      <c r="X46" s="729"/>
      <c r="Y46" s="424"/>
      <c r="Z46" s="424"/>
      <c r="AA46" s="424"/>
      <c r="AB46" s="424"/>
      <c r="AC46" s="424"/>
      <c r="AD46" s="424"/>
      <c r="AE46" s="424"/>
      <c r="AF46" s="424"/>
      <c r="AG46" s="424"/>
      <c r="AH46" s="424"/>
      <c r="AI46" s="424"/>
      <c r="AK46" s="65"/>
    </row>
    <row r="47" spans="1:37" s="70" customFormat="1" ht="15" hidden="1" customHeight="1">
      <c r="A47" s="4300"/>
      <c r="B47" s="239" t="s">
        <v>583</v>
      </c>
      <c r="C47" s="219"/>
      <c r="D47" s="219"/>
      <c r="E47" s="43" t="s">
        <v>207</v>
      </c>
      <c r="F47" s="631"/>
      <c r="G47" s="635">
        <v>8.6684444790614918</v>
      </c>
      <c r="H47" s="422">
        <v>13.00266671859224</v>
      </c>
      <c r="I47" s="599">
        <v>17.336888958122984</v>
      </c>
      <c r="J47" s="709">
        <v>21.671111197653733</v>
      </c>
      <c r="K47" s="710">
        <v>26.005333437184479</v>
      </c>
      <c r="L47" s="710">
        <v>30.339555676715225</v>
      </c>
      <c r="M47" s="710">
        <v>34.673777916245967</v>
      </c>
      <c r="N47" s="710">
        <v>39.00800015577672</v>
      </c>
      <c r="O47" s="710">
        <v>43.342222395307466</v>
      </c>
      <c r="P47" s="710">
        <v>47.676444634838212</v>
      </c>
      <c r="Q47" s="711">
        <v>52.010666874368958</v>
      </c>
      <c r="R47" s="607">
        <v>56.344889113899704</v>
      </c>
      <c r="S47" s="424">
        <v>60.67911135343045</v>
      </c>
      <c r="T47" s="278">
        <v>65.013333592961203</v>
      </c>
      <c r="U47" s="278">
        <v>69.347555832491935</v>
      </c>
      <c r="V47" s="278">
        <v>73.681778072022681</v>
      </c>
      <c r="W47" s="278">
        <v>78.016000311553441</v>
      </c>
      <c r="X47" s="531">
        <v>82.350222551084187</v>
      </c>
      <c r="Y47" s="278"/>
      <c r="Z47" s="278"/>
      <c r="AA47" s="278"/>
      <c r="AB47" s="278"/>
      <c r="AC47" s="278"/>
      <c r="AD47" s="278"/>
      <c r="AE47" s="278"/>
      <c r="AF47" s="278"/>
      <c r="AG47" s="278"/>
      <c r="AH47" s="278"/>
      <c r="AI47" s="278"/>
      <c r="AK47" s="65"/>
    </row>
    <row r="48" spans="1:37" s="70" customFormat="1" ht="15" hidden="1" customHeight="1">
      <c r="A48" s="4300"/>
      <c r="B48" s="239" t="s">
        <v>190</v>
      </c>
      <c r="C48" s="219"/>
      <c r="D48" s="219"/>
      <c r="E48" s="43" t="s">
        <v>207</v>
      </c>
      <c r="F48" s="184"/>
      <c r="G48" s="636">
        <v>2.4542968681803448</v>
      </c>
      <c r="H48" s="447">
        <v>3.681445302270518</v>
      </c>
      <c r="I48" s="600">
        <v>4.9085937363606895</v>
      </c>
      <c r="J48" s="715">
        <v>6.1357421704508628</v>
      </c>
      <c r="K48" s="716">
        <v>7.3628906045410361</v>
      </c>
      <c r="L48" s="716">
        <v>8.5900390386312075</v>
      </c>
      <c r="M48" s="716">
        <v>9.817187472721379</v>
      </c>
      <c r="N48" s="716">
        <v>11.044335906811552</v>
      </c>
      <c r="O48" s="716">
        <v>12.271484340901726</v>
      </c>
      <c r="P48" s="716">
        <v>13.498632774991901</v>
      </c>
      <c r="Q48" s="717">
        <v>14.725781209082072</v>
      </c>
      <c r="R48" s="608">
        <v>15.952929643172242</v>
      </c>
      <c r="S48" s="449">
        <v>17.180078077262415</v>
      </c>
      <c r="T48" s="450">
        <v>18.40722651135259</v>
      </c>
      <c r="U48" s="450">
        <v>19.634374945442758</v>
      </c>
      <c r="V48" s="450">
        <v>20.861523379532933</v>
      </c>
      <c r="W48" s="450">
        <v>22.088671813623105</v>
      </c>
      <c r="X48" s="602">
        <v>23.315820247713283</v>
      </c>
      <c r="Y48" s="449"/>
      <c r="Z48" s="449"/>
      <c r="AA48" s="449"/>
      <c r="AB48" s="449"/>
      <c r="AC48" s="449"/>
      <c r="AD48" s="449"/>
      <c r="AE48" s="449"/>
      <c r="AF48" s="449"/>
      <c r="AG48" s="449"/>
      <c r="AH48" s="449"/>
      <c r="AI48" s="449"/>
      <c r="AK48" s="65"/>
    </row>
    <row r="49" spans="1:38" s="70" customFormat="1" ht="15.75" thickBot="1">
      <c r="A49" s="4300"/>
      <c r="B49" s="628" t="s">
        <v>195</v>
      </c>
      <c r="C49" s="425" t="s">
        <v>41</v>
      </c>
      <c r="D49" s="210" t="s">
        <v>592</v>
      </c>
      <c r="E49" s="43" t="s">
        <v>205</v>
      </c>
      <c r="F49" s="633"/>
      <c r="G49" s="489"/>
      <c r="H49" s="748"/>
      <c r="I49" s="668"/>
      <c r="J49" s="730">
        <v>50</v>
      </c>
      <c r="K49" s="731">
        <v>50</v>
      </c>
      <c r="L49" s="731">
        <v>50</v>
      </c>
      <c r="M49" s="731">
        <v>50</v>
      </c>
      <c r="N49" s="731">
        <v>50</v>
      </c>
      <c r="O49" s="731">
        <v>50</v>
      </c>
      <c r="P49" s="731">
        <v>50</v>
      </c>
      <c r="Q49" s="732">
        <v>50</v>
      </c>
      <c r="R49" s="733"/>
      <c r="S49" s="722"/>
      <c r="T49" s="734"/>
      <c r="U49" s="734"/>
      <c r="V49" s="734"/>
      <c r="W49" s="734"/>
      <c r="X49" s="735"/>
      <c r="Y49" s="697"/>
      <c r="Z49" s="697"/>
      <c r="AA49" s="697"/>
      <c r="AB49" s="697"/>
      <c r="AC49" s="697"/>
      <c r="AD49" s="697"/>
      <c r="AE49" s="697"/>
      <c r="AF49" s="697"/>
      <c r="AG49" s="697"/>
      <c r="AH49" s="697"/>
      <c r="AI49" s="697"/>
      <c r="AK49" s="65"/>
    </row>
    <row r="50" spans="1:38">
      <c r="A50" s="4300"/>
      <c r="B50" s="558" t="s">
        <v>582</v>
      </c>
      <c r="C50" s="52"/>
      <c r="D50" s="52"/>
      <c r="E50" s="1429" t="s">
        <v>1402</v>
      </c>
      <c r="F50" s="52"/>
      <c r="G50" s="424"/>
      <c r="H50" s="424"/>
      <c r="I50" s="424"/>
      <c r="J50" s="424"/>
      <c r="K50" s="424"/>
      <c r="L50" s="733"/>
      <c r="M50" s="722"/>
      <c r="N50" s="739"/>
      <c r="O50" s="659" t="s">
        <v>1917</v>
      </c>
      <c r="P50" s="740"/>
      <c r="Q50" s="740"/>
      <c r="R50" s="741"/>
      <c r="S50" s="740"/>
      <c r="T50" s="740"/>
      <c r="U50" s="740"/>
      <c r="V50" s="740"/>
      <c r="W50" s="740"/>
      <c r="X50" s="740"/>
      <c r="Y50" s="740"/>
      <c r="Z50" s="740"/>
      <c r="AA50" s="742"/>
      <c r="AB50" s="733"/>
      <c r="AC50" s="722"/>
      <c r="AD50" s="648"/>
      <c r="AE50" s="722"/>
      <c r="AF50" s="648"/>
      <c r="AG50" s="722"/>
      <c r="AH50" s="648"/>
      <c r="AI50" s="722"/>
    </row>
    <row r="51" spans="1:38" ht="15" hidden="1" customHeight="1">
      <c r="A51" s="4300"/>
      <c r="B51" s="239" t="s">
        <v>583</v>
      </c>
      <c r="E51" s="43" t="s">
        <v>207</v>
      </c>
      <c r="F51" s="127"/>
      <c r="G51" s="278"/>
      <c r="H51" s="278"/>
      <c r="I51" s="278"/>
      <c r="J51" s="278"/>
      <c r="K51" s="278"/>
      <c r="L51" s="512">
        <v>30.339555676715225</v>
      </c>
      <c r="M51" s="278">
        <v>34.673777916245967</v>
      </c>
      <c r="N51" s="531">
        <v>39.00800015577672</v>
      </c>
      <c r="O51" s="682">
        <v>43.342222395307466</v>
      </c>
      <c r="P51" s="683">
        <v>47.676444634838212</v>
      </c>
      <c r="Q51" s="683">
        <v>52.010666874368958</v>
      </c>
      <c r="R51" s="683">
        <v>56.344889113899704</v>
      </c>
      <c r="S51" s="683">
        <v>60.67911135343045</v>
      </c>
      <c r="T51" s="683">
        <v>65.013333592961203</v>
      </c>
      <c r="U51" s="683">
        <v>69.347555832491935</v>
      </c>
      <c r="V51" s="683">
        <v>73.681778072022681</v>
      </c>
      <c r="W51" s="683">
        <v>78.016000311553441</v>
      </c>
      <c r="X51" s="683">
        <v>82.350222551084187</v>
      </c>
      <c r="Y51" s="683">
        <v>86.684444790614933</v>
      </c>
      <c r="Z51" s="683">
        <v>91.018667030145693</v>
      </c>
      <c r="AA51" s="684">
        <v>95.352889269676425</v>
      </c>
      <c r="AB51" s="512">
        <v>99.68711150920717</v>
      </c>
      <c r="AC51" s="278">
        <v>104.02133374873792</v>
      </c>
      <c r="AD51" s="278">
        <v>108.35555598826865</v>
      </c>
      <c r="AE51" s="278">
        <v>112.68977822779941</v>
      </c>
      <c r="AF51" s="278">
        <v>117.02400046733017</v>
      </c>
      <c r="AG51" s="278">
        <v>121.3582227068609</v>
      </c>
      <c r="AH51" s="278">
        <v>125.69244494639166</v>
      </c>
      <c r="AI51" s="278">
        <v>130.02666718592241</v>
      </c>
    </row>
    <row r="52" spans="1:38" ht="15" hidden="1" customHeight="1">
      <c r="A52" s="4300"/>
      <c r="B52" s="239" t="s">
        <v>190</v>
      </c>
      <c r="E52" s="43" t="s">
        <v>207</v>
      </c>
      <c r="G52" s="449"/>
      <c r="H52" s="449"/>
      <c r="I52" s="449"/>
      <c r="J52" s="449"/>
      <c r="K52" s="449"/>
      <c r="L52" s="606">
        <v>8.5900390386312075</v>
      </c>
      <c r="M52" s="450">
        <v>9.817187472721379</v>
      </c>
      <c r="N52" s="602">
        <v>11.044335906811552</v>
      </c>
      <c r="O52" s="688">
        <v>12.271484340901726</v>
      </c>
      <c r="P52" s="689">
        <v>13.498632774991901</v>
      </c>
      <c r="Q52" s="689">
        <v>14.725781209082072</v>
      </c>
      <c r="R52" s="689">
        <v>15.952929643172242</v>
      </c>
      <c r="S52" s="689">
        <v>17.180078077262415</v>
      </c>
      <c r="T52" s="689">
        <v>18.40722651135259</v>
      </c>
      <c r="U52" s="689">
        <v>19.634374945442758</v>
      </c>
      <c r="V52" s="689">
        <v>20.861523379532933</v>
      </c>
      <c r="W52" s="689">
        <v>22.088671813623105</v>
      </c>
      <c r="X52" s="689">
        <v>23.315820247713283</v>
      </c>
      <c r="Y52" s="689">
        <v>24.542968681803451</v>
      </c>
      <c r="Z52" s="689">
        <v>25.770117115893623</v>
      </c>
      <c r="AA52" s="690">
        <v>26.997265549983801</v>
      </c>
      <c r="AB52" s="608">
        <v>28.224413984073969</v>
      </c>
      <c r="AC52" s="449">
        <v>29.451562418164144</v>
      </c>
      <c r="AD52" s="448">
        <v>30.678710852254312</v>
      </c>
      <c r="AE52" s="449">
        <v>31.905859286344484</v>
      </c>
      <c r="AF52" s="448">
        <v>33.133007720434669</v>
      </c>
      <c r="AG52" s="449">
        <v>34.36015615452483</v>
      </c>
      <c r="AH52" s="448">
        <v>35.587304588615012</v>
      </c>
      <c r="AI52" s="449">
        <v>36.81445302270518</v>
      </c>
    </row>
    <row r="53" spans="1:38" ht="15.75" thickBot="1">
      <c r="A53" s="4300"/>
      <c r="B53" s="637" t="s">
        <v>195</v>
      </c>
      <c r="C53" s="638" t="s">
        <v>41</v>
      </c>
      <c r="D53" s="639" t="s">
        <v>592</v>
      </c>
      <c r="E53" s="627" t="s">
        <v>205</v>
      </c>
      <c r="F53" s="408"/>
      <c r="G53" s="697"/>
      <c r="H53" s="697"/>
      <c r="I53" s="697"/>
      <c r="J53" s="697"/>
      <c r="K53" s="697"/>
      <c r="L53" s="691"/>
      <c r="M53" s="406"/>
      <c r="N53" s="692"/>
      <c r="O53" s="616">
        <v>80</v>
      </c>
      <c r="P53" s="617">
        <v>80</v>
      </c>
      <c r="Q53" s="617">
        <v>80</v>
      </c>
      <c r="R53" s="617">
        <v>80</v>
      </c>
      <c r="S53" s="617">
        <v>80</v>
      </c>
      <c r="T53" s="617">
        <v>80</v>
      </c>
      <c r="U53" s="617">
        <v>80</v>
      </c>
      <c r="V53" s="617">
        <v>80</v>
      </c>
      <c r="W53" s="617">
        <v>80</v>
      </c>
      <c r="X53" s="617">
        <v>80</v>
      </c>
      <c r="Y53" s="617">
        <v>80</v>
      </c>
      <c r="Z53" s="617">
        <v>80</v>
      </c>
      <c r="AA53" s="618">
        <v>80</v>
      </c>
      <c r="AB53" s="696"/>
      <c r="AC53" s="697"/>
      <c r="AD53" s="698"/>
      <c r="AE53" s="697"/>
      <c r="AF53" s="698"/>
      <c r="AG53" s="697"/>
      <c r="AH53" s="698"/>
      <c r="AI53" s="697"/>
    </row>
    <row r="54" spans="1:38" s="70" customFormat="1">
      <c r="A54" s="4300"/>
      <c r="B54" s="558" t="s">
        <v>582</v>
      </c>
      <c r="C54" s="52"/>
      <c r="D54" s="52"/>
      <c r="E54" s="1429" t="s">
        <v>1402</v>
      </c>
      <c r="F54" s="570"/>
      <c r="G54" s="699"/>
      <c r="H54" s="263"/>
      <c r="I54" s="494"/>
      <c r="J54" s="424"/>
      <c r="K54" s="424"/>
      <c r="L54" s="424"/>
      <c r="M54" s="424"/>
      <c r="N54" s="424"/>
      <c r="O54" s="424"/>
      <c r="P54" s="424"/>
      <c r="Q54" s="424"/>
      <c r="R54" s="703"/>
      <c r="S54" s="704"/>
      <c r="T54" s="704"/>
      <c r="U54" s="704"/>
      <c r="V54" s="704"/>
      <c r="W54" s="704"/>
      <c r="X54" s="729"/>
      <c r="Y54" s="660" t="s">
        <v>1918</v>
      </c>
      <c r="Z54" s="707"/>
      <c r="AA54" s="707"/>
      <c r="AB54" s="707"/>
      <c r="AC54" s="707"/>
      <c r="AD54" s="707"/>
      <c r="AE54" s="707"/>
      <c r="AF54" s="707"/>
      <c r="AG54" s="707"/>
      <c r="AH54" s="707"/>
      <c r="AI54" s="708"/>
      <c r="AJ54" s="2541" t="s">
        <v>1958</v>
      </c>
      <c r="AK54" s="65"/>
    </row>
    <row r="55" spans="1:38" s="70" customFormat="1" ht="15" hidden="1" customHeight="1">
      <c r="A55" s="4300"/>
      <c r="B55" s="239" t="s">
        <v>583</v>
      </c>
      <c r="C55" s="219"/>
      <c r="D55" s="219"/>
      <c r="E55" s="43" t="s">
        <v>207</v>
      </c>
      <c r="F55" s="631"/>
      <c r="G55" s="635">
        <v>8.6684444790614918</v>
      </c>
      <c r="H55" s="422">
        <v>13.00266671859224</v>
      </c>
      <c r="I55" s="599">
        <v>17.336888958122984</v>
      </c>
      <c r="J55" s="278"/>
      <c r="K55" s="278"/>
      <c r="L55" s="278"/>
      <c r="M55" s="278"/>
      <c r="N55" s="278"/>
      <c r="O55" s="278"/>
      <c r="P55" s="278"/>
      <c r="Q55" s="278"/>
      <c r="R55" s="607">
        <v>56.344889113899704</v>
      </c>
      <c r="S55" s="424">
        <v>60.67911135343045</v>
      </c>
      <c r="T55" s="278">
        <v>65.013333592961203</v>
      </c>
      <c r="U55" s="278">
        <v>69.347555832491935</v>
      </c>
      <c r="V55" s="278">
        <v>73.681778072022681</v>
      </c>
      <c r="W55" s="278">
        <v>78.016000311553441</v>
      </c>
      <c r="X55" s="531">
        <v>82.350222551084187</v>
      </c>
      <c r="Y55" s="712">
        <v>86.684444790614933</v>
      </c>
      <c r="Z55" s="713">
        <v>91.018667030145693</v>
      </c>
      <c r="AA55" s="713">
        <v>95.352889269676425</v>
      </c>
      <c r="AB55" s="713">
        <v>99.68711150920717</v>
      </c>
      <c r="AC55" s="713">
        <v>104.02133374873792</v>
      </c>
      <c r="AD55" s="713">
        <v>108.35555598826865</v>
      </c>
      <c r="AE55" s="713">
        <v>112.68977822779941</v>
      </c>
      <c r="AF55" s="713">
        <v>117.02400046733017</v>
      </c>
      <c r="AG55" s="713">
        <v>121.3582227068609</v>
      </c>
      <c r="AH55" s="713">
        <v>125.69244494639166</v>
      </c>
      <c r="AI55" s="714">
        <v>130.02666718592241</v>
      </c>
      <c r="AK55" s="65"/>
    </row>
    <row r="56" spans="1:38" s="70" customFormat="1" ht="15" hidden="1" customHeight="1">
      <c r="A56" s="4300"/>
      <c r="B56" s="239" t="s">
        <v>190</v>
      </c>
      <c r="C56" s="219"/>
      <c r="D56" s="219"/>
      <c r="E56" s="43" t="s">
        <v>207</v>
      </c>
      <c r="F56" s="184"/>
      <c r="G56" s="636">
        <v>2.4542968681803448</v>
      </c>
      <c r="H56" s="447">
        <v>3.681445302270518</v>
      </c>
      <c r="I56" s="600">
        <v>4.9085937363606895</v>
      </c>
      <c r="J56" s="449"/>
      <c r="K56" s="449"/>
      <c r="L56" s="449"/>
      <c r="M56" s="449"/>
      <c r="N56" s="449"/>
      <c r="O56" s="449"/>
      <c r="P56" s="449"/>
      <c r="Q56" s="449"/>
      <c r="R56" s="608">
        <v>15.952929643172242</v>
      </c>
      <c r="S56" s="449">
        <v>17.180078077262415</v>
      </c>
      <c r="T56" s="450">
        <v>18.40722651135259</v>
      </c>
      <c r="U56" s="450">
        <v>19.634374945442758</v>
      </c>
      <c r="V56" s="450">
        <v>20.861523379532933</v>
      </c>
      <c r="W56" s="450">
        <v>22.088671813623105</v>
      </c>
      <c r="X56" s="602">
        <v>23.315820247713283</v>
      </c>
      <c r="Y56" s="718">
        <v>24.542968681803451</v>
      </c>
      <c r="Z56" s="719">
        <v>25.770117115893623</v>
      </c>
      <c r="AA56" s="719">
        <v>26.997265549983801</v>
      </c>
      <c r="AB56" s="719">
        <v>28.224413984073969</v>
      </c>
      <c r="AC56" s="719">
        <v>29.451562418164144</v>
      </c>
      <c r="AD56" s="719">
        <v>30.678710852254312</v>
      </c>
      <c r="AE56" s="719">
        <v>31.905859286344484</v>
      </c>
      <c r="AF56" s="719">
        <v>33.133007720434669</v>
      </c>
      <c r="AG56" s="719">
        <v>34.36015615452483</v>
      </c>
      <c r="AH56" s="719">
        <v>35.587304588615012</v>
      </c>
      <c r="AI56" s="720">
        <v>36.81445302270518</v>
      </c>
      <c r="AK56" s="65"/>
    </row>
    <row r="57" spans="1:38" s="70" customFormat="1" ht="15.75" thickBot="1">
      <c r="A57" s="4300"/>
      <c r="B57" s="637" t="s">
        <v>195</v>
      </c>
      <c r="C57" s="638" t="s">
        <v>41</v>
      </c>
      <c r="D57" s="639" t="s">
        <v>592</v>
      </c>
      <c r="E57" s="627" t="s">
        <v>205</v>
      </c>
      <c r="F57" s="634"/>
      <c r="G57" s="489"/>
      <c r="H57" s="748"/>
      <c r="I57" s="664"/>
      <c r="J57" s="697"/>
      <c r="K57" s="697"/>
      <c r="L57" s="697"/>
      <c r="M57" s="697"/>
      <c r="N57" s="697"/>
      <c r="O57" s="697"/>
      <c r="P57" s="697"/>
      <c r="Q57" s="697"/>
      <c r="R57" s="696"/>
      <c r="S57" s="697"/>
      <c r="T57" s="406"/>
      <c r="U57" s="406"/>
      <c r="V57" s="406"/>
      <c r="W57" s="406"/>
      <c r="X57" s="749"/>
      <c r="Y57" s="724">
        <v>80</v>
      </c>
      <c r="Z57" s="725">
        <v>80</v>
      </c>
      <c r="AA57" s="725">
        <v>80</v>
      </c>
      <c r="AB57" s="725">
        <v>80</v>
      </c>
      <c r="AC57" s="725">
        <v>80</v>
      </c>
      <c r="AD57" s="725">
        <v>80</v>
      </c>
      <c r="AE57" s="725">
        <v>80</v>
      </c>
      <c r="AF57" s="725">
        <v>80</v>
      </c>
      <c r="AG57" s="725">
        <v>80</v>
      </c>
      <c r="AH57" s="725">
        <v>80</v>
      </c>
      <c r="AI57" s="726">
        <v>80</v>
      </c>
      <c r="AK57" s="65"/>
    </row>
    <row r="58" spans="1:38">
      <c r="B58" s="133"/>
      <c r="C58" s="220"/>
      <c r="E58" s="43"/>
      <c r="F58" s="62"/>
      <c r="G58" s="745"/>
      <c r="H58" s="745"/>
      <c r="I58" s="745"/>
      <c r="J58" s="745"/>
      <c r="K58" s="745"/>
      <c r="L58" s="43"/>
      <c r="M58" s="43"/>
      <c r="N58" s="43"/>
      <c r="O58" s="43"/>
      <c r="P58" s="43"/>
      <c r="Q58" s="43"/>
      <c r="R58" s="43"/>
      <c r="S58" s="43"/>
      <c r="T58" s="43"/>
      <c r="U58" s="43"/>
      <c r="V58" s="43"/>
      <c r="W58" s="129"/>
      <c r="X58" s="129"/>
      <c r="Y58" s="129"/>
      <c r="Z58" s="129"/>
      <c r="AA58" s="129"/>
      <c r="AB58" s="129"/>
      <c r="AC58" s="44"/>
      <c r="AD58" s="129"/>
      <c r="AE58" s="44"/>
      <c r="AF58" s="129"/>
      <c r="AG58" s="44"/>
      <c r="AH58" s="129"/>
      <c r="AI58" s="44"/>
    </row>
    <row r="59" spans="1:38" ht="17.25" customHeight="1">
      <c r="A59" s="175"/>
      <c r="B59" s="175"/>
      <c r="C59" s="172"/>
      <c r="D59" s="175"/>
      <c r="E59" s="172"/>
      <c r="F59" s="176"/>
      <c r="G59" s="746"/>
      <c r="H59" s="746"/>
      <c r="I59" s="746"/>
      <c r="J59" s="746"/>
      <c r="K59" s="746"/>
      <c r="L59" s="746"/>
      <c r="M59" s="746"/>
      <c r="N59" s="746"/>
      <c r="O59" s="746"/>
      <c r="P59" s="746"/>
      <c r="Q59" s="746"/>
      <c r="R59" s="746"/>
      <c r="S59" s="746"/>
      <c r="T59" s="746"/>
      <c r="U59" s="746"/>
      <c r="V59" s="746"/>
      <c r="W59" s="746"/>
      <c r="X59" s="746"/>
      <c r="Y59" s="746"/>
      <c r="Z59" s="746"/>
      <c r="AA59" s="746"/>
      <c r="AB59" s="746"/>
      <c r="AC59" s="746"/>
      <c r="AD59" s="746"/>
      <c r="AE59" s="746"/>
      <c r="AF59" s="746"/>
      <c r="AG59" s="746"/>
      <c r="AH59" s="746"/>
      <c r="AI59" s="746"/>
      <c r="AL59" s="219"/>
    </row>
    <row r="60" spans="1:38" s="249" customFormat="1" ht="17.25" customHeight="1">
      <c r="A60" s="640" t="s">
        <v>405</v>
      </c>
      <c r="B60" s="307"/>
      <c r="C60" s="252"/>
      <c r="D60" s="307"/>
      <c r="E60" s="252"/>
      <c r="F60" s="253"/>
      <c r="G60" s="747"/>
      <c r="H60" s="747"/>
      <c r="I60" s="747"/>
      <c r="J60" s="747"/>
      <c r="K60" s="747"/>
      <c r="L60" s="747"/>
      <c r="M60" s="747"/>
      <c r="N60" s="747"/>
      <c r="O60" s="747"/>
      <c r="P60" s="747"/>
      <c r="Q60" s="747"/>
      <c r="R60" s="747"/>
      <c r="S60" s="747"/>
      <c r="T60" s="747"/>
      <c r="U60" s="747"/>
      <c r="V60" s="747"/>
      <c r="W60" s="747"/>
      <c r="X60" s="747"/>
      <c r="Y60" s="747"/>
      <c r="Z60" s="747"/>
      <c r="AA60" s="747"/>
      <c r="AB60" s="747"/>
      <c r="AC60" s="747"/>
      <c r="AD60" s="747"/>
      <c r="AE60" s="747"/>
      <c r="AF60" s="747"/>
      <c r="AG60" s="747"/>
      <c r="AH60" s="747"/>
      <c r="AI60" s="747"/>
      <c r="AJ60" s="173"/>
      <c r="AK60" s="174"/>
    </row>
    <row r="61" spans="1:38" s="70" customFormat="1">
      <c r="A61" s="219"/>
      <c r="B61" s="219"/>
      <c r="C61" s="219"/>
      <c r="D61" s="219"/>
      <c r="E61" s="8"/>
      <c r="F61" s="219"/>
      <c r="G61" s="129"/>
      <c r="H61" s="44"/>
      <c r="I61" s="129"/>
      <c r="J61" s="44"/>
      <c r="K61" s="129"/>
      <c r="L61" s="44"/>
      <c r="M61" s="129"/>
      <c r="N61" s="44"/>
      <c r="O61" s="129"/>
      <c r="P61" s="44"/>
      <c r="Q61" s="44"/>
      <c r="R61" s="129"/>
      <c r="S61" s="44"/>
      <c r="T61" s="11"/>
      <c r="U61" s="11"/>
      <c r="V61" s="11"/>
      <c r="W61" s="11"/>
      <c r="X61" s="11"/>
      <c r="Y61" s="11"/>
      <c r="Z61" s="11"/>
      <c r="AA61" s="11"/>
      <c r="AB61" s="11"/>
      <c r="AC61" s="11"/>
      <c r="AD61" s="11"/>
      <c r="AE61" s="11"/>
      <c r="AF61" s="11"/>
      <c r="AG61" s="11"/>
      <c r="AH61" s="11"/>
      <c r="AI61" s="11"/>
      <c r="AJ61" s="219"/>
      <c r="AK61" s="65"/>
    </row>
    <row r="62" spans="1:38" s="70" customFormat="1">
      <c r="A62" s="219"/>
      <c r="B62" s="148" t="s">
        <v>580</v>
      </c>
      <c r="C62" s="145"/>
      <c r="D62" s="145"/>
      <c r="E62" s="145"/>
      <c r="F62" s="1430"/>
      <c r="G62" s="145"/>
      <c r="H62" s="145"/>
      <c r="I62" s="151"/>
      <c r="J62" s="152"/>
      <c r="K62" s="147"/>
      <c r="L62" s="146"/>
      <c r="M62" s="147"/>
      <c r="N62" s="146"/>
      <c r="O62" s="147"/>
      <c r="P62" s="146"/>
      <c r="Q62" s="147"/>
      <c r="R62" s="146"/>
      <c r="S62" s="147"/>
      <c r="T62" s="146"/>
      <c r="U62" s="147"/>
      <c r="V62" s="146"/>
      <c r="W62" s="147"/>
      <c r="X62" s="146"/>
      <c r="Y62" s="147"/>
      <c r="Z62" s="146"/>
      <c r="AA62" s="147"/>
      <c r="AB62" s="146"/>
      <c r="AC62" s="147"/>
      <c r="AD62" s="146"/>
      <c r="AE62" s="147"/>
      <c r="AF62" s="146"/>
      <c r="AG62" s="147"/>
      <c r="AH62" s="146"/>
      <c r="AI62" s="147"/>
      <c r="AJ62" s="1124"/>
      <c r="AK62" s="65"/>
    </row>
    <row r="63" spans="1:38" s="1125" customFormat="1">
      <c r="A63" s="1122"/>
      <c r="B63" s="42"/>
      <c r="C63" s="1122"/>
      <c r="D63" s="1122"/>
      <c r="E63" s="1122"/>
      <c r="F63" s="1431"/>
      <c r="G63" s="1122"/>
      <c r="H63" s="1122"/>
      <c r="I63" s="1434"/>
      <c r="J63" s="128"/>
      <c r="K63" s="1124"/>
      <c r="M63" s="1124"/>
      <c r="O63" s="1124"/>
      <c r="Q63" s="1124"/>
      <c r="S63" s="1124"/>
      <c r="U63" s="1124"/>
      <c r="W63" s="1124"/>
      <c r="Y63" s="1124"/>
      <c r="AA63" s="1124"/>
      <c r="AC63" s="1124"/>
      <c r="AE63" s="1124"/>
      <c r="AG63" s="1124"/>
      <c r="AI63" s="1124"/>
      <c r="AJ63" s="1124"/>
      <c r="AK63" s="1124"/>
    </row>
    <row r="64" spans="1:38">
      <c r="B64" s="1122"/>
      <c r="C64" s="1122"/>
      <c r="D64" s="1122"/>
      <c r="E64" s="1132"/>
      <c r="F64" s="1122"/>
      <c r="G64" s="4192" t="s">
        <v>1919</v>
      </c>
      <c r="H64" s="4193"/>
      <c r="I64" s="4193"/>
      <c r="J64" s="4293"/>
      <c r="K64" s="4294" t="s">
        <v>1920</v>
      </c>
      <c r="L64" s="4295"/>
      <c r="M64" s="4295"/>
      <c r="N64" s="4296"/>
      <c r="O64" s="4297" t="s">
        <v>1921</v>
      </c>
      <c r="P64" s="4298"/>
      <c r="Q64" s="4298"/>
      <c r="R64" s="4299"/>
      <c r="S64" s="4290" t="s">
        <v>1922</v>
      </c>
      <c r="T64" s="4291"/>
      <c r="U64" s="4291"/>
      <c r="V64" s="4292"/>
    </row>
    <row r="65" spans="2:40">
      <c r="B65" s="51" t="s">
        <v>383</v>
      </c>
      <c r="C65" s="52"/>
      <c r="D65" s="52"/>
      <c r="E65" s="623" t="s">
        <v>829</v>
      </c>
      <c r="F65" s="52"/>
      <c r="G65" s="4177" t="s">
        <v>385</v>
      </c>
      <c r="H65" s="4178"/>
      <c r="I65" s="4178"/>
      <c r="J65" s="4179"/>
      <c r="K65" s="4180" t="s">
        <v>389</v>
      </c>
      <c r="L65" s="4181"/>
      <c r="M65" s="4181"/>
      <c r="N65" s="4182"/>
      <c r="O65" s="4183" t="s">
        <v>390</v>
      </c>
      <c r="P65" s="4184"/>
      <c r="Q65" s="4184"/>
      <c r="R65" s="4185"/>
      <c r="S65" s="4186" t="s">
        <v>392</v>
      </c>
      <c r="T65" s="4187"/>
      <c r="U65" s="4187"/>
      <c r="V65" s="4188"/>
      <c r="AK65" s="1436" t="str">
        <f>"échangeur tubulaire "&amp;G65&amp;", tubes "&amp;G67&amp;", longueur "&amp;G66&amp;" mm, matière coté tubes "&amp;G69&amp;", matière coté calandre "&amp;G73&amp;", racc.biogaz: DN"&amp;G68&amp;", racc. Eau: "&amp;G72</f>
        <v>échangeur tubulaire CIAT FSH 168 25 C, tubes Corrugués, longueur 2500 mm, matière coté tubes 316L, matière coté calandre acier carbone, racc.biogaz: DN150 PN10/16, racc. Eau: G40</v>
      </c>
      <c r="AL65" s="1436" t="str">
        <f>"échangeur tubulaire "&amp;K65&amp;", tubes "&amp;K67&amp;", longueur "&amp;K66&amp;" mm, matière coté tubes "&amp;K69&amp;", matière coté calandre "&amp;K73&amp;", racc.biogaz: DN"&amp;K68&amp;", racc. Eau: "&amp;K72</f>
        <v>échangeur tubulaire CIAT FSH 219 25 C, tubes Corrugués, longueur 2500 mm, matière coté tubes 316L, matière coté calandre acier carbone, racc.biogaz: DN200 PN16, racc. Eau: G50</v>
      </c>
      <c r="AM65" s="1436" t="str">
        <f>"échangeur tubulaire "&amp;O65&amp;", tubes "&amp;O67&amp;", longueur "&amp;O66&amp;" mm, matière coté tubes "&amp;O69&amp;", matière coté calandre "&amp;O73&amp;", racc.biogaz: DN"&amp;O68&amp;", racc. Eau: "&amp;O72</f>
        <v>échangeur tubulaire CIAT FSH 273 25 C, tubes Corrugués, longueur 2500 mm, matière coté tubes 316L, matière coté calandre acier carbone, racc.biogaz: DN250 PN16, racc. Eau: G65</v>
      </c>
      <c r="AN65" s="1436" t="str">
        <f>"échangeur tubulaire "&amp;S65&amp;", tubes "&amp;S67&amp;", longueur "&amp;S66&amp;" mm, matière coté tubes "&amp;S69&amp;", matière coté calandre "&amp;S73&amp;", racc.biogaz: DN"&amp;S68&amp;", racc. Eau: "&amp;S72</f>
        <v>échangeur tubulaire CIAT FSH 355 25 C, tubes Corrugués, longueur 2500 mm, matière coté tubes 316L, matière coté calandre acier carbone, racc.biogaz: DN350 PN16, racc. Eau: 80</v>
      </c>
    </row>
    <row r="66" spans="2:40">
      <c r="B66" s="103" t="s">
        <v>397</v>
      </c>
      <c r="C66" s="1122"/>
      <c r="D66" s="1122"/>
      <c r="E66" s="1431" t="s">
        <v>1403</v>
      </c>
      <c r="F66" s="1122"/>
      <c r="G66" s="4168">
        <v>2500</v>
      </c>
      <c r="H66" s="4169"/>
      <c r="I66" s="4169"/>
      <c r="J66" s="4170"/>
      <c r="K66" s="4171">
        <v>2500</v>
      </c>
      <c r="L66" s="4172"/>
      <c r="M66" s="4172"/>
      <c r="N66" s="4173"/>
      <c r="O66" s="4174">
        <v>2500</v>
      </c>
      <c r="P66" s="4175"/>
      <c r="Q66" s="4175"/>
      <c r="R66" s="4176"/>
      <c r="S66" s="4165">
        <v>2500</v>
      </c>
      <c r="T66" s="4166"/>
      <c r="U66" s="4166"/>
      <c r="V66" s="4167"/>
    </row>
    <row r="67" spans="2:40">
      <c r="B67" s="626" t="s">
        <v>671</v>
      </c>
      <c r="C67" s="205"/>
      <c r="D67" s="205"/>
      <c r="E67" s="431" t="s">
        <v>682</v>
      </c>
      <c r="F67" s="205"/>
      <c r="G67" s="4150" t="s">
        <v>679</v>
      </c>
      <c r="H67" s="4154"/>
      <c r="I67" s="4154"/>
      <c r="J67" s="4155"/>
      <c r="K67" s="4156" t="s">
        <v>679</v>
      </c>
      <c r="L67" s="4157"/>
      <c r="M67" s="4157"/>
      <c r="N67" s="4158"/>
      <c r="O67" s="4159" t="s">
        <v>679</v>
      </c>
      <c r="P67" s="4160"/>
      <c r="Q67" s="4160"/>
      <c r="R67" s="4161"/>
      <c r="S67" s="4162" t="s">
        <v>679</v>
      </c>
      <c r="T67" s="4163"/>
      <c r="U67" s="4163"/>
      <c r="V67" s="4164"/>
    </row>
    <row r="68" spans="2:40">
      <c r="B68" s="239" t="s">
        <v>674</v>
      </c>
      <c r="C68" s="1122" t="s">
        <v>198</v>
      </c>
      <c r="D68" s="1122"/>
      <c r="E68" s="1431" t="s">
        <v>344</v>
      </c>
      <c r="F68" s="1122"/>
      <c r="G68" s="4177" t="s">
        <v>395</v>
      </c>
      <c r="H68" s="4178"/>
      <c r="I68" s="4178"/>
      <c r="J68" s="4179"/>
      <c r="K68" s="4180" t="s">
        <v>2053</v>
      </c>
      <c r="L68" s="4181"/>
      <c r="M68" s="4181"/>
      <c r="N68" s="4182"/>
      <c r="O68" s="4183" t="s">
        <v>2054</v>
      </c>
      <c r="P68" s="4184"/>
      <c r="Q68" s="4184"/>
      <c r="R68" s="4185"/>
      <c r="S68" s="4186" t="s">
        <v>2055</v>
      </c>
      <c r="T68" s="4187"/>
      <c r="U68" s="4187"/>
      <c r="V68" s="4188"/>
    </row>
    <row r="69" spans="2:40">
      <c r="B69" s="103"/>
      <c r="C69" s="1122" t="s">
        <v>672</v>
      </c>
      <c r="D69" s="1122"/>
      <c r="E69" s="1431" t="s">
        <v>344</v>
      </c>
      <c r="F69" s="1122"/>
      <c r="G69" s="4168" t="s">
        <v>676</v>
      </c>
      <c r="H69" s="4169"/>
      <c r="I69" s="4169"/>
      <c r="J69" s="4170"/>
      <c r="K69" s="4171" t="s">
        <v>676</v>
      </c>
      <c r="L69" s="4172"/>
      <c r="M69" s="4172"/>
      <c r="N69" s="4173"/>
      <c r="O69" s="4174" t="s">
        <v>676</v>
      </c>
      <c r="P69" s="4175"/>
      <c r="Q69" s="4175"/>
      <c r="R69" s="4176"/>
      <c r="S69" s="4165" t="s">
        <v>676</v>
      </c>
      <c r="T69" s="4166"/>
      <c r="U69" s="4166"/>
      <c r="V69" s="4167"/>
    </row>
    <row r="70" spans="2:40">
      <c r="B70" s="103"/>
      <c r="C70" s="1122" t="s">
        <v>673</v>
      </c>
      <c r="D70" s="1122"/>
      <c r="E70" s="1431" t="s">
        <v>344</v>
      </c>
      <c r="F70" s="1122"/>
      <c r="G70" s="4168">
        <v>16.2</v>
      </c>
      <c r="H70" s="4169"/>
      <c r="I70" s="4169"/>
      <c r="J70" s="4170"/>
      <c r="K70" s="4171">
        <v>32.799999999999997</v>
      </c>
      <c r="L70" s="4172"/>
      <c r="M70" s="4172"/>
      <c r="N70" s="4173"/>
      <c r="O70" s="4174">
        <v>49.3</v>
      </c>
      <c r="P70" s="4175"/>
      <c r="Q70" s="4175"/>
      <c r="R70" s="4176"/>
      <c r="S70" s="4165">
        <v>87.8</v>
      </c>
      <c r="T70" s="4166"/>
      <c r="U70" s="4166"/>
      <c r="V70" s="4167"/>
    </row>
    <row r="71" spans="2:40">
      <c r="B71" s="626"/>
      <c r="C71" s="205" t="s">
        <v>678</v>
      </c>
      <c r="D71" s="205"/>
      <c r="E71" s="431" t="s">
        <v>831</v>
      </c>
      <c r="F71" s="205"/>
      <c r="G71" s="4150">
        <v>15</v>
      </c>
      <c r="H71" s="4154"/>
      <c r="I71" s="4154"/>
      <c r="J71" s="4155"/>
      <c r="K71" s="4156">
        <v>15</v>
      </c>
      <c r="L71" s="4157"/>
      <c r="M71" s="4157"/>
      <c r="N71" s="4158"/>
      <c r="O71" s="4159">
        <v>20</v>
      </c>
      <c r="P71" s="4160"/>
      <c r="Q71" s="4160"/>
      <c r="R71" s="4161"/>
      <c r="S71" s="4162">
        <v>15</v>
      </c>
      <c r="T71" s="4163"/>
      <c r="U71" s="4163"/>
      <c r="V71" s="4164"/>
    </row>
    <row r="72" spans="2:40">
      <c r="B72" s="239" t="s">
        <v>675</v>
      </c>
      <c r="C72" s="1122" t="s">
        <v>198</v>
      </c>
      <c r="D72" s="1122"/>
      <c r="E72" s="1431" t="s">
        <v>344</v>
      </c>
      <c r="F72" s="1122"/>
      <c r="G72" s="4168" t="s">
        <v>333</v>
      </c>
      <c r="H72" s="4169"/>
      <c r="I72" s="4169"/>
      <c r="J72" s="4170"/>
      <c r="K72" s="4171" t="s">
        <v>334</v>
      </c>
      <c r="L72" s="4172"/>
      <c r="M72" s="4172"/>
      <c r="N72" s="4173"/>
      <c r="O72" s="4174" t="s">
        <v>394</v>
      </c>
      <c r="P72" s="4175"/>
      <c r="Q72" s="4175"/>
      <c r="R72" s="4176"/>
      <c r="S72" s="4165">
        <v>80</v>
      </c>
      <c r="T72" s="4166"/>
      <c r="U72" s="4166"/>
      <c r="V72" s="4167"/>
    </row>
    <row r="73" spans="2:40">
      <c r="B73" s="103"/>
      <c r="C73" s="1122" t="s">
        <v>672</v>
      </c>
      <c r="D73" s="1122"/>
      <c r="E73" s="1431" t="s">
        <v>344</v>
      </c>
      <c r="F73" s="1122"/>
      <c r="G73" s="4168" t="s">
        <v>677</v>
      </c>
      <c r="H73" s="4169"/>
      <c r="I73" s="4169"/>
      <c r="J73" s="4170"/>
      <c r="K73" s="4171" t="s">
        <v>677</v>
      </c>
      <c r="L73" s="4172"/>
      <c r="M73" s="4172"/>
      <c r="N73" s="4173"/>
      <c r="O73" s="4174" t="s">
        <v>677</v>
      </c>
      <c r="P73" s="4175"/>
      <c r="Q73" s="4175"/>
      <c r="R73" s="4176"/>
      <c r="S73" s="4165" t="s">
        <v>677</v>
      </c>
      <c r="T73" s="4166"/>
      <c r="U73" s="4166"/>
      <c r="V73" s="4167"/>
    </row>
    <row r="74" spans="2:40">
      <c r="B74" s="103"/>
      <c r="C74" s="1122" t="s">
        <v>673</v>
      </c>
      <c r="D74" s="1122"/>
      <c r="E74" s="1431" t="s">
        <v>344</v>
      </c>
      <c r="F74" s="1122"/>
      <c r="G74" s="4168">
        <v>28.2</v>
      </c>
      <c r="H74" s="4169"/>
      <c r="I74" s="4169"/>
      <c r="J74" s="4170"/>
      <c r="K74" s="4171">
        <v>43</v>
      </c>
      <c r="L74" s="4172"/>
      <c r="M74" s="4172"/>
      <c r="N74" s="4173"/>
      <c r="O74" s="4174">
        <v>70</v>
      </c>
      <c r="P74" s="4175"/>
      <c r="Q74" s="4175"/>
      <c r="R74" s="4176"/>
      <c r="S74" s="4165">
        <v>114</v>
      </c>
      <c r="T74" s="4166"/>
      <c r="U74" s="4166"/>
      <c r="V74" s="4167"/>
    </row>
    <row r="75" spans="2:40">
      <c r="B75" s="626"/>
      <c r="C75" s="205" t="s">
        <v>678</v>
      </c>
      <c r="D75" s="205"/>
      <c r="E75" s="431" t="s">
        <v>830</v>
      </c>
      <c r="F75" s="205"/>
      <c r="G75" s="4150">
        <v>120</v>
      </c>
      <c r="H75" s="4154"/>
      <c r="I75" s="4154">
        <v>238</v>
      </c>
      <c r="J75" s="4155"/>
      <c r="K75" s="4156">
        <v>100</v>
      </c>
      <c r="L75" s="4157"/>
      <c r="M75" s="4157">
        <v>205</v>
      </c>
      <c r="N75" s="4158"/>
      <c r="O75" s="4159">
        <v>100</v>
      </c>
      <c r="P75" s="4160"/>
      <c r="Q75" s="4160">
        <v>165</v>
      </c>
      <c r="R75" s="4161"/>
      <c r="S75" s="4162">
        <v>125</v>
      </c>
      <c r="T75" s="4163"/>
      <c r="U75" s="4163">
        <v>273</v>
      </c>
      <c r="V75" s="4164"/>
    </row>
    <row r="77" spans="2:40">
      <c r="I77" s="219"/>
      <c r="J77" s="219"/>
      <c r="K77" s="219"/>
      <c r="L77" s="219"/>
      <c r="M77" s="219"/>
      <c r="N77" s="219"/>
      <c r="O77" s="219"/>
      <c r="P77" s="219"/>
      <c r="Q77" s="219"/>
      <c r="R77" s="219"/>
      <c r="S77" s="219"/>
      <c r="T77" s="219"/>
      <c r="U77" s="219"/>
      <c r="V77" s="219"/>
    </row>
    <row r="78" spans="2:40">
      <c r="B78" s="145" t="s">
        <v>1420</v>
      </c>
      <c r="C78" s="145"/>
      <c r="D78" s="145"/>
      <c r="E78" s="1675" t="s">
        <v>1437</v>
      </c>
      <c r="F78" s="145"/>
      <c r="G78" s="147"/>
      <c r="H78" s="146"/>
      <c r="I78" s="147"/>
      <c r="J78" s="146"/>
      <c r="K78" s="147"/>
      <c r="L78" s="146"/>
      <c r="M78" s="147"/>
      <c r="N78" s="146"/>
      <c r="O78" s="147"/>
      <c r="P78" s="146"/>
      <c r="Q78" s="146"/>
      <c r="R78" s="147"/>
      <c r="S78" s="146"/>
      <c r="T78" s="145"/>
      <c r="U78" s="145"/>
      <c r="V78" s="145"/>
      <c r="W78" s="145"/>
      <c r="X78" s="145"/>
      <c r="Y78" s="145"/>
      <c r="Z78" s="145"/>
      <c r="AA78" s="145"/>
      <c r="AB78" s="145"/>
      <c r="AC78" s="145"/>
      <c r="AD78" s="145"/>
      <c r="AE78" s="145"/>
      <c r="AF78" s="145"/>
      <c r="AG78" s="145"/>
      <c r="AH78" s="145"/>
      <c r="AI78" s="145"/>
    </row>
    <row r="79" spans="2:40">
      <c r="B79" s="1122"/>
      <c r="C79" s="1122"/>
      <c r="D79" s="1122"/>
      <c r="E79" s="1431"/>
      <c r="F79" s="138"/>
      <c r="G79" s="1122"/>
      <c r="H79" s="1122"/>
      <c r="I79" s="1125"/>
      <c r="J79" s="1124"/>
      <c r="K79" s="1125"/>
      <c r="L79" s="1124"/>
      <c r="M79" s="1125"/>
      <c r="N79" s="1124"/>
      <c r="O79" s="1125"/>
      <c r="P79" s="1124"/>
      <c r="Q79" s="1125"/>
      <c r="R79" s="1124"/>
      <c r="S79" s="1125"/>
      <c r="T79" s="1124"/>
      <c r="U79" s="1125"/>
      <c r="V79" s="1124"/>
    </row>
    <row r="80" spans="2:40">
      <c r="B80" s="1122"/>
      <c r="C80" s="1122"/>
      <c r="D80" s="1122"/>
      <c r="E80" s="1431"/>
      <c r="F80" s="138"/>
      <c r="G80" s="1124"/>
      <c r="H80" s="1124"/>
      <c r="I80" s="1124"/>
      <c r="J80" s="1124"/>
      <c r="K80" s="1124"/>
      <c r="L80" s="1124"/>
      <c r="M80" s="1124"/>
      <c r="N80" s="1124"/>
      <c r="O80" s="1124"/>
      <c r="P80" s="1124"/>
      <c r="Q80" s="1124"/>
      <c r="R80" s="1124"/>
      <c r="S80" s="1124"/>
      <c r="T80" s="1124"/>
      <c r="U80" s="1124"/>
      <c r="V80" s="1124"/>
    </row>
    <row r="81" spans="2:22">
      <c r="B81" s="54" t="s">
        <v>1470</v>
      </c>
      <c r="C81" s="50"/>
      <c r="D81" s="50" t="s">
        <v>1467</v>
      </c>
      <c r="E81" s="1674"/>
      <c r="F81" s="1382"/>
      <c r="G81" s="4302" t="s">
        <v>1466</v>
      </c>
      <c r="H81" s="4303"/>
      <c r="I81" s="4303"/>
      <c r="J81" s="4303"/>
      <c r="K81" s="4303"/>
      <c r="L81" s="4303"/>
      <c r="M81" s="4303"/>
      <c r="N81" s="4303"/>
      <c r="O81" s="4303"/>
      <c r="P81" s="4303"/>
      <c r="Q81" s="4303"/>
      <c r="R81" s="4303"/>
      <c r="S81" s="4303"/>
      <c r="T81" s="4303"/>
      <c r="U81" s="4303"/>
      <c r="V81" s="4304"/>
    </row>
    <row r="82" spans="2:22">
      <c r="B82" s="1122"/>
      <c r="C82" s="1122"/>
      <c r="D82" s="1122"/>
      <c r="E82" s="1431"/>
      <c r="F82" s="138"/>
      <c r="G82" s="1122"/>
      <c r="H82" s="1122"/>
      <c r="I82" s="1125"/>
      <c r="J82" s="1124"/>
      <c r="K82" s="1125"/>
      <c r="L82" s="1124"/>
      <c r="M82" s="1125"/>
      <c r="N82" s="1124"/>
      <c r="O82" s="1125"/>
      <c r="P82" s="1124"/>
      <c r="Q82" s="1125"/>
      <c r="R82" s="1124"/>
      <c r="S82" s="1125"/>
      <c r="T82" s="1124"/>
      <c r="U82" s="1125"/>
      <c r="V82" s="1124"/>
    </row>
    <row r="83" spans="2:22">
      <c r="B83" s="1122"/>
      <c r="C83" s="1122"/>
      <c r="D83" s="1122"/>
      <c r="E83" s="1431"/>
      <c r="F83" s="138"/>
      <c r="G83" s="3777" t="s">
        <v>1449</v>
      </c>
      <c r="H83" s="3778"/>
      <c r="I83" s="3778"/>
      <c r="J83" s="3778"/>
      <c r="K83" s="3778"/>
      <c r="L83" s="3778"/>
      <c r="M83" s="3778"/>
      <c r="N83" s="3779"/>
      <c r="O83" s="3777" t="s">
        <v>1450</v>
      </c>
      <c r="P83" s="3778"/>
      <c r="Q83" s="3778"/>
      <c r="R83" s="3778"/>
      <c r="S83" s="3778"/>
      <c r="T83" s="3778"/>
      <c r="U83" s="3778"/>
      <c r="V83" s="3779"/>
    </row>
    <row r="84" spans="2:22" ht="60.75" customHeight="1">
      <c r="B84" s="1693" t="s">
        <v>1471</v>
      </c>
      <c r="C84" s="1685"/>
      <c r="D84" s="1695" t="s">
        <v>1469</v>
      </c>
      <c r="E84" s="1686" t="s">
        <v>28</v>
      </c>
      <c r="F84" s="1687"/>
      <c r="G84" s="4284" t="s">
        <v>1468</v>
      </c>
      <c r="H84" s="4285"/>
      <c r="I84" s="4285"/>
      <c r="J84" s="4285"/>
      <c r="K84" s="4285"/>
      <c r="L84" s="4285"/>
      <c r="M84" s="4285"/>
      <c r="N84" s="4286"/>
      <c r="O84" s="4284" t="s">
        <v>1451</v>
      </c>
      <c r="P84" s="4285"/>
      <c r="Q84" s="4285"/>
      <c r="R84" s="4285"/>
      <c r="S84" s="4285"/>
      <c r="T84" s="4285"/>
      <c r="U84" s="4285"/>
      <c r="V84" s="4286"/>
    </row>
  </sheetData>
  <dataConsolidate/>
  <mergeCells count="59">
    <mergeCell ref="O75:P75"/>
    <mergeCell ref="Q75:R75"/>
    <mergeCell ref="S75:T75"/>
    <mergeCell ref="U75:V75"/>
    <mergeCell ref="G84:N84"/>
    <mergeCell ref="O84:V84"/>
    <mergeCell ref="G81:V81"/>
    <mergeCell ref="G83:N83"/>
    <mergeCell ref="O83:V83"/>
    <mergeCell ref="A38:A57"/>
    <mergeCell ref="A17:A35"/>
    <mergeCell ref="G75:H75"/>
    <mergeCell ref="I75:J75"/>
    <mergeCell ref="K75:L75"/>
    <mergeCell ref="G73:J73"/>
    <mergeCell ref="K73:N73"/>
    <mergeCell ref="G74:J74"/>
    <mergeCell ref="K74:N74"/>
    <mergeCell ref="G69:J69"/>
    <mergeCell ref="K69:N69"/>
    <mergeCell ref="G67:J67"/>
    <mergeCell ref="K67:N67"/>
    <mergeCell ref="M75:N75"/>
    <mergeCell ref="O74:R74"/>
    <mergeCell ref="S74:V74"/>
    <mergeCell ref="G71:J71"/>
    <mergeCell ref="K71:N71"/>
    <mergeCell ref="O71:R71"/>
    <mergeCell ref="S71:V71"/>
    <mergeCell ref="G72:J72"/>
    <mergeCell ref="K72:N72"/>
    <mergeCell ref="O72:R72"/>
    <mergeCell ref="S72:V72"/>
    <mergeCell ref="O73:R73"/>
    <mergeCell ref="S73:V73"/>
    <mergeCell ref="O69:R69"/>
    <mergeCell ref="S69:V69"/>
    <mergeCell ref="G70:J70"/>
    <mergeCell ref="K70:N70"/>
    <mergeCell ref="O70:R70"/>
    <mergeCell ref="S70:V70"/>
    <mergeCell ref="O67:R67"/>
    <mergeCell ref="S67:V67"/>
    <mergeCell ref="G68:J68"/>
    <mergeCell ref="K68:N68"/>
    <mergeCell ref="O68:R68"/>
    <mergeCell ref="S68:V68"/>
    <mergeCell ref="S64:V64"/>
    <mergeCell ref="G64:J64"/>
    <mergeCell ref="K64:N64"/>
    <mergeCell ref="O64:R64"/>
    <mergeCell ref="G66:J66"/>
    <mergeCell ref="K66:N66"/>
    <mergeCell ref="O66:R66"/>
    <mergeCell ref="S66:V66"/>
    <mergeCell ref="G65:J65"/>
    <mergeCell ref="K65:N65"/>
    <mergeCell ref="O65:R65"/>
    <mergeCell ref="S65:V65"/>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45"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sheetPr>
    <tabColor rgb="FF0000FF"/>
    <pageSetUpPr fitToPage="1"/>
  </sheetPr>
  <dimension ref="A1:AK93"/>
  <sheetViews>
    <sheetView zoomScale="70" zoomScaleNormal="70" workbookViewId="0">
      <selection activeCell="A10" sqref="A10:I10"/>
    </sheetView>
  </sheetViews>
  <sheetFormatPr baseColWidth="10" defaultRowHeight="15"/>
  <cols>
    <col min="1" max="1" width="41.140625" style="1" customWidth="1"/>
    <col min="2" max="2" width="13.5703125" style="1" customWidth="1"/>
    <col min="3" max="4" width="6.42578125" style="1" customWidth="1"/>
    <col min="5" max="5" width="7.85546875" style="1" customWidth="1"/>
    <col min="6" max="6" width="6.42578125" style="1" customWidth="1"/>
    <col min="7" max="36" width="5.85546875" style="1" customWidth="1"/>
    <col min="37" max="37" width="3.28515625" style="1" customWidth="1"/>
    <col min="38" max="16384" width="11.42578125" style="1"/>
  </cols>
  <sheetData>
    <row r="1" spans="1:36" s="468" customFormat="1" ht="16.5" thickBot="1">
      <c r="A1" s="4305" t="s">
        <v>2568</v>
      </c>
      <c r="B1" s="4306"/>
      <c r="C1" s="4306"/>
      <c r="D1" s="4306"/>
      <c r="E1" s="4306"/>
      <c r="F1" s="4306"/>
      <c r="G1" s="4306"/>
      <c r="H1" s="4306"/>
      <c r="I1" s="4306"/>
      <c r="J1" s="4306"/>
      <c r="K1" s="4306"/>
      <c r="L1" s="4306"/>
      <c r="M1" s="4306"/>
      <c r="N1" s="4306"/>
      <c r="O1" s="4306"/>
      <c r="P1" s="4306"/>
      <c r="Q1" s="4306"/>
      <c r="R1" s="4306"/>
      <c r="S1" s="4306"/>
      <c r="T1" s="4306"/>
      <c r="U1" s="4306"/>
      <c r="V1" s="4306"/>
      <c r="W1" s="4306"/>
      <c r="X1" s="4306"/>
      <c r="Y1" s="4306"/>
      <c r="Z1" s="4306"/>
      <c r="AA1" s="4306"/>
      <c r="AB1" s="4306"/>
      <c r="AC1" s="4306"/>
      <c r="AD1" s="4306"/>
      <c r="AE1" s="4306"/>
      <c r="AF1" s="4306"/>
      <c r="AG1" s="4306"/>
      <c r="AH1" s="4306"/>
      <c r="AI1" s="4306"/>
      <c r="AJ1" s="4307"/>
    </row>
    <row r="2" spans="1:36">
      <c r="A2" s="315" t="s">
        <v>1952</v>
      </c>
    </row>
    <row r="3" spans="1:36">
      <c r="A3" s="1539"/>
    </row>
    <row r="4" spans="1:36">
      <c r="A4" s="28" t="s">
        <v>6</v>
      </c>
      <c r="B4" s="1673" t="s">
        <v>1385</v>
      </c>
      <c r="C4" s="1431"/>
      <c r="D4" s="1122"/>
      <c r="E4" s="1122"/>
      <c r="F4" s="1122"/>
      <c r="G4" s="1123"/>
      <c r="H4" s="1124"/>
      <c r="I4" s="1125"/>
      <c r="J4" s="1124"/>
      <c r="K4" s="1125"/>
      <c r="N4" s="1672" t="s">
        <v>1390</v>
      </c>
      <c r="O4" s="1125"/>
      <c r="P4" s="1124"/>
      <c r="Q4" s="1125"/>
      <c r="R4" s="1124"/>
      <c r="S4" s="1125"/>
      <c r="T4" s="1124"/>
      <c r="U4" s="1125"/>
      <c r="V4" s="1124"/>
      <c r="W4" s="1125"/>
      <c r="X4" s="1124"/>
      <c r="Y4" s="1672"/>
      <c r="Z4" s="1672" t="s">
        <v>1384</v>
      </c>
    </row>
    <row r="5" spans="1:36">
      <c r="A5" s="1539"/>
      <c r="B5" s="7" t="s">
        <v>206</v>
      </c>
      <c r="C5" s="28" t="s">
        <v>453</v>
      </c>
      <c r="N5" s="7" t="s">
        <v>208</v>
      </c>
      <c r="O5" s="28" t="s">
        <v>619</v>
      </c>
    </row>
    <row r="6" spans="1:36">
      <c r="B6" s="7" t="s">
        <v>1461</v>
      </c>
      <c r="C6" s="1123" t="s">
        <v>1431</v>
      </c>
      <c r="N6" s="7" t="s">
        <v>238</v>
      </c>
      <c r="O6" s="28" t="s">
        <v>653</v>
      </c>
    </row>
    <row r="7" spans="1:36">
      <c r="A7" s="28"/>
      <c r="B7" s="1431" t="s">
        <v>205</v>
      </c>
      <c r="C7" s="1123" t="s">
        <v>1432</v>
      </c>
      <c r="N7" s="2736" t="s">
        <v>239</v>
      </c>
      <c r="O7" s="28" t="s">
        <v>2086</v>
      </c>
    </row>
    <row r="8" spans="1:36">
      <c r="A8" s="28"/>
      <c r="C8" s="1703"/>
      <c r="N8" s="2983" t="s">
        <v>261</v>
      </c>
      <c r="O8" s="28" t="s">
        <v>2405</v>
      </c>
      <c r="AC8" s="1123"/>
    </row>
    <row r="9" spans="1:36">
      <c r="A9" s="28"/>
      <c r="C9" s="1703"/>
      <c r="N9" s="2983" t="s">
        <v>338</v>
      </c>
      <c r="O9" s="28" t="s">
        <v>2532</v>
      </c>
      <c r="AC9" s="1123"/>
    </row>
    <row r="10" spans="1:36">
      <c r="A10" s="28"/>
      <c r="AC10" s="1123"/>
    </row>
    <row r="12" spans="1:36">
      <c r="A12" s="2100" t="s">
        <v>2968</v>
      </c>
      <c r="B12" s="2100" t="s">
        <v>2996</v>
      </c>
      <c r="C12" s="2100"/>
      <c r="D12" s="2100"/>
      <c r="E12" s="2536"/>
    </row>
    <row r="14" spans="1:36" s="145" customFormat="1">
      <c r="A14" s="141" t="s">
        <v>621</v>
      </c>
      <c r="B14" s="145" t="s">
        <v>3010</v>
      </c>
      <c r="C14" s="142"/>
      <c r="D14" s="142"/>
    </row>
    <row r="15" spans="1:36">
      <c r="A15" s="3634" t="s">
        <v>642</v>
      </c>
      <c r="B15" s="3635" t="s">
        <v>2986</v>
      </c>
      <c r="C15" s="472"/>
      <c r="D15" s="472"/>
      <c r="E15" s="472"/>
      <c r="F15" s="472"/>
      <c r="G15" s="472"/>
      <c r="H15" s="472"/>
      <c r="I15" s="472"/>
      <c r="J15" s="472"/>
      <c r="K15" s="472"/>
      <c r="L15" s="472"/>
      <c r="M15" s="472"/>
      <c r="N15" s="472"/>
      <c r="O15" s="472"/>
      <c r="P15" s="472"/>
      <c r="Q15" s="472"/>
      <c r="R15" s="472"/>
    </row>
    <row r="16" spans="1:36">
      <c r="A16" s="472" t="s">
        <v>641</v>
      </c>
      <c r="B16" s="3635" t="s">
        <v>2987</v>
      </c>
      <c r="C16" s="472"/>
      <c r="D16" s="472"/>
      <c r="E16" s="472"/>
      <c r="F16" s="472"/>
      <c r="G16" s="472"/>
      <c r="H16" s="472"/>
      <c r="I16" s="472"/>
      <c r="J16" s="472"/>
      <c r="K16" s="472"/>
      <c r="L16" s="472"/>
      <c r="M16" s="472"/>
      <c r="N16" s="472"/>
      <c r="O16" s="472"/>
      <c r="P16" s="472"/>
      <c r="Q16" s="472"/>
      <c r="R16" s="472"/>
    </row>
    <row r="17" spans="1:36">
      <c r="A17" s="472"/>
      <c r="B17" s="3635"/>
      <c r="C17" s="472"/>
      <c r="D17" s="472"/>
      <c r="E17" s="472"/>
      <c r="F17" s="472"/>
      <c r="G17" s="472"/>
      <c r="H17" s="472"/>
      <c r="I17" s="472"/>
      <c r="J17" s="472"/>
      <c r="K17" s="472"/>
      <c r="L17" s="472"/>
      <c r="M17" s="472"/>
      <c r="N17" s="472"/>
      <c r="O17" s="472"/>
      <c r="P17" s="472"/>
      <c r="Q17" s="472"/>
      <c r="R17" s="472"/>
    </row>
    <row r="18" spans="1:36" ht="23.25" customHeight="1">
      <c r="A18" s="3656" t="s">
        <v>3080</v>
      </c>
    </row>
    <row r="19" spans="1:36" s="145" customFormat="1">
      <c r="A19" s="141" t="s">
        <v>458</v>
      </c>
      <c r="B19" s="148" t="s">
        <v>2988</v>
      </c>
      <c r="C19" s="142"/>
      <c r="D19" s="142"/>
    </row>
    <row r="20" spans="1:36" ht="90.75" customHeight="1">
      <c r="A20" s="4316" t="s">
        <v>2989</v>
      </c>
      <c r="B20" s="4316"/>
      <c r="C20" s="4316"/>
      <c r="D20" s="4316"/>
      <c r="E20" s="4316"/>
      <c r="F20" s="4316"/>
      <c r="G20" s="4316"/>
      <c r="H20" s="4316"/>
      <c r="I20" s="4316"/>
      <c r="J20" s="4316"/>
      <c r="K20" s="4316"/>
      <c r="L20" s="4316"/>
      <c r="M20" s="4316"/>
      <c r="N20" s="4316"/>
      <c r="O20" s="4316"/>
      <c r="P20" s="4317" t="s">
        <v>2994</v>
      </c>
      <c r="Q20" s="4317"/>
      <c r="R20" s="4317"/>
      <c r="S20" s="4317"/>
      <c r="T20" s="4317"/>
      <c r="U20" s="4317"/>
      <c r="V20" s="4317"/>
      <c r="W20" s="4317"/>
      <c r="X20" s="4317"/>
      <c r="Y20" s="4317"/>
      <c r="Z20" s="4317"/>
      <c r="AA20" s="4317"/>
      <c r="AB20" s="4317"/>
      <c r="AC20" s="4317"/>
      <c r="AD20" s="4317"/>
      <c r="AE20" s="4317"/>
      <c r="AF20" s="4317"/>
      <c r="AG20" s="4317"/>
      <c r="AH20" s="4317"/>
      <c r="AI20" s="4317"/>
      <c r="AJ20" s="4317"/>
    </row>
    <row r="21" spans="1:36" ht="18">
      <c r="A21" s="1" t="s">
        <v>9</v>
      </c>
      <c r="D21" s="7" t="s">
        <v>1</v>
      </c>
      <c r="E21" s="1">
        <v>34.08</v>
      </c>
    </row>
    <row r="22" spans="1:36" ht="17.25">
      <c r="A22" s="1" t="s">
        <v>2990</v>
      </c>
      <c r="D22" s="8" t="s">
        <v>10</v>
      </c>
      <c r="E22" s="10">
        <v>460</v>
      </c>
      <c r="F22" s="1" t="s">
        <v>261</v>
      </c>
    </row>
    <row r="23" spans="1:36">
      <c r="A23" s="1" t="s">
        <v>2995</v>
      </c>
      <c r="D23" s="1" t="s">
        <v>7</v>
      </c>
      <c r="E23" s="2101">
        <v>0.25</v>
      </c>
      <c r="H23" s="3"/>
      <c r="I23" s="3"/>
      <c r="J23" s="3"/>
      <c r="K23" s="3"/>
      <c r="L23" s="3"/>
      <c r="M23" s="3"/>
      <c r="N23" s="3"/>
      <c r="O23" s="3"/>
      <c r="P23" s="3"/>
      <c r="Q23" s="3"/>
      <c r="R23" s="3"/>
      <c r="S23" s="3"/>
      <c r="T23" s="3"/>
      <c r="U23" s="3"/>
    </row>
    <row r="24" spans="1:36" ht="18">
      <c r="A24" s="5" t="s">
        <v>11</v>
      </c>
      <c r="D24" s="11" t="s">
        <v>0</v>
      </c>
      <c r="E24" s="3279">
        <v>85</v>
      </c>
      <c r="F24" s="32" t="s">
        <v>5</v>
      </c>
      <c r="G24" s="33">
        <f>E21*E24/22.414</f>
        <v>129.24065316320156</v>
      </c>
      <c r="H24" s="34" t="s">
        <v>2</v>
      </c>
      <c r="I24" s="10"/>
      <c r="K24" s="31"/>
    </row>
    <row r="25" spans="1:36">
      <c r="A25" s="6" t="s">
        <v>8</v>
      </c>
      <c r="D25" s="14" t="s">
        <v>2992</v>
      </c>
      <c r="E25" s="13" t="s">
        <v>3</v>
      </c>
      <c r="F25" s="29" t="s">
        <v>2993</v>
      </c>
      <c r="T25" s="10"/>
    </row>
    <row r="26" spans="1:36">
      <c r="A26" s="10" t="s">
        <v>2991</v>
      </c>
      <c r="D26" s="2099">
        <f>365/2</f>
        <v>182.5</v>
      </c>
      <c r="E26" s="46">
        <f>F26+1</f>
        <v>91</v>
      </c>
      <c r="F26" s="2099">
        <v>90</v>
      </c>
      <c r="T26" s="10"/>
    </row>
    <row r="27" spans="1:36">
      <c r="F27" s="9"/>
      <c r="T27" s="10"/>
    </row>
    <row r="28" spans="1:36">
      <c r="F28" s="9"/>
      <c r="T28" s="10"/>
    </row>
    <row r="29" spans="1:36" ht="15" customHeight="1">
      <c r="A29" s="4308" t="s">
        <v>2997</v>
      </c>
      <c r="B29" s="4311" t="s">
        <v>2998</v>
      </c>
      <c r="C29" s="4311" t="s">
        <v>4</v>
      </c>
      <c r="D29" s="4311" t="s">
        <v>2999</v>
      </c>
      <c r="E29" s="4311" t="s">
        <v>3000</v>
      </c>
      <c r="F29" s="4311" t="s">
        <v>3001</v>
      </c>
      <c r="G29" s="1466" t="s">
        <v>3002</v>
      </c>
      <c r="H29" s="1464"/>
      <c r="I29" s="1464"/>
      <c r="J29" s="1464"/>
      <c r="K29" s="1464"/>
      <c r="L29" s="1464"/>
      <c r="M29" s="1464"/>
      <c r="N29" s="1464"/>
      <c r="O29" s="1464"/>
      <c r="P29" s="1464"/>
      <c r="Q29" s="1464"/>
      <c r="R29" s="1464"/>
      <c r="S29" s="1464"/>
      <c r="T29" s="2103"/>
      <c r="U29" s="1464"/>
      <c r="V29" s="1464"/>
      <c r="W29" s="1464"/>
      <c r="X29" s="1464"/>
      <c r="Y29" s="1464"/>
      <c r="Z29" s="1464"/>
      <c r="AA29" s="1464"/>
      <c r="AB29" s="1464"/>
      <c r="AC29" s="1464"/>
      <c r="AD29" s="1464"/>
      <c r="AE29" s="1464"/>
      <c r="AF29" s="1464"/>
      <c r="AG29" s="1464"/>
      <c r="AH29" s="1464"/>
      <c r="AI29" s="1464"/>
      <c r="AJ29" s="1465"/>
    </row>
    <row r="30" spans="1:36">
      <c r="A30" s="4309"/>
      <c r="B30" s="4314"/>
      <c r="C30" s="4314"/>
      <c r="D30" s="4314"/>
      <c r="E30" s="4312"/>
      <c r="F30" s="4314"/>
      <c r="G30" s="18">
        <v>50</v>
      </c>
      <c r="H30" s="18">
        <f>G30+50</f>
        <v>100</v>
      </c>
      <c r="I30" s="18">
        <f t="shared" ref="I30:U30" si="0">H30+50</f>
        <v>150</v>
      </c>
      <c r="J30" s="18">
        <f t="shared" si="0"/>
        <v>200</v>
      </c>
      <c r="K30" s="18">
        <f t="shared" si="0"/>
        <v>250</v>
      </c>
      <c r="L30" s="18">
        <f t="shared" si="0"/>
        <v>300</v>
      </c>
      <c r="M30" s="18">
        <f t="shared" si="0"/>
        <v>350</v>
      </c>
      <c r="N30" s="18">
        <f t="shared" si="0"/>
        <v>400</v>
      </c>
      <c r="O30" s="18">
        <f t="shared" si="0"/>
        <v>450</v>
      </c>
      <c r="P30" s="18">
        <f t="shared" si="0"/>
        <v>500</v>
      </c>
      <c r="Q30" s="18">
        <f t="shared" si="0"/>
        <v>550</v>
      </c>
      <c r="R30" s="18">
        <f t="shared" si="0"/>
        <v>600</v>
      </c>
      <c r="S30" s="18">
        <f t="shared" si="0"/>
        <v>650</v>
      </c>
      <c r="T30" s="2104">
        <f t="shared" si="0"/>
        <v>700</v>
      </c>
      <c r="U30" s="18">
        <f t="shared" si="0"/>
        <v>750</v>
      </c>
      <c r="V30" s="18">
        <f t="shared" ref="V30:AJ30" si="1">U30+50</f>
        <v>800</v>
      </c>
      <c r="W30" s="18">
        <f t="shared" si="1"/>
        <v>850</v>
      </c>
      <c r="X30" s="18">
        <f t="shared" si="1"/>
        <v>900</v>
      </c>
      <c r="Y30" s="18">
        <f t="shared" si="1"/>
        <v>950</v>
      </c>
      <c r="Z30" s="18">
        <f t="shared" si="1"/>
        <v>1000</v>
      </c>
      <c r="AA30" s="18">
        <f t="shared" si="1"/>
        <v>1050</v>
      </c>
      <c r="AB30" s="18">
        <f t="shared" si="1"/>
        <v>1100</v>
      </c>
      <c r="AC30" s="18">
        <f t="shared" si="1"/>
        <v>1150</v>
      </c>
      <c r="AD30" s="18">
        <f t="shared" si="1"/>
        <v>1200</v>
      </c>
      <c r="AE30" s="18">
        <f t="shared" si="1"/>
        <v>1250</v>
      </c>
      <c r="AF30" s="18">
        <f t="shared" si="1"/>
        <v>1300</v>
      </c>
      <c r="AG30" s="18">
        <f t="shared" si="1"/>
        <v>1350</v>
      </c>
      <c r="AH30" s="18">
        <f t="shared" si="1"/>
        <v>1400</v>
      </c>
      <c r="AI30" s="18">
        <f t="shared" si="1"/>
        <v>1450</v>
      </c>
      <c r="AJ30" s="18">
        <f t="shared" si="1"/>
        <v>1500</v>
      </c>
    </row>
    <row r="31" spans="1:36">
      <c r="A31" s="4309"/>
      <c r="B31" s="4314"/>
      <c r="C31" s="4314"/>
      <c r="D31" s="4314"/>
      <c r="E31" s="4312"/>
      <c r="F31" s="4314"/>
      <c r="G31" s="2842" t="s">
        <v>3003</v>
      </c>
      <c r="H31" s="4"/>
      <c r="I31" s="4"/>
      <c r="J31" s="4"/>
      <c r="K31" s="4"/>
      <c r="L31" s="4"/>
      <c r="M31" s="4"/>
      <c r="N31" s="4"/>
      <c r="O31" s="4"/>
      <c r="P31" s="4"/>
      <c r="Q31" s="4"/>
      <c r="R31" s="4"/>
      <c r="S31" s="4"/>
      <c r="T31" s="2837"/>
      <c r="U31" s="4"/>
      <c r="V31" s="4"/>
      <c r="W31" s="4"/>
      <c r="X31" s="4"/>
      <c r="Y31" s="4"/>
      <c r="Z31" s="4"/>
      <c r="AA31" s="4"/>
      <c r="AB31" s="4"/>
      <c r="AC31" s="4"/>
      <c r="AD31" s="4"/>
      <c r="AE31" s="4"/>
      <c r="AF31" s="4"/>
      <c r="AG31" s="4"/>
      <c r="AH31" s="4"/>
      <c r="AI31" s="4"/>
      <c r="AJ31" s="2838"/>
    </row>
    <row r="32" spans="1:36" ht="15" customHeight="1">
      <c r="A32" s="4309"/>
      <c r="B32" s="4314"/>
      <c r="C32" s="4314"/>
      <c r="D32" s="4314"/>
      <c r="E32" s="4312"/>
      <c r="F32" s="4314"/>
      <c r="G32" s="2839">
        <f t="shared" ref="G32:AJ32" si="2">$G$24*G30/1000000*24*365</f>
        <v>56.607406085482275</v>
      </c>
      <c r="H32" s="2840">
        <f t="shared" si="2"/>
        <v>113.21481217096455</v>
      </c>
      <c r="I32" s="2840">
        <f t="shared" si="2"/>
        <v>169.82221825644683</v>
      </c>
      <c r="J32" s="2840">
        <f t="shared" si="2"/>
        <v>226.4296243419291</v>
      </c>
      <c r="K32" s="2840">
        <f t="shared" si="2"/>
        <v>283.03703042741137</v>
      </c>
      <c r="L32" s="2840">
        <f t="shared" si="2"/>
        <v>339.64443651289366</v>
      </c>
      <c r="M32" s="2840">
        <f t="shared" si="2"/>
        <v>396.25184259837596</v>
      </c>
      <c r="N32" s="2840">
        <f t="shared" si="2"/>
        <v>452.8592486838582</v>
      </c>
      <c r="O32" s="2840">
        <f t="shared" si="2"/>
        <v>509.46665476934055</v>
      </c>
      <c r="P32" s="2840">
        <f t="shared" si="2"/>
        <v>566.07406085482273</v>
      </c>
      <c r="Q32" s="2840">
        <f t="shared" si="2"/>
        <v>622.6814669403052</v>
      </c>
      <c r="R32" s="2840">
        <f t="shared" si="2"/>
        <v>679.28887302578732</v>
      </c>
      <c r="S32" s="2840">
        <f t="shared" si="2"/>
        <v>735.89627911126979</v>
      </c>
      <c r="T32" s="2840">
        <f t="shared" si="2"/>
        <v>792.50368519675192</v>
      </c>
      <c r="U32" s="2840">
        <f t="shared" si="2"/>
        <v>849.11109128223427</v>
      </c>
      <c r="V32" s="2840">
        <f t="shared" si="2"/>
        <v>905.7184973677164</v>
      </c>
      <c r="W32" s="2840">
        <f t="shared" si="2"/>
        <v>962.32590345319875</v>
      </c>
      <c r="X32" s="2840">
        <f t="shared" si="2"/>
        <v>1018.9333095386811</v>
      </c>
      <c r="Y32" s="2840">
        <f t="shared" si="2"/>
        <v>1075.5407156241633</v>
      </c>
      <c r="Z32" s="2840">
        <f t="shared" si="2"/>
        <v>1132.1481217096455</v>
      </c>
      <c r="AA32" s="2840">
        <f t="shared" si="2"/>
        <v>1188.7555277951278</v>
      </c>
      <c r="AB32" s="2840">
        <f t="shared" si="2"/>
        <v>1245.3629338806104</v>
      </c>
      <c r="AC32" s="2840">
        <f t="shared" si="2"/>
        <v>1301.9703399660928</v>
      </c>
      <c r="AD32" s="2840">
        <f t="shared" si="2"/>
        <v>1358.5777460515746</v>
      </c>
      <c r="AE32" s="2840">
        <f t="shared" si="2"/>
        <v>1415.185152137057</v>
      </c>
      <c r="AF32" s="2840">
        <f t="shared" si="2"/>
        <v>1471.7925582225396</v>
      </c>
      <c r="AG32" s="2840">
        <f t="shared" si="2"/>
        <v>1528.3999643080217</v>
      </c>
      <c r="AH32" s="2840">
        <f t="shared" si="2"/>
        <v>1585.0073703935038</v>
      </c>
      <c r="AI32" s="2840">
        <f t="shared" si="2"/>
        <v>1641.6147764789862</v>
      </c>
      <c r="AJ32" s="2841">
        <f t="shared" si="2"/>
        <v>1698.2221825644685</v>
      </c>
    </row>
    <row r="33" spans="1:36" ht="41.25" customHeight="1" thickBot="1">
      <c r="A33" s="4310"/>
      <c r="B33" s="4315"/>
      <c r="C33" s="4315"/>
      <c r="D33" s="4315"/>
      <c r="E33" s="4313"/>
      <c r="F33" s="4315"/>
      <c r="H33" s="2834"/>
      <c r="I33" s="2834"/>
      <c r="J33" s="2834"/>
      <c r="K33" s="2834" t="str">
        <f>"Lifetime (days) corresponding to the max. active bed volume; [H2S] = " &amp; E24 &amp; " ppm; Adsorption capacity = " &amp; 100*E23 &amp; " %"</f>
        <v>Lifetime (days) corresponding to the max. active bed volume; [H2S] = 85 ppm; Adsorption capacity = 25 %</v>
      </c>
      <c r="L33" s="2834"/>
      <c r="M33" s="2834"/>
      <c r="N33" s="2834"/>
      <c r="O33" s="2834"/>
      <c r="P33" s="2834"/>
      <c r="Q33" s="2835"/>
      <c r="R33" s="2835"/>
      <c r="S33" s="2834"/>
      <c r="T33" s="369"/>
      <c r="U33" s="2834"/>
      <c r="V33" s="2834"/>
      <c r="W33" s="2834"/>
      <c r="X33" s="2834"/>
      <c r="Y33" s="2834"/>
      <c r="Z33" s="2834"/>
      <c r="AA33" s="2834"/>
      <c r="AB33" s="2834"/>
      <c r="AC33" s="2834"/>
      <c r="AD33" s="2834"/>
      <c r="AE33" s="2834"/>
      <c r="AF33" s="2834"/>
      <c r="AG33" s="2834"/>
      <c r="AH33" s="2834"/>
      <c r="AI33" s="2834"/>
      <c r="AJ33" s="2836"/>
    </row>
    <row r="34" spans="1:36" ht="15.75" thickBot="1">
      <c r="A34" s="16" t="s">
        <v>2083</v>
      </c>
      <c r="B34" s="3636">
        <v>3</v>
      </c>
      <c r="C34" s="16">
        <v>1300</v>
      </c>
      <c r="D34" s="17">
        <v>2400</v>
      </c>
      <c r="E34" s="16">
        <v>90</v>
      </c>
      <c r="F34" s="16">
        <v>600</v>
      </c>
      <c r="G34" s="22" t="str">
        <f>IF(AND('21- H2S'!G$30&lt;=$F34,'21- H2S'!G$30&gt;=$E34),$B34*365/(G$32/$E$23/$E$22),"")</f>
        <v/>
      </c>
      <c r="H34" s="467">
        <f>IF(AND('21- H2S'!H$30&lt;=$F34,'21- H2S'!H$30&gt;=$E34),$B34*365/(H$32/$E$23/$E$22),"")</f>
        <v>1112.2661212372275</v>
      </c>
      <c r="I34" s="23">
        <f>IF(AND('21- H2S'!I$30&lt;=$F34,'21- H2S'!I$30&gt;=$E34),$B34*365/(I$32/$E$23/$E$22),"")</f>
        <v>741.51074749148495</v>
      </c>
      <c r="J34" s="455">
        <f>IF(AND('21- H2S'!J$30&lt;=$F34,'21- H2S'!J$30&gt;=$E34),$B34*365/(J$32/$E$23/$E$22),"")</f>
        <v>556.13306061861374</v>
      </c>
      <c r="K34" s="455">
        <f>IF(AND('21- H2S'!K$30&lt;=$F34,'21- H2S'!K$30&gt;=$E34),$B34*365/(K$32/$E$23/$E$22),"")</f>
        <v>444.90644849489104</v>
      </c>
      <c r="L34" s="456">
        <f>IF(AND('21- H2S'!L$30&lt;=$F34,'21- H2S'!L$30&gt;=$E34),$B34*365/(L$32/$E$23/$E$22),"")</f>
        <v>370.75537374574247</v>
      </c>
      <c r="M34" s="23">
        <f>IF(AND('21- H2S'!M$30&lt;=$F34,'21- H2S'!M$30&gt;=$E34),$B34*365/(M$32/$E$23/$E$22),"")</f>
        <v>317.79032035349354</v>
      </c>
      <c r="N34" s="23">
        <f>IF(AND('21- H2S'!N$30&lt;=$F34,'21- H2S'!N$30&gt;=$E34),$B34*365/(N$32/$E$23/$E$22),"")</f>
        <v>278.06653030930687</v>
      </c>
      <c r="O34" s="461">
        <f>IF(AND('21- H2S'!O$30&lt;=$F34,'21- H2S'!O$30&gt;=$E34),$B34*365/(O$32/$E$23/$E$22),"")</f>
        <v>247.17024916382829</v>
      </c>
      <c r="P34" s="462">
        <f>IF(AND('21- H2S'!P$30&lt;=$F34,'21- H2S'!P$30&gt;=$E34),$B34*365/(P$32/$E$23/$E$22),"")</f>
        <v>222.45322424744552</v>
      </c>
      <c r="Q34" s="2739">
        <f>IF(AND('21- H2S'!Q$30&lt;=$F34,'21- H2S'!Q$30&gt;=$E34),$B34*365/(Q$32/$E$23/$E$22),"")</f>
        <v>202.23020386131404</v>
      </c>
      <c r="R34" s="2740">
        <f>IF(AND('21- H2S'!R$30&lt;=$F34,'21- H2S'!R$30&gt;=$E34),$B34*365/(R$32/$E$23/$E$22),"")</f>
        <v>185.37768687287124</v>
      </c>
      <c r="S34" s="456" t="str">
        <f>IF(AND('21- H2S'!S$30&lt;=$F34,'21- H2S'!S$30&gt;=$E34),$B34*365/(S$32/$E$23/$E$22),"")</f>
        <v/>
      </c>
      <c r="T34" s="2105" t="str">
        <f>IF(AND('21- H2S'!T$30&lt;=$F34,'21- H2S'!T$30&gt;=$E34),$B34*365/(T$32/$E$23/$E$22),"")</f>
        <v/>
      </c>
      <c r="U34" s="2105" t="str">
        <f>IF(AND('21- H2S'!U$30&lt;=$F34,'21- H2S'!U$30&gt;=$E34),$B34*365/(U$32/$E$23/$E$22),"")</f>
        <v/>
      </c>
      <c r="V34" s="2105" t="str">
        <f>IF(AND('21- H2S'!V$30&lt;=$F34,'21- H2S'!V$30&gt;=$E34),$B34*365/(V$32/$E$23/$E$22),"")</f>
        <v/>
      </c>
      <c r="W34" s="2105" t="str">
        <f>IF(AND('21- H2S'!W$30&lt;=$F34,'21- H2S'!W$30&gt;=$E34),$B34*365/(W$32/$E$23/$E$22),"")</f>
        <v/>
      </c>
      <c r="X34" s="2105" t="str">
        <f>IF(AND('21- H2S'!X$30&lt;=$F34,'21- H2S'!X$30&gt;=$E34),$B34*365/(X$32/$E$23/$E$22),"")</f>
        <v/>
      </c>
      <c r="Y34" s="2105" t="str">
        <f>IF(AND('21- H2S'!Y$30&lt;=$F34,'21- H2S'!Y$30&gt;=$E34),$B34*365/(Y$32/$E$23/$E$22),"")</f>
        <v/>
      </c>
      <c r="Z34" s="2105" t="str">
        <f>IF(AND('21- H2S'!Z$30&lt;=$F34,'21- H2S'!Z$30&gt;=$E34),$B34*365/(Z$32/$E$23/$E$22),"")</f>
        <v/>
      </c>
      <c r="AA34" s="2105" t="str">
        <f>IF(AND('21- H2S'!AA$30&lt;=$F34,'21- H2S'!AA$30&gt;=$E34),$B34*365/(AA$32/$E$23/$E$22),"")</f>
        <v/>
      </c>
      <c r="AB34" s="2105" t="str">
        <f>IF(AND('21- H2S'!AB$30&lt;=$F34,'21- H2S'!AB$30&gt;=$E34),$B34*365/(AB$32/$E$23/$E$22),"")</f>
        <v/>
      </c>
      <c r="AC34" s="2105" t="str">
        <f>IF(AND('21- H2S'!AC$30&lt;=$F34,'21- H2S'!AC$30&gt;=$E34),$B34*365/(AC$32/$E$23/$E$22),"")</f>
        <v/>
      </c>
      <c r="AD34" s="23" t="str">
        <f>IF(AND('21- H2S'!AD$30&lt;=$F34,'21- H2S'!AD$30&gt;=$E34),$B34*365/(AD$32/$E$23/$E$22),"")</f>
        <v/>
      </c>
      <c r="AE34" s="23" t="str">
        <f>IF(AND('21- H2S'!AE$30&lt;=$F34,'21- H2S'!AE$30&gt;=$E34),$B34*365/(AE$32/$E$23/$E$22),"")</f>
        <v/>
      </c>
      <c r="AF34" s="23" t="str">
        <f>IF(AND('21- H2S'!AF$30&lt;=$F34,'21- H2S'!AF$30&gt;=$E34),$B34*365/(AF$32/$E$23/$E$22),"")</f>
        <v/>
      </c>
      <c r="AG34" s="23" t="str">
        <f>IF(AND('21- H2S'!AG$30&lt;=$F34,'21- H2S'!AG$30&gt;=$E34),$B34*365/(AG$32/$E$23/$E$22),"")</f>
        <v/>
      </c>
      <c r="AH34" s="23" t="str">
        <f>IF(AND('21- H2S'!AH$30&lt;=$F34,'21- H2S'!AH$30&gt;=$E34),$B34*365/(AH$32/$E$23/$E$22),"")</f>
        <v/>
      </c>
      <c r="AI34" s="23" t="str">
        <f>IF(AND('21- H2S'!AI$30&lt;=$F34,'21- H2S'!AI$30&gt;=$E34),$B34*365/(AI$32/$E$23/$E$22),"")</f>
        <v/>
      </c>
      <c r="AJ34" s="24" t="str">
        <f>IF(AND('21- H2S'!AJ$30&lt;=$F34,'21- H2S'!AJ$30&gt;=$E34),$B34*365/(AJ$32/$E$23/$E$22),"")</f>
        <v/>
      </c>
    </row>
    <row r="35" spans="1:36" ht="15.75" thickBot="1">
      <c r="A35" s="16" t="s">
        <v>2084</v>
      </c>
      <c r="B35" s="3637">
        <v>4</v>
      </c>
      <c r="C35" s="319">
        <v>1300</v>
      </c>
      <c r="D35" s="319">
        <v>3125</v>
      </c>
      <c r="E35" s="319">
        <v>90</v>
      </c>
      <c r="F35" s="319">
        <v>600</v>
      </c>
      <c r="G35" s="2106" t="str">
        <f>IF(AND('21- H2S'!G$30&lt;=$F35,'21- H2S'!G$30&gt;=$E35),$B35*365/(G$32/$E$23/$E$22),"")</f>
        <v/>
      </c>
      <c r="H35" s="2108">
        <f>IF(AND('21- H2S'!H$30&lt;=$F35,'21- H2S'!H$30&gt;=$E35),$B35*365/(H$32/$E$23/$E$22),"")</f>
        <v>1483.0214949829701</v>
      </c>
      <c r="I35" s="2105">
        <f>IF(AND('21- H2S'!I$30&lt;=$F35,'21- H2S'!I$30&gt;=$E35),$B35*365/(I$32/$E$23/$E$22),"")</f>
        <v>988.68099665531327</v>
      </c>
      <c r="J35" s="2107">
        <f>IF(AND('21- H2S'!J$30&lt;=$F35,'21- H2S'!J$30&gt;=$E35),$B35*365/(J$32/$E$23/$E$22),"")</f>
        <v>741.51074749148506</v>
      </c>
      <c r="K35" s="2107">
        <f>IF(AND('21- H2S'!K$30&lt;=$F35,'21- H2S'!K$30&gt;=$E35),$B35*365/(K$32/$E$23/$E$22),"")</f>
        <v>593.20859799318805</v>
      </c>
      <c r="L35" s="2109">
        <f>IF(AND('21- H2S'!L$30&lt;=$F35,'21- H2S'!L$30&gt;=$E35),$B35*365/(L$32/$E$23/$E$22),"")</f>
        <v>494.34049832765663</v>
      </c>
      <c r="M35" s="2746">
        <f>IF(AND('21- H2S'!M$30&lt;=$F35,'21- H2S'!M$30&gt;=$E35),$B35*365/(M$32/$E$23/$E$22),"")</f>
        <v>423.72042713799141</v>
      </c>
      <c r="N35" s="2741">
        <f>IF(AND('21- H2S'!N$30&lt;=$F35,'21- H2S'!N$30&gt;=$E35),$B35*365/(N$32/$E$23/$E$22),"")</f>
        <v>370.75537374574253</v>
      </c>
      <c r="O35" s="2742">
        <f>IF(AND('21- H2S'!O$30&lt;=$F35,'21- H2S'!O$30&gt;=$E35),$B35*365/(O$32/$E$23/$E$22),"")</f>
        <v>329.56033221843774</v>
      </c>
      <c r="P35" s="2743">
        <f>IF(AND('21- H2S'!P$30&lt;=$F35,'21- H2S'!P$30&gt;=$E35),$B35*365/(P$32/$E$23/$E$22),"")</f>
        <v>296.60429899659403</v>
      </c>
      <c r="Q35" s="2743">
        <f>IF(AND('21- H2S'!Q$30&lt;=$F35,'21- H2S'!Q$30&gt;=$E35),$B35*365/(Q$32/$E$23/$E$22),"")</f>
        <v>269.64027181508538</v>
      </c>
      <c r="R35" s="2744">
        <f>IF(AND('21- H2S'!R$30&lt;=$F35,'21- H2S'!R$30&gt;=$E35),$B35*365/(R$32/$E$23/$E$22),"")</f>
        <v>247.17024916382832</v>
      </c>
      <c r="S35" s="2109" t="str">
        <f>IF(AND('21- H2S'!S$30&lt;=$F35,'21- H2S'!S$30&gt;=$E35),$B35*365/(S$32/$E$23/$E$22),"")</f>
        <v/>
      </c>
      <c r="T35" s="2105" t="str">
        <f>IF(AND('21- H2S'!T$30&lt;=$F35,'21- H2S'!T$30&gt;=$E35),$B35*365/(T$32/$E$23/$E$22),"")</f>
        <v/>
      </c>
      <c r="U35" s="2105" t="str">
        <f>IF(AND('21- H2S'!U$30&lt;=$F35,'21- H2S'!U$30&gt;=$E35),$B35*365/(U$32/$E$23/$E$22),"")</f>
        <v/>
      </c>
      <c r="V35" s="2105" t="str">
        <f>IF(AND('21- H2S'!V$30&lt;=$F35,'21- H2S'!V$30&gt;=$E35),$B35*365/(V$32/$E$23/$E$22),"")</f>
        <v/>
      </c>
      <c r="W35" s="2105" t="str">
        <f>IF(AND('21- H2S'!W$30&lt;=$F35,'21- H2S'!W$30&gt;=$E35),$B35*365/(W$32/$E$23/$E$22),"")</f>
        <v/>
      </c>
      <c r="X35" s="2105" t="str">
        <f>IF(AND('21- H2S'!X$30&lt;=$F35,'21- H2S'!X$30&gt;=$E35),$B35*365/(X$32/$E$23/$E$22),"")</f>
        <v/>
      </c>
      <c r="Y35" s="2105" t="str">
        <f>IF(AND('21- H2S'!Y$30&lt;=$F35,'21- H2S'!Y$30&gt;=$E35),$B35*365/(Y$32/$E$23/$E$22),"")</f>
        <v/>
      </c>
      <c r="Z35" s="2105" t="str">
        <f>IF(AND('21- H2S'!Z$30&lt;=$F35,'21- H2S'!Z$30&gt;=$E35),$B35*365/(Z$32/$E$23/$E$22),"")</f>
        <v/>
      </c>
      <c r="AA35" s="2105" t="str">
        <f>IF(AND('21- H2S'!AA$30&lt;=$F35,'21- H2S'!AA$30&gt;=$E35),$B35*365/(AA$32/$E$23/$E$22),"")</f>
        <v/>
      </c>
      <c r="AB35" s="2105" t="str">
        <f>IF(AND('21- H2S'!AB$30&lt;=$F35,'21- H2S'!AB$30&gt;=$E35),$B35*365/(AB$32/$E$23/$E$22),"")</f>
        <v/>
      </c>
      <c r="AC35" s="2105" t="str">
        <f>IF(AND('21- H2S'!AC$30&lt;=$F35,'21- H2S'!AC$30&gt;=$E35),$B35*365/(AC$32/$E$23/$E$22),"")</f>
        <v/>
      </c>
      <c r="AD35" s="461" t="str">
        <f>IF(AND('21- H2S'!AD$30&lt;=$F35,'21- H2S'!AD$30&gt;=$E35),$B35*365/(AD$32/$E$23/$E$22),"")</f>
        <v/>
      </c>
      <c r="AE35" s="461" t="str">
        <f>IF(AND('21- H2S'!AE$30&lt;=$F35,'21- H2S'!AE$30&gt;=$E35),$B35*365/(AE$32/$E$23/$E$22),"")</f>
        <v/>
      </c>
      <c r="AF35" s="461" t="str">
        <f>IF(AND('21- H2S'!AF$30&lt;=$F35,'21- H2S'!AF$30&gt;=$E35),$B35*365/(AF$32/$E$23/$E$22),"")</f>
        <v/>
      </c>
      <c r="AG35" s="461" t="str">
        <f>IF(AND('21- H2S'!AG$30&lt;=$F35,'21- H2S'!AG$30&gt;=$E35),$B35*365/(AG$32/$E$23/$E$22),"")</f>
        <v/>
      </c>
      <c r="AH35" s="461" t="str">
        <f>IF(AND('21- H2S'!AH$30&lt;=$F35,'21- H2S'!AH$30&gt;=$E35),$B35*365/(AH$32/$E$23/$E$22),"")</f>
        <v/>
      </c>
      <c r="AI35" s="461" t="str">
        <f>IF(AND('21- H2S'!AI$30&lt;=$F35,'21- H2S'!AI$30&gt;=$E35),$B35*365/(AI$32/$E$23/$E$22),"")</f>
        <v/>
      </c>
      <c r="AJ35" s="24" t="str">
        <f>IF(AND('21- H2S'!AJ$30&lt;=$F35,'21- H2S'!AJ$30&gt;=$E35),$B35*365/(AJ$32/$E$23/$E$22),"")</f>
        <v/>
      </c>
    </row>
    <row r="36" spans="1:36" ht="15.75" thickBot="1">
      <c r="A36" s="16" t="s">
        <v>2085</v>
      </c>
      <c r="B36" s="3636">
        <v>4.9999999999999991</v>
      </c>
      <c r="C36" s="16">
        <v>1300</v>
      </c>
      <c r="D36" s="17">
        <v>3850</v>
      </c>
      <c r="E36" s="16">
        <v>90</v>
      </c>
      <c r="F36" s="16">
        <v>600</v>
      </c>
      <c r="G36" s="22" t="str">
        <f>IF(AND('21- H2S'!G$30&lt;=$F36,'21- H2S'!G$30&gt;=$E36),$B36*365/(G$32/$E$23/$E$22),"")</f>
        <v/>
      </c>
      <c r="H36" s="467">
        <f>IF(AND('21- H2S'!H$30&lt;=$F36,'21- H2S'!H$30&gt;=$E36),$B36*365/(H$32/$E$23/$E$22),"")</f>
        <v>1853.7768687287123</v>
      </c>
      <c r="I36" s="23">
        <f>IF(AND('21- H2S'!I$30&lt;=$F36,'21- H2S'!I$30&gt;=$E36),$B36*365/(I$32/$E$23/$E$22),"")</f>
        <v>1235.8512458191415</v>
      </c>
      <c r="J36" s="455">
        <f>IF(AND('21- H2S'!J$30&lt;=$F36,'21- H2S'!J$30&gt;=$E36),$B36*365/(J$32/$E$23/$E$22),"")</f>
        <v>926.88843436435616</v>
      </c>
      <c r="K36" s="455">
        <f>IF(AND('21- H2S'!K$30&lt;=$F36,'21- H2S'!K$30&gt;=$E36),$B36*365/(K$32/$E$23/$E$22),"")</f>
        <v>741.51074749148495</v>
      </c>
      <c r="L36" s="2745">
        <f>IF(AND('21- H2S'!L$30&lt;=$F36,'21- H2S'!L$30&gt;=$E36),$B36*365/(L$32/$E$23/$E$22),"")</f>
        <v>617.92562290957073</v>
      </c>
      <c r="M36" s="458">
        <f>IF(AND('21- H2S'!M$30&lt;=$F36,'21- H2S'!M$30&gt;=$E36),$B36*365/(M$32/$E$23/$E$22),"")</f>
        <v>529.65053392248922</v>
      </c>
      <c r="N36" s="459">
        <f>IF(AND('21- H2S'!N$30&lt;=$F36,'21- H2S'!N$30&gt;=$E36),$B36*365/(N$32/$E$23/$E$22),"")</f>
        <v>463.44421718217808</v>
      </c>
      <c r="O36" s="459">
        <f>IF(AND('21- H2S'!O$30&lt;=$F36,'21- H2S'!O$30&gt;=$E36),$B36*365/(O$32/$E$23/$E$22),"")</f>
        <v>411.9504152730471</v>
      </c>
      <c r="P36" s="459">
        <f>IF(AND('21- H2S'!P$30&lt;=$F36,'21- H2S'!P$30&gt;=$E36),$B36*365/(P$32/$E$23/$E$22),"")</f>
        <v>370.75537374574247</v>
      </c>
      <c r="Q36" s="459">
        <f>IF(AND('21- H2S'!Q$30&lt;=$F36,'21- H2S'!Q$30&gt;=$E36),$B36*365/(Q$32/$E$23/$E$22),"")</f>
        <v>337.0503397688567</v>
      </c>
      <c r="R36" s="460">
        <f>IF(AND('21- H2S'!R$30&lt;=$F36,'21- H2S'!R$30&gt;=$E36),$B36*365/(R$32/$E$23/$E$22),"")</f>
        <v>308.96281145478537</v>
      </c>
      <c r="S36" s="456" t="str">
        <f>IF(AND('21- H2S'!S$30&lt;=$F36,'21- H2S'!S$30&gt;=$E36),$B36*365/(S$32/$E$23/$E$22),"")</f>
        <v/>
      </c>
      <c r="T36" s="455" t="str">
        <f>IF(AND('21- H2S'!T$30&lt;=$F36,'21- H2S'!T$30&gt;=$E36),$B36*365/(T$32/$E$23/$E$22),"")</f>
        <v/>
      </c>
      <c r="U36" s="455" t="str">
        <f>IF(AND('21- H2S'!U$30&lt;=$F36,'21- H2S'!U$30&gt;=$E36),$B36*365/(U$32/$E$23/$E$22),"")</f>
        <v/>
      </c>
      <c r="V36" s="455" t="str">
        <f>IF(AND('21- H2S'!V$30&lt;=$F36,'21- H2S'!V$30&gt;=$E36),$B36*365/(V$32/$E$23/$E$22),"")</f>
        <v/>
      </c>
      <c r="W36" s="455" t="str">
        <f>IF(AND('21- H2S'!W$30&lt;=$F36,'21- H2S'!W$30&gt;=$E36),$B36*365/(W$32/$E$23/$E$22),"")</f>
        <v/>
      </c>
      <c r="X36" s="455" t="str">
        <f>IF(AND('21- H2S'!X$30&lt;=$F36,'21- H2S'!X$30&gt;=$E36),$B36*365/(X$32/$E$23/$E$22),"")</f>
        <v/>
      </c>
      <c r="Y36" s="455" t="str">
        <f>IF(AND('21- H2S'!Y$30&lt;=$F36,'21- H2S'!Y$30&gt;=$E36),$B36*365/(Y$32/$E$23/$E$22),"")</f>
        <v/>
      </c>
      <c r="Z36" s="455" t="str">
        <f>IF(AND('21- H2S'!Z$30&lt;=$F36,'21- H2S'!Z$30&gt;=$E36),$B36*365/(Z$32/$E$23/$E$22),"")</f>
        <v/>
      </c>
      <c r="AA36" s="455" t="str">
        <f>IF(AND('21- H2S'!AA$30&lt;=$F36,'21- H2S'!AA$30&gt;=$E36),$B36*365/(AA$32/$E$23/$E$22),"")</f>
        <v/>
      </c>
      <c r="AB36" s="455" t="str">
        <f>IF(AND('21- H2S'!AB$30&lt;=$F36,'21- H2S'!AB$30&gt;=$E36),$B36*365/(AB$32/$E$23/$E$22),"")</f>
        <v/>
      </c>
      <c r="AC36" s="455" t="str">
        <f>IF(AND('21- H2S'!AC$30&lt;=$F36,'21- H2S'!AC$30&gt;=$E36),$B36*365/(AC$32/$E$23/$E$22),"")</f>
        <v/>
      </c>
      <c r="AD36" s="461" t="str">
        <f>IF(AND('21- H2S'!AD$30&lt;=$F36,'21- H2S'!AD$30&gt;=$E36),$B36*365/(AD$32/$E$23/$E$22),"")</f>
        <v/>
      </c>
      <c r="AE36" s="461" t="str">
        <f>IF(AND('21- H2S'!AE$30&lt;=$F36,'21- H2S'!AE$30&gt;=$E36),$B36*365/(AE$32/$E$23/$E$22),"")</f>
        <v/>
      </c>
      <c r="AF36" s="461" t="str">
        <f>IF(AND('21- H2S'!AF$30&lt;=$F36,'21- H2S'!AF$30&gt;=$E36),$B36*365/(AF$32/$E$23/$E$22),"")</f>
        <v/>
      </c>
      <c r="AG36" s="461" t="str">
        <f>IF(AND('21- H2S'!AG$30&lt;=$F36,'21- H2S'!AG$30&gt;=$E36),$B36*365/(AG$32/$E$23/$E$22),"")</f>
        <v/>
      </c>
      <c r="AH36" s="461" t="str">
        <f>IF(AND('21- H2S'!AH$30&lt;=$F36,'21- H2S'!AH$30&gt;=$E36),$B36*365/(AH$32/$E$23/$E$22),"")</f>
        <v/>
      </c>
      <c r="AI36" s="461" t="str">
        <f>IF(AND('21- H2S'!AI$30&lt;=$F36,'21- H2S'!AI$30&gt;=$E36),$B36*365/(AI$32/$E$23/$E$22),"")</f>
        <v/>
      </c>
      <c r="AJ36" s="463" t="str">
        <f>IF(AND('21- H2S'!AJ$30&lt;=$F36,'21- H2S'!AJ$30&gt;=$E36),$B36*365/(AJ$32/$E$23/$E$22),"")</f>
        <v/>
      </c>
    </row>
    <row r="37" spans="1:36" ht="15.75" thickBot="1">
      <c r="A37" s="16" t="s">
        <v>1194</v>
      </c>
      <c r="B37" s="3636">
        <v>3</v>
      </c>
      <c r="C37" s="16">
        <v>1300</v>
      </c>
      <c r="D37" s="17">
        <v>2400</v>
      </c>
      <c r="E37" s="16">
        <v>250</v>
      </c>
      <c r="F37" s="16">
        <v>1100</v>
      </c>
      <c r="G37" s="22" t="str">
        <f>IF(AND('21- H2S'!G$30&lt;=$F37,'21- H2S'!G$30&gt;=$E37),$B37*365/(G$32/$E$23/$E$22),"")</f>
        <v/>
      </c>
      <c r="H37" s="23" t="str">
        <f>IF(AND('21- H2S'!H$30&lt;=$F37,'21- H2S'!H$30&gt;=$E37),$B37*365/(H$32/$E$23/$E$22),"")</f>
        <v/>
      </c>
      <c r="I37" s="23" t="str">
        <f>IF(AND('21- H2S'!I$30&lt;=$F37,'21- H2S'!I$30&gt;=$E37),$B37*365/(I$32/$E$23/$E$22),"")</f>
        <v/>
      </c>
      <c r="J37" s="455" t="str">
        <f>IF(AND('21- H2S'!J$30&lt;=$F37,'21- H2S'!J$30&gt;=$E37),$B37*365/(J$32/$E$23/$E$22),"")</f>
        <v/>
      </c>
      <c r="K37" s="467">
        <f>IF(AND('21- H2S'!K$30&lt;=$F37,'21- H2S'!K$30&gt;=$E37),$B37*365/(K$32/$E$23/$E$22),"")</f>
        <v>444.90644849489104</v>
      </c>
      <c r="L37" s="456">
        <f>IF(AND('21- H2S'!L$30&lt;=$F37,'21- H2S'!L$30&gt;=$E37),$B37*365/(L$32/$E$23/$E$22),"")</f>
        <v>370.75537374574247</v>
      </c>
      <c r="M37" s="457">
        <f>IF(AND('21- H2S'!M$30&lt;=$F37,'21- H2S'!M$30&gt;=$E37),$B37*365/(M$32/$E$23/$E$22),"")</f>
        <v>317.79032035349354</v>
      </c>
      <c r="N37" s="457">
        <f>IF(AND('21- H2S'!N$30&lt;=$F37,'21- H2S'!N$30&gt;=$E37),$B37*365/(N$32/$E$23/$E$22),"")</f>
        <v>278.06653030930687</v>
      </c>
      <c r="O37" s="457">
        <f>IF(AND('21- H2S'!O$30&lt;=$F37,'21- H2S'!O$30&gt;=$E37),$B37*365/(O$32/$E$23/$E$22),"")</f>
        <v>247.17024916382829</v>
      </c>
      <c r="P37" s="457">
        <f>IF(AND('21- H2S'!P$30&lt;=$F37,'21- H2S'!P$30&gt;=$E37),$B37*365/(P$32/$E$23/$E$22),"")</f>
        <v>222.45322424744552</v>
      </c>
      <c r="Q37" s="457">
        <f>IF(AND('21- H2S'!Q$30&lt;=$F37,'21- H2S'!Q$30&gt;=$E37),$B37*365/(Q$32/$E$23/$E$22),"")</f>
        <v>202.23020386131404</v>
      </c>
      <c r="R37" s="457">
        <f>IF(AND('21- H2S'!R$30&lt;=$F37,'21- H2S'!R$30&gt;=$E37),$B37*365/(R$32/$E$23/$E$22),"")</f>
        <v>185.37768687287124</v>
      </c>
      <c r="S37" s="23">
        <f>IF(AND('21- H2S'!S$30&lt;=$F37,'21- H2S'!S$30&gt;=$E37),$B37*365/(S$32/$E$23/$E$22),"")</f>
        <v>171.11786480572727</v>
      </c>
      <c r="T37" s="2105">
        <f>IF(AND('21- H2S'!T$30&lt;=$F37,'21- H2S'!T$30&gt;=$E37),$B37*365/(T$32/$E$23/$E$22),"")</f>
        <v>158.89516017674677</v>
      </c>
      <c r="U37" s="23">
        <f>IF(AND('21- H2S'!U$30&lt;=$F37,'21- H2S'!U$30&gt;=$E37),$B37*365/(U$32/$E$23/$E$22),"")</f>
        <v>148.30214949829698</v>
      </c>
      <c r="V37" s="23">
        <f>IF(AND('21- H2S'!V$30&lt;=$F37,'21- H2S'!V$30&gt;=$E37),$B37*365/(V$32/$E$23/$E$22),"")</f>
        <v>139.03326515465344</v>
      </c>
      <c r="W37" s="461">
        <f>IF(AND('21- H2S'!W$30&lt;=$F37,'21- H2S'!W$30&gt;=$E37),$B37*365/(W$32/$E$23/$E$22),"")</f>
        <v>130.854837792615</v>
      </c>
      <c r="X37" s="462">
        <f>IF(AND('21- H2S'!X$30&lt;=$F37,'21- H2S'!X$30&gt;=$E37),$B37*365/(X$32/$E$23/$E$22),"")</f>
        <v>123.58512458191414</v>
      </c>
      <c r="Y37" s="458">
        <f>IF(AND('21- H2S'!Y$30&lt;=$F37,'21- H2S'!Y$30&gt;=$E37),$B37*365/(Y$32/$E$23/$E$22),"")</f>
        <v>117.08064434076078</v>
      </c>
      <c r="Z37" s="459">
        <f>IF(AND('21- H2S'!Z$30&lt;=$F37,'21- H2S'!Z$30&gt;=$E37),$B37*365/(Z$32/$E$23/$E$22),"")</f>
        <v>111.22661212372276</v>
      </c>
      <c r="AA37" s="459">
        <f>IF(AND('21- H2S'!AA$30&lt;=$F37,'21- H2S'!AA$30&gt;=$E37),$B37*365/(AA$32/$E$23/$E$22),"")</f>
        <v>105.93010678449785</v>
      </c>
      <c r="AB37" s="460">
        <f>IF(AND('21- H2S'!AB$30&lt;=$F37,'21- H2S'!AB$30&gt;=$E37),$B37*365/(AB$32/$E$23/$E$22),"")</f>
        <v>101.11510193065702</v>
      </c>
      <c r="AC37" s="456" t="str">
        <f>IF(AND('21- H2S'!AC$30&lt;=$F37,'21- H2S'!AC$30&gt;=$E37),$B37*365/(AC$32/$E$23/$E$22),"")</f>
        <v/>
      </c>
      <c r="AD37" s="23" t="str">
        <f>IF(AND('21- H2S'!AD$30&lt;=$F37,'21- H2S'!AD$30&gt;=$E37),$B37*365/(AD$32/$E$23/$E$22),"")</f>
        <v/>
      </c>
      <c r="AE37" s="23" t="str">
        <f>IF(AND('21- H2S'!AE$30&lt;=$F37,'21- H2S'!AE$30&gt;=$E37),$B37*365/(AE$32/$E$23/$E$22),"")</f>
        <v/>
      </c>
      <c r="AF37" s="23" t="str">
        <f>IF(AND('21- H2S'!AF$30&lt;=$F37,'21- H2S'!AF$30&gt;=$E37),$B37*365/(AF$32/$E$23/$E$22),"")</f>
        <v/>
      </c>
      <c r="AG37" s="23" t="str">
        <f>IF(AND('21- H2S'!AG$30&lt;=$F37,'21- H2S'!AG$30&gt;=$E37),$B37*365/(AG$32/$E$23/$E$22),"")</f>
        <v/>
      </c>
      <c r="AH37" s="23" t="str">
        <f>IF(AND('21- H2S'!AH$30&lt;=$F37,'21- H2S'!AH$30&gt;=$E37),$B37*365/(AH$32/$E$23/$E$22),"")</f>
        <v/>
      </c>
      <c r="AI37" s="23" t="str">
        <f>IF(AND('21- H2S'!AI$30&lt;=$F37,'21- H2S'!AI$30&gt;=$E37),$B37*365/(AI$32/$E$23/$E$22),"")</f>
        <v/>
      </c>
      <c r="AJ37" s="24" t="str">
        <f>IF(AND('21- H2S'!AJ$30&lt;=$F37,'21- H2S'!AJ$30&gt;=$E37),$B37*365/(AJ$32/$E$23/$E$22),"")</f>
        <v/>
      </c>
    </row>
    <row r="38" spans="1:36" ht="15.75" thickBot="1">
      <c r="A38" s="319" t="s">
        <v>1195</v>
      </c>
      <c r="B38" s="3637">
        <v>4</v>
      </c>
      <c r="C38" s="319">
        <v>1300</v>
      </c>
      <c r="D38" s="319">
        <v>3125</v>
      </c>
      <c r="E38" s="319">
        <v>250</v>
      </c>
      <c r="F38" s="319">
        <v>1100</v>
      </c>
      <c r="G38" s="2106" t="str">
        <f>IF(AND('21- H2S'!G$30&lt;=$F38,'21- H2S'!G$30&gt;=$E38),$B38*365/(G$32/$E$23/$E$22),"")</f>
        <v/>
      </c>
      <c r="H38" s="2105" t="str">
        <f>IF(AND('21- H2S'!H$30&lt;=$F38,'21- H2S'!H$30&gt;=$E38),$B38*365/(H$32/$E$23/$E$22),"")</f>
        <v/>
      </c>
      <c r="I38" s="2105" t="str">
        <f>IF(AND('21- H2S'!I$30&lt;=$F38,'21- H2S'!I$30&gt;=$E38),$B38*365/(I$32/$E$23/$E$22),"")</f>
        <v/>
      </c>
      <c r="J38" s="2107" t="str">
        <f>IF(AND('21- H2S'!J$30&lt;=$F38,'21- H2S'!J$30&gt;=$E38),$B38*365/(J$32/$E$23/$E$22),"")</f>
        <v/>
      </c>
      <c r="K38" s="2108">
        <f>IF(AND('21- H2S'!K$30&lt;=$F38,'21- H2S'!K$30&gt;=$E38),$B38*365/(K$32/$E$23/$E$22),"")</f>
        <v>593.20859799318805</v>
      </c>
      <c r="L38" s="2109">
        <f>IF(AND('21- H2S'!L$30&lt;=$F38,'21- H2S'!L$30&gt;=$E38),$B38*365/(L$32/$E$23/$E$22),"")</f>
        <v>494.34049832765663</v>
      </c>
      <c r="M38" s="2105">
        <f>IF(AND('21- H2S'!M$30&lt;=$F38,'21- H2S'!M$30&gt;=$E38),$B38*365/(M$32/$E$23/$E$22),"")</f>
        <v>423.72042713799141</v>
      </c>
      <c r="N38" s="2105">
        <f>IF(AND('21- H2S'!N$30&lt;=$F38,'21- H2S'!N$30&gt;=$E38),$B38*365/(N$32/$E$23/$E$22),"")</f>
        <v>370.75537374574253</v>
      </c>
      <c r="O38" s="2105">
        <f>IF(AND('21- H2S'!O$30&lt;=$F38,'21- H2S'!O$30&gt;=$E38),$B38*365/(O$32/$E$23/$E$22),"")</f>
        <v>329.56033221843774</v>
      </c>
      <c r="P38" s="2105">
        <f>IF(AND('21- H2S'!P$30&lt;=$F38,'21- H2S'!P$30&gt;=$E38),$B38*365/(P$32/$E$23/$E$22),"")</f>
        <v>296.60429899659403</v>
      </c>
      <c r="Q38" s="2105">
        <f>IF(AND('21- H2S'!Q$30&lt;=$F38,'21- H2S'!Q$30&gt;=$E38),$B38*365/(Q$32/$E$23/$E$22),"")</f>
        <v>269.64027181508538</v>
      </c>
      <c r="R38" s="2105">
        <f>IF(AND('21- H2S'!R$30&lt;=$F38,'21- H2S'!R$30&gt;=$E38),$B38*365/(R$32/$E$23/$E$22),"")</f>
        <v>247.17024916382832</v>
      </c>
      <c r="S38" s="2105">
        <f>IF(AND('21- H2S'!S$30&lt;=$F38,'21- H2S'!S$30&gt;=$E38),$B38*365/(S$32/$E$23/$E$22),"")</f>
        <v>228.15715307430301</v>
      </c>
      <c r="T38" s="2105">
        <f>IF(AND('21- H2S'!T$30&lt;=$F38,'21- H2S'!T$30&gt;=$E38),$B38*365/(T$32/$E$23/$E$22),"")</f>
        <v>211.8602135689957</v>
      </c>
      <c r="U38" s="461">
        <f>IF(AND('21- H2S'!U$30&lt;=$F38,'21- H2S'!U$30&gt;=$E38),$B38*365/(U$32/$E$23/$E$22),"")</f>
        <v>197.73619933106264</v>
      </c>
      <c r="V38" s="462">
        <f>IF(AND('21- H2S'!V$30&lt;=$F38,'21- H2S'!V$30&gt;=$E38),$B38*365/(V$32/$E$23/$E$22),"")</f>
        <v>185.37768687287127</v>
      </c>
      <c r="W38" s="458">
        <f>IF(AND('21- H2S'!W$30&lt;=$F38,'21- H2S'!W$30&gt;=$E38),$B38*365/(W$32/$E$23/$E$22),"")</f>
        <v>174.47311705682</v>
      </c>
      <c r="X38" s="459">
        <f>IF(AND('21- H2S'!X$30&lt;=$F38,'21- H2S'!X$30&gt;=$E38),$B38*365/(X$32/$E$23/$E$22),"")</f>
        <v>164.78016610921887</v>
      </c>
      <c r="Y38" s="459">
        <f>IF(AND('21- H2S'!Y$30&lt;=$F38,'21- H2S'!Y$30&gt;=$E38),$B38*365/(Y$32/$E$23/$E$22),"")</f>
        <v>156.10752578768106</v>
      </c>
      <c r="Z38" s="459">
        <f>IF(AND('21- H2S'!Z$30&lt;=$F38,'21- H2S'!Z$30&gt;=$E38),$B38*365/(Z$32/$E$23/$E$22),"")</f>
        <v>148.30214949829701</v>
      </c>
      <c r="AA38" s="459">
        <f>IF(AND('21- H2S'!AA$30&lt;=$F38,'21- H2S'!AA$30&gt;=$E38),$B38*365/(AA$32/$E$23/$E$22),"")</f>
        <v>141.24014237933048</v>
      </c>
      <c r="AB38" s="460">
        <f>IF(AND('21- H2S'!AB$30&lt;=$F38,'21- H2S'!AB$30&gt;=$E38),$B38*365/(AB$32/$E$23/$E$22),"")</f>
        <v>134.82013590754269</v>
      </c>
      <c r="AC38" s="464" t="str">
        <f>IF(AND('21- H2S'!AC$30&lt;=$F38,'21- H2S'!AC$30&gt;=$E38),$B38*365/(AC$32/$E$23/$E$22),"")</f>
        <v/>
      </c>
      <c r="AD38" s="461" t="str">
        <f>IF(AND('21- H2S'!AD$30&lt;=$F38,'21- H2S'!AD$30&gt;=$E38),$B38*365/(AD$32/$E$23/$E$22),"")</f>
        <v/>
      </c>
      <c r="AE38" s="461" t="str">
        <f>IF(AND('21- H2S'!AE$30&lt;=$F38,'21- H2S'!AE$30&gt;=$E38),$B38*365/(AE$32/$E$23/$E$22),"")</f>
        <v/>
      </c>
      <c r="AF38" s="461" t="str">
        <f>IF(AND('21- H2S'!AF$30&lt;=$F38,'21- H2S'!AF$30&gt;=$E38),$B38*365/(AF$32/$E$23/$E$22),"")</f>
        <v/>
      </c>
      <c r="AG38" s="461" t="str">
        <f>IF(AND('21- H2S'!AG$30&lt;=$F38,'21- H2S'!AG$30&gt;=$E38),$B38*365/(AG$32/$E$23/$E$22),"")</f>
        <v/>
      </c>
      <c r="AH38" s="461" t="str">
        <f>IF(AND('21- H2S'!AH$30&lt;=$F38,'21- H2S'!AH$30&gt;=$E38),$B38*365/(AH$32/$E$23/$E$22),"")</f>
        <v/>
      </c>
      <c r="AI38" s="461" t="str">
        <f>IF(AND('21- H2S'!AI$30&lt;=$F38,'21- H2S'!AI$30&gt;=$E38),$B38*365/(AI$32/$E$23/$E$22),"")</f>
        <v/>
      </c>
      <c r="AJ38" s="24" t="str">
        <f>IF(AND('21- H2S'!AJ$30&lt;=$F38,'21- H2S'!AJ$30&gt;=$E38),$B38*365/(AJ$32/$E$23/$E$22),"")</f>
        <v/>
      </c>
    </row>
    <row r="39" spans="1:36" ht="15.75" thickBot="1">
      <c r="A39" s="16" t="s">
        <v>1196</v>
      </c>
      <c r="B39" s="3636">
        <v>4.9999999999999991</v>
      </c>
      <c r="C39" s="16">
        <v>1300</v>
      </c>
      <c r="D39" s="17">
        <v>3850</v>
      </c>
      <c r="E39" s="16">
        <v>250</v>
      </c>
      <c r="F39" s="16">
        <v>1100</v>
      </c>
      <c r="G39" s="22" t="str">
        <f>IF(AND('21- H2S'!G$30&lt;=$F39,'21- H2S'!G$30&gt;=$E39),$B39*365/(G$32/$E$23/$E$22),"")</f>
        <v/>
      </c>
      <c r="H39" s="23" t="str">
        <f>IF(AND('21- H2S'!H$30&lt;=$F39,'21- H2S'!H$30&gt;=$E39),$B39*365/(H$32/$E$23/$E$22),"")</f>
        <v/>
      </c>
      <c r="I39" s="23" t="str">
        <f>IF(AND('21- H2S'!I$30&lt;=$F39,'21- H2S'!I$30&gt;=$E39),$B39*365/(I$32/$E$23/$E$22),"")</f>
        <v/>
      </c>
      <c r="J39" s="455" t="str">
        <f>IF(AND('21- H2S'!J$30&lt;=$F39,'21- H2S'!J$30&gt;=$E39),$B39*365/(J$32/$E$23/$E$22),"")</f>
        <v/>
      </c>
      <c r="K39" s="467">
        <f>IF(AND('21- H2S'!K$30&lt;=$F39,'21- H2S'!K$30&gt;=$E39),$B39*365/(K$32/$E$23/$E$22),"")</f>
        <v>741.51074749148495</v>
      </c>
      <c r="L39" s="456">
        <f>IF(AND('21- H2S'!L$30&lt;=$F39,'21- H2S'!L$30&gt;=$E39),$B39*365/(L$32/$E$23/$E$22),"")</f>
        <v>617.92562290957073</v>
      </c>
      <c r="M39" s="23">
        <f>IF(AND('21- H2S'!M$30&lt;=$F39,'21- H2S'!M$30&gt;=$E39),$B39*365/(M$32/$E$23/$E$22),"")</f>
        <v>529.65053392248922</v>
      </c>
      <c r="N39" s="23">
        <f>IF(AND('21- H2S'!N$30&lt;=$F39,'21- H2S'!N$30&gt;=$E39),$B39*365/(N$32/$E$23/$E$22),"")</f>
        <v>463.44421718217808</v>
      </c>
      <c r="O39" s="23">
        <f>IF(AND('21- H2S'!O$30&lt;=$F39,'21- H2S'!O$30&gt;=$E39),$B39*365/(O$32/$E$23/$E$22),"")</f>
        <v>411.9504152730471</v>
      </c>
      <c r="P39" s="23">
        <f>IF(AND('21- H2S'!P$30&lt;=$F39,'21- H2S'!P$30&gt;=$E39),$B39*365/(P$32/$E$23/$E$22),"")</f>
        <v>370.75537374574247</v>
      </c>
      <c r="Q39" s="23">
        <f>IF(AND('21- H2S'!Q$30&lt;=$F39,'21- H2S'!Q$30&gt;=$E39),$B39*365/(Q$32/$E$23/$E$22),"")</f>
        <v>337.0503397688567</v>
      </c>
      <c r="R39" s="23">
        <f>IF(AND('21- H2S'!R$30&lt;=$F39,'21- H2S'!R$30&gt;=$E39),$B39*365/(R$32/$E$23/$E$22),"")</f>
        <v>308.96281145478537</v>
      </c>
      <c r="S39" s="23">
        <f>IF(AND('21- H2S'!S$30&lt;=$F39,'21- H2S'!S$30&gt;=$E39),$B39*365/(S$32/$E$23/$E$22),"")</f>
        <v>285.19644134287876</v>
      </c>
      <c r="T39" s="455">
        <f>IF(AND('21- H2S'!T$30&lt;=$F39,'21- H2S'!T$30&gt;=$E39),$B39*365/(T$32/$E$23/$E$22),"")</f>
        <v>264.82526696124461</v>
      </c>
      <c r="U39" s="458">
        <f>IF(AND('21- H2S'!U$30&lt;=$F39,'21- H2S'!U$30&gt;=$E39),$B39*365/(U$32/$E$23/$E$22),"")</f>
        <v>247.17024916382829</v>
      </c>
      <c r="V39" s="459">
        <f>IF(AND('21- H2S'!V$30&lt;=$F39,'21- H2S'!V$30&gt;=$E39),$B39*365/(V$32/$E$23/$E$22),"")</f>
        <v>231.72210859108904</v>
      </c>
      <c r="W39" s="459">
        <f>IF(AND('21- H2S'!W$30&lt;=$F39,'21- H2S'!W$30&gt;=$E39),$B39*365/(W$32/$E$23/$E$22),"")</f>
        <v>218.09139632102497</v>
      </c>
      <c r="X39" s="459">
        <f>IF(AND('21- H2S'!X$30&lt;=$F39,'21- H2S'!X$30&gt;=$E39),$B39*365/(X$32/$E$23/$E$22),"")</f>
        <v>205.97520763652355</v>
      </c>
      <c r="Y39" s="459">
        <f>IF(AND('21- H2S'!Y$30&lt;=$F39,'21- H2S'!Y$30&gt;=$E39),$B39*365/(Y$32/$E$23/$E$22),"")</f>
        <v>195.1344072346013</v>
      </c>
      <c r="Z39" s="459">
        <f>IF(AND('21- H2S'!Z$30&lt;=$F39,'21- H2S'!Z$30&gt;=$E39),$B39*365/(Z$32/$E$23/$E$22),"")</f>
        <v>185.37768687287124</v>
      </c>
      <c r="AA39" s="459">
        <f>IF(AND('21- H2S'!AA$30&lt;=$F39,'21- H2S'!AA$30&gt;=$E39),$B39*365/(AA$32/$E$23/$E$22),"")</f>
        <v>176.55017797416306</v>
      </c>
      <c r="AB39" s="460">
        <f>IF(AND('21- H2S'!AB$30&lt;=$F39,'21- H2S'!AB$30&gt;=$E39),$B39*365/(AB$32/$E$23/$E$22),"")</f>
        <v>168.52516988442835</v>
      </c>
      <c r="AC39" s="464" t="str">
        <f>IF(AND('21- H2S'!AC$30&lt;=$F39,'21- H2S'!AC$30&gt;=$E39),$B39*365/(AC$32/$E$23/$E$22),"")</f>
        <v/>
      </c>
      <c r="AD39" s="461" t="str">
        <f>IF(AND('21- H2S'!AD$30&lt;=$F39,'21- H2S'!AD$30&gt;=$E39),$B39*365/(AD$32/$E$23/$E$22),"")</f>
        <v/>
      </c>
      <c r="AE39" s="461" t="str">
        <f>IF(AND('21- H2S'!AE$30&lt;=$F39,'21- H2S'!AE$30&gt;=$E39),$B39*365/(AE$32/$E$23/$E$22),"")</f>
        <v/>
      </c>
      <c r="AF39" s="461" t="str">
        <f>IF(AND('21- H2S'!AF$30&lt;=$F39,'21- H2S'!AF$30&gt;=$E39),$B39*365/(AF$32/$E$23/$E$22),"")</f>
        <v/>
      </c>
      <c r="AG39" s="461" t="str">
        <f>IF(AND('21- H2S'!AG$30&lt;=$F39,'21- H2S'!AG$30&gt;=$E39),$B39*365/(AG$32/$E$23/$E$22),"")</f>
        <v/>
      </c>
      <c r="AH39" s="461" t="str">
        <f>IF(AND('21- H2S'!AH$30&lt;=$F39,'21- H2S'!AH$30&gt;=$E39),$B39*365/(AH$32/$E$23/$E$22),"")</f>
        <v/>
      </c>
      <c r="AI39" s="461" t="str">
        <f>IF(AND('21- H2S'!AI$30&lt;=$F39,'21- H2S'!AI$30&gt;=$E39),$B39*365/(AI$32/$E$23/$E$22),"")</f>
        <v/>
      </c>
      <c r="AJ39" s="463" t="str">
        <f>IF(AND('21- H2S'!AJ$30&lt;=$F39,'21- H2S'!AJ$30&gt;=$E39),$B39*365/(AJ$32/$E$23/$E$22),"")</f>
        <v/>
      </c>
    </row>
    <row r="40" spans="1:36" ht="15.75" thickBot="1">
      <c r="A40" s="16" t="s">
        <v>1197</v>
      </c>
      <c r="B40" s="3636">
        <v>5</v>
      </c>
      <c r="C40" s="16">
        <v>1500</v>
      </c>
      <c r="D40" s="16">
        <v>2900</v>
      </c>
      <c r="E40" s="16">
        <v>400</v>
      </c>
      <c r="F40" s="16">
        <v>1300</v>
      </c>
      <c r="G40" s="22" t="str">
        <f>IF(AND('21- H2S'!G$30&lt;=$F40,'21- H2S'!G$30&gt;=$E40),$B40*365/(G$32/$E$23/$E$22),"")</f>
        <v/>
      </c>
      <c r="H40" s="23" t="str">
        <f>IF(AND('21- H2S'!H$30&lt;=$F40,'21- H2S'!H$30&gt;=$E40),$B40*365/(H$32/$E$23/$E$22),"")</f>
        <v/>
      </c>
      <c r="I40" s="23" t="str">
        <f>IF(AND('21- H2S'!I$30&lt;=$F40,'21- H2S'!I$30&gt;=$E40),$B40*365/(I$32/$E$23/$E$22),"")</f>
        <v/>
      </c>
      <c r="J40" s="23" t="str">
        <f>IF(AND('21- H2S'!J$30&lt;=$F40,'21- H2S'!J$30&gt;=$E40),$B40*365/(J$32/$E$23/$E$22),"")</f>
        <v/>
      </c>
      <c r="K40" s="457" t="str">
        <f>IF(AND('21- H2S'!K$30&lt;=$F40,'21- H2S'!K$30&gt;=$E40),$B40*365/(K$32/$E$23/$E$22),"")</f>
        <v/>
      </c>
      <c r="L40" s="23" t="str">
        <f>IF(AND('21- H2S'!L$30&lt;=$F40,'21- H2S'!L$30&gt;=$E40),$B40*365/(L$32/$E$23/$E$22),"")</f>
        <v/>
      </c>
      <c r="M40" s="23" t="str">
        <f>IF(AND('21- H2S'!M$30&lt;=$F40,'21- H2S'!M$30&gt;=$E40),$B40*365/(M$32/$E$23/$E$22),"")</f>
        <v/>
      </c>
      <c r="N40" s="23">
        <f>IF(AND('21- H2S'!N$30&lt;=$F40,'21- H2S'!N$30&gt;=$E40),$B40*365/(N$32/$E$23/$E$22),"")</f>
        <v>463.44421718217814</v>
      </c>
      <c r="O40" s="23">
        <f>IF(AND('21- H2S'!O$30&lt;=$F40,'21- H2S'!O$30&gt;=$E40),$B40*365/(O$32/$E$23/$E$22),"")</f>
        <v>411.95041527304716</v>
      </c>
      <c r="P40" s="23">
        <f>IF(AND('21- H2S'!P$30&lt;=$F40,'21- H2S'!P$30&gt;=$E40),$B40*365/(P$32/$E$23/$E$22),"")</f>
        <v>370.75537374574253</v>
      </c>
      <c r="Q40" s="23">
        <f>IF(AND('21- H2S'!Q$30&lt;=$F40,'21- H2S'!Q$30&gt;=$E40),$B40*365/(Q$32/$E$23/$E$22),"")</f>
        <v>337.05033976885676</v>
      </c>
      <c r="R40" s="23">
        <f>IF(AND('21- H2S'!R$30&lt;=$F40,'21- H2S'!R$30&gt;=$E40),$B40*365/(R$32/$E$23/$E$22),"")</f>
        <v>308.96281145478542</v>
      </c>
      <c r="S40" s="23">
        <f>IF(AND('21- H2S'!S$30&lt;=$F40,'21- H2S'!S$30&gt;=$E40),$B40*365/(S$32/$E$23/$E$22),"")</f>
        <v>285.19644134287876</v>
      </c>
      <c r="T40" s="23">
        <f>IF(AND('21- H2S'!T$30&lt;=$F40,'21- H2S'!T$30&gt;=$E40),$B40*365/(T$32/$E$23/$E$22),"")</f>
        <v>264.82526696124461</v>
      </c>
      <c r="U40" s="457">
        <f>IF(AND('21- H2S'!U$30&lt;=$F40,'21- H2S'!U$30&gt;=$E40),$B40*365/(U$32/$E$23/$E$22),"")</f>
        <v>247.17024916382832</v>
      </c>
      <c r="V40" s="457">
        <f>IF(AND('21- H2S'!V$30&lt;=$F40,'21- H2S'!V$30&gt;=$E40),$B40*365/(V$32/$E$23/$E$22),"")</f>
        <v>231.72210859108907</v>
      </c>
      <c r="W40" s="457">
        <f>IF(AND('21- H2S'!W$30&lt;=$F40,'21- H2S'!W$30&gt;=$E40),$B40*365/(W$32/$E$23/$E$22),"")</f>
        <v>218.091396321025</v>
      </c>
      <c r="X40" s="457">
        <f>IF(AND('21- H2S'!X$30&lt;=$F40,'21- H2S'!X$30&gt;=$E40),$B40*365/(X$32/$E$23/$E$22),"")</f>
        <v>205.97520763652358</v>
      </c>
      <c r="Y40" s="457">
        <f>IF(AND('21- H2S'!Y$30&lt;=$F40,'21- H2S'!Y$30&gt;=$E40),$B40*365/(Y$32/$E$23/$E$22),"")</f>
        <v>195.13440723460133</v>
      </c>
      <c r="Z40" s="457">
        <f>IF(AND('21- H2S'!Z$30&lt;=$F40,'21- H2S'!Z$30&gt;=$E40),$B40*365/(Z$32/$E$23/$E$22),"")</f>
        <v>185.37768687287127</v>
      </c>
      <c r="AA40" s="457">
        <f>IF(AND('21- H2S'!AA$30&lt;=$F40,'21- H2S'!AA$30&gt;=$E40),$B40*365/(AA$32/$E$23/$E$22),"")</f>
        <v>176.55017797416309</v>
      </c>
      <c r="AB40" s="465">
        <f>IF(AND('21- H2S'!AB$30&lt;=$F40,'21- H2S'!AB$30&gt;=$E40),$B40*365/(AB$32/$E$23/$E$22),"")</f>
        <v>168.52516988442838</v>
      </c>
      <c r="AC40" s="458">
        <f>IF(AND('21- H2S'!AC$30&lt;=$F40,'21- H2S'!AC$30&gt;=$E40),$B40*365/(AC$32/$E$23/$E$22),"")</f>
        <v>161.19798858510538</v>
      </c>
      <c r="AD40" s="459">
        <f>IF(AND('21- H2S'!AD$30&lt;=$F40,'21- H2S'!AD$30&gt;=$E40),$B40*365/(AD$32/$E$23/$E$22),"")</f>
        <v>154.48140572739271</v>
      </c>
      <c r="AE40" s="459">
        <f>IF(AND('21- H2S'!AE$30&lt;=$F40,'21- H2S'!AE$30&gt;=$E40),$B40*365/(AE$32/$E$23/$E$22),"")</f>
        <v>148.30214949829698</v>
      </c>
      <c r="AF40" s="460">
        <f>IF(AND('21- H2S'!AF$30&lt;=$F40,'21- H2S'!AF$30&gt;=$E40),$B40*365/(AF$32/$E$23/$E$22),"")</f>
        <v>142.59822067143938</v>
      </c>
      <c r="AG40" s="461" t="str">
        <f>IF(AND('21- H2S'!AG$30&lt;=$F40,'21- H2S'!AG$30&gt;=$E40),$B40*365/(AG$32/$E$23/$E$22),"")</f>
        <v/>
      </c>
      <c r="AH40" s="461" t="str">
        <f>IF(AND('21- H2S'!AH$30&lt;=$F40,'21- H2S'!AH$30&gt;=$E40),$B40*365/(AH$32/$E$23/$E$22),"")</f>
        <v/>
      </c>
      <c r="AI40" s="461" t="str">
        <f>IF(AND('21- H2S'!AI$30&lt;=$F40,'21- H2S'!AI$30&gt;=$E40),$B40*365/(AI$32/$E$23/$E$22),"")</f>
        <v/>
      </c>
      <c r="AJ40" s="24" t="str">
        <f>IF(AND('21- H2S'!AJ$30&lt;=$F40,'21- H2S'!AJ$30&gt;=$E40),$B40*365/(AJ$32/$E$23/$E$22),"")</f>
        <v/>
      </c>
    </row>
    <row r="41" spans="1:36">
      <c r="A41" s="16" t="s">
        <v>1198</v>
      </c>
      <c r="B41" s="3636">
        <v>7</v>
      </c>
      <c r="C41" s="16">
        <v>1900</v>
      </c>
      <c r="D41" s="17">
        <v>2500</v>
      </c>
      <c r="E41" s="16">
        <v>650</v>
      </c>
      <c r="F41" s="16">
        <v>1800</v>
      </c>
      <c r="G41" s="25" t="str">
        <f>IF(AND('21- H2S'!G$30&lt;=$F41,'21- H2S'!G$30&gt;=$E41),$B41*365/(G$32/$E$23/$E$22),"")</f>
        <v/>
      </c>
      <c r="H41" s="26" t="str">
        <f>IF(AND('21- H2S'!H$30&lt;=$F41,'21- H2S'!H$30&gt;=$E41),$B41*365/(H$32/$E$23/$E$22),"")</f>
        <v/>
      </c>
      <c r="I41" s="26" t="str">
        <f>IF(AND('21- H2S'!I$30&lt;=$F41,'21- H2S'!I$30&gt;=$E41),$B41*365/(I$32/$E$23/$E$22),"")</f>
        <v/>
      </c>
      <c r="J41" s="26" t="str">
        <f>IF(AND('21- H2S'!J$30&lt;=$F41,'21- H2S'!J$30&gt;=$E41),$B41*365/(J$32/$E$23/$E$22),"")</f>
        <v/>
      </c>
      <c r="K41" s="26" t="str">
        <f>IF(AND('21- H2S'!K$30&lt;=$F41,'21- H2S'!K$30&gt;=$E41),$B41*365/(K$32/$E$23/$E$22),"")</f>
        <v/>
      </c>
      <c r="L41" s="26" t="str">
        <f>IF(AND('21- H2S'!L$30&lt;=$F41,'21- H2S'!L$30&gt;=$E41),$B41*365/(L$32/$E$23/$E$22),"")</f>
        <v/>
      </c>
      <c r="M41" s="26" t="str">
        <f>IF(AND('21- H2S'!M$30&lt;=$F41,'21- H2S'!M$30&gt;=$E41),$B41*365/(M$32/$E$23/$E$22),"")</f>
        <v/>
      </c>
      <c r="N41" s="26" t="str">
        <f>IF(AND('21- H2S'!N$30&lt;=$F41,'21- H2S'!N$30&gt;=$E41),$B41*365/(N$32/$E$23/$E$22),"")</f>
        <v/>
      </c>
      <c r="O41" s="26" t="str">
        <f>IF(AND('21- H2S'!O$30&lt;=$F41,'21- H2S'!O$30&gt;=$E41),$B41*365/(O$32/$E$23/$E$22),"")</f>
        <v/>
      </c>
      <c r="P41" s="26" t="str">
        <f>IF(AND('21- H2S'!P$30&lt;=$F41,'21- H2S'!P$30&gt;=$E41),$B41*365/(P$32/$E$23/$E$22),"")</f>
        <v/>
      </c>
      <c r="Q41" s="26" t="str">
        <f>IF(AND('21- H2S'!Q$30&lt;=$F41,'21- H2S'!Q$30&gt;=$E41),$B41*365/(Q$32/$E$23/$E$22),"")</f>
        <v/>
      </c>
      <c r="R41" s="26" t="str">
        <f>IF(AND('21- H2S'!R$30&lt;=$F41,'21- H2S'!R$30&gt;=$E41),$B41*365/(R$32/$E$23/$E$22),"")</f>
        <v/>
      </c>
      <c r="S41" s="26">
        <f>IF(AND('21- H2S'!S$30&lt;=$F41,'21- H2S'!S$30&gt;=$E41),$B41*365/(S$32/$E$23/$E$22),"")</f>
        <v>399.27501788003025</v>
      </c>
      <c r="T41" s="26">
        <f>IF(AND('21- H2S'!T$30&lt;=$F41,'21- H2S'!T$30&gt;=$E41),$B41*365/(T$32/$E$23/$E$22),"")</f>
        <v>370.75537374574247</v>
      </c>
      <c r="U41" s="26">
        <f>IF(AND('21- H2S'!U$30&lt;=$F41,'21- H2S'!U$30&gt;=$E41),$B41*365/(U$32/$E$23/$E$22),"")</f>
        <v>346.03834882935962</v>
      </c>
      <c r="V41" s="26">
        <f>IF(AND('21- H2S'!V$30&lt;=$F41,'21- H2S'!V$30&gt;=$E41),$B41*365/(V$32/$E$23/$E$22),"")</f>
        <v>324.41095202752473</v>
      </c>
      <c r="W41" s="26">
        <f>IF(AND('21- H2S'!W$30&lt;=$F41,'21- H2S'!W$30&gt;=$E41),$B41*365/(W$32/$E$23/$E$22),"")</f>
        <v>305.327954849435</v>
      </c>
      <c r="X41" s="26">
        <f>IF(AND('21- H2S'!X$30&lt;=$F41,'21- H2S'!X$30&gt;=$E41),$B41*365/(X$32/$E$23/$E$22),"")</f>
        <v>288.365290691133</v>
      </c>
      <c r="Y41" s="26">
        <f>IF(AND('21- H2S'!Y$30&lt;=$F41,'21- H2S'!Y$30&gt;=$E41),$B41*365/(Y$32/$E$23/$E$22),"")</f>
        <v>273.18817012844181</v>
      </c>
      <c r="Z41" s="26">
        <f>IF(AND('21- H2S'!Z$30&lt;=$F41,'21- H2S'!Z$30&gt;=$E41),$B41*365/(Z$32/$E$23/$E$22),"")</f>
        <v>259.52876162201977</v>
      </c>
      <c r="AA41" s="26">
        <f>IF(AND('21- H2S'!AA$30&lt;=$F41,'21- H2S'!AA$30&gt;=$E41),$B41*365/(AA$32/$E$23/$E$22),"")</f>
        <v>247.17024916382834</v>
      </c>
      <c r="AB41" s="26">
        <f>IF(AND('21- H2S'!AB$30&lt;=$F41,'21- H2S'!AB$30&gt;=$E41),$B41*365/(AB$32/$E$23/$E$22),"")</f>
        <v>235.93523783819973</v>
      </c>
      <c r="AC41" s="466">
        <f>IF(AND('21- H2S'!AC$30&lt;=$F41,'21- H2S'!AC$30&gt;=$E41),$B41*365/(AC$32/$E$23/$E$22),"")</f>
        <v>225.67718401914755</v>
      </c>
      <c r="AD41" s="466">
        <f>IF(AND('21- H2S'!AD$30&lt;=$F41,'21- H2S'!AD$30&gt;=$E41),$B41*365/(AD$32/$E$23/$E$22),"")</f>
        <v>216.27396801834979</v>
      </c>
      <c r="AE41" s="466">
        <f>IF(AND('21- H2S'!AE$30&lt;=$F41,'21- H2S'!AE$30&gt;=$E41),$B41*365/(AE$32/$E$23/$E$22),"")</f>
        <v>207.62300929761579</v>
      </c>
      <c r="AF41" s="466">
        <f>IF(AND('21- H2S'!AF$30&lt;=$F41,'21- H2S'!AF$30&gt;=$E41),$B41*365/(AF$32/$E$23/$E$22),"")</f>
        <v>199.63750894001512</v>
      </c>
      <c r="AG41" s="26">
        <f>IF(AND('21- H2S'!AG$30&lt;=$F41,'21- H2S'!AG$30&gt;=$E41),$B41*365/(AG$32/$E$23/$E$22),"")</f>
        <v>192.243527127422</v>
      </c>
      <c r="AH41" s="26">
        <f>IF(AND('21- H2S'!AH$30&lt;=$F41,'21- H2S'!AH$30&gt;=$E41),$B41*365/(AH$32/$E$23/$E$22),"")</f>
        <v>185.37768687287124</v>
      </c>
      <c r="AI41" s="26">
        <f>IF(AND('21- H2S'!AI$30&lt;=$F41,'21- H2S'!AI$30&gt;=$E41),$B41*365/(AI$32/$E$23/$E$22),"")</f>
        <v>178.98535284277224</v>
      </c>
      <c r="AJ41" s="27">
        <f>IF(AND('21- H2S'!AJ$30&lt;=$F41,'21- H2S'!AJ$30&gt;=$E41),$B41*365/(AJ$32/$E$23/$E$22),"")</f>
        <v>173.01917441467981</v>
      </c>
    </row>
    <row r="42" spans="1:36">
      <c r="B42" s="1" t="s">
        <v>643</v>
      </c>
      <c r="R42" s="1" t="s">
        <v>3004</v>
      </c>
    </row>
    <row r="43" spans="1:36">
      <c r="B43" s="1" t="s">
        <v>620</v>
      </c>
      <c r="F43" s="9"/>
      <c r="R43" s="1" t="s">
        <v>3005</v>
      </c>
    </row>
    <row r="44" spans="1:36">
      <c r="B44" s="1" t="s">
        <v>622</v>
      </c>
      <c r="F44" s="9"/>
      <c r="R44" s="1" t="s">
        <v>3042</v>
      </c>
    </row>
    <row r="45" spans="1:36">
      <c r="F45" s="9"/>
    </row>
    <row r="46" spans="1:36">
      <c r="F46" s="9"/>
    </row>
    <row r="48" spans="1:36">
      <c r="A48" s="1" t="s">
        <v>76</v>
      </c>
      <c r="C48" s="2099">
        <v>76</v>
      </c>
      <c r="D48" s="1" t="s">
        <v>78</v>
      </c>
      <c r="F48" s="1">
        <f>C48*22.414/$E$21</f>
        <v>49.984272300469492</v>
      </c>
      <c r="G48" s="1" t="s">
        <v>0</v>
      </c>
    </row>
    <row r="49" spans="1:7">
      <c r="A49" s="1" t="s">
        <v>3006</v>
      </c>
      <c r="C49" s="2099">
        <v>720</v>
      </c>
      <c r="D49" s="1" t="s">
        <v>75</v>
      </c>
    </row>
    <row r="50" spans="1:7">
      <c r="A50" s="1" t="s">
        <v>3007</v>
      </c>
      <c r="C50" s="1">
        <f>C49*C48/1000</f>
        <v>54.72</v>
      </c>
      <c r="D50" s="1" t="s">
        <v>77</v>
      </c>
    </row>
    <row r="51" spans="1:7">
      <c r="A51" s="47" t="s">
        <v>3009</v>
      </c>
      <c r="C51" s="1">
        <f>C50/$E$23*24*365/1000000</f>
        <v>1.9173888000000001</v>
      </c>
      <c r="D51" s="47" t="s">
        <v>3008</v>
      </c>
    </row>
    <row r="53" spans="1:7">
      <c r="A53" s="1" t="s">
        <v>76</v>
      </c>
      <c r="C53" s="2099">
        <v>50</v>
      </c>
      <c r="D53" s="1" t="s">
        <v>79</v>
      </c>
      <c r="F53" s="1">
        <f>C53*$E$21/22.414</f>
        <v>76.023913625412689</v>
      </c>
      <c r="G53" s="1" t="s">
        <v>2</v>
      </c>
    </row>
    <row r="54" spans="1:7">
      <c r="A54" s="1" t="s">
        <v>3006</v>
      </c>
      <c r="C54" s="2099">
        <v>720</v>
      </c>
      <c r="D54" s="1" t="s">
        <v>75</v>
      </c>
    </row>
    <row r="55" spans="1:7">
      <c r="A55" s="1" t="s">
        <v>3007</v>
      </c>
      <c r="C55" s="1">
        <f>C54*C53*34.08/22.414/1000</f>
        <v>54.737217810297132</v>
      </c>
      <c r="D55" s="1" t="s">
        <v>77</v>
      </c>
    </row>
    <row r="56" spans="1:7">
      <c r="A56" s="47" t="s">
        <v>3009</v>
      </c>
      <c r="C56" s="1">
        <f>C55/$E$23*24*365/1000000</f>
        <v>1.9179921120728116</v>
      </c>
      <c r="D56" s="47" t="s">
        <v>3008</v>
      </c>
    </row>
    <row r="57" spans="1:7">
      <c r="A57" s="47"/>
      <c r="D57" s="47"/>
    </row>
    <row r="58" spans="1:7">
      <c r="A58" s="47"/>
      <c r="D58" s="47"/>
    </row>
    <row r="59" spans="1:7">
      <c r="A59" s="47"/>
      <c r="D59" s="47"/>
    </row>
    <row r="60" spans="1:7">
      <c r="A60" s="47"/>
      <c r="D60" s="47"/>
    </row>
    <row r="61" spans="1:7">
      <c r="A61" s="47"/>
      <c r="D61" s="47"/>
    </row>
    <row r="62" spans="1:7">
      <c r="A62" s="47"/>
      <c r="D62" s="47"/>
    </row>
    <row r="63" spans="1:7">
      <c r="A63" s="47"/>
      <c r="D63" s="47"/>
    </row>
    <row r="64" spans="1:7">
      <c r="A64" s="47"/>
      <c r="D64" s="47"/>
    </row>
    <row r="65" spans="1:4">
      <c r="A65" s="47"/>
      <c r="D65" s="47"/>
    </row>
    <row r="66" spans="1:4">
      <c r="A66" s="47"/>
      <c r="D66" s="47"/>
    </row>
    <row r="67" spans="1:4">
      <c r="A67" s="47"/>
      <c r="D67" s="47"/>
    </row>
    <row r="68" spans="1:4">
      <c r="A68" s="47"/>
      <c r="D68" s="47"/>
    </row>
    <row r="69" spans="1:4">
      <c r="A69" s="47"/>
      <c r="D69" s="47"/>
    </row>
    <row r="70" spans="1:4">
      <c r="A70" s="47"/>
      <c r="D70" s="47"/>
    </row>
    <row r="71" spans="1:4">
      <c r="A71" s="47"/>
      <c r="D71" s="47"/>
    </row>
    <row r="72" spans="1:4">
      <c r="A72" s="47"/>
      <c r="D72" s="47"/>
    </row>
    <row r="73" spans="1:4">
      <c r="A73" s="47"/>
      <c r="D73" s="47"/>
    </row>
    <row r="74" spans="1:4">
      <c r="A74" s="47"/>
      <c r="D74" s="47"/>
    </row>
    <row r="75" spans="1:4">
      <c r="A75" s="47"/>
      <c r="D75" s="47"/>
    </row>
    <row r="76" spans="1:4">
      <c r="A76" s="47"/>
      <c r="D76" s="47"/>
    </row>
    <row r="77" spans="1:4">
      <c r="A77" s="47"/>
      <c r="D77" s="47"/>
    </row>
    <row r="78" spans="1:4">
      <c r="A78" s="47"/>
      <c r="D78" s="47"/>
    </row>
    <row r="79" spans="1:4">
      <c r="A79" s="47"/>
      <c r="D79" s="47"/>
    </row>
    <row r="80" spans="1:4">
      <c r="A80" s="47"/>
      <c r="D80" s="47"/>
    </row>
    <row r="81" spans="1:37">
      <c r="A81" s="47"/>
      <c r="D81" s="47"/>
    </row>
    <row r="82" spans="1:37">
      <c r="A82" s="47"/>
      <c r="D82" s="47"/>
    </row>
    <row r="83" spans="1:37">
      <c r="A83" s="47"/>
      <c r="D83" s="47"/>
    </row>
    <row r="84" spans="1:37">
      <c r="A84" s="47"/>
      <c r="D84" s="47"/>
    </row>
    <row r="85" spans="1:37" s="146" customFormat="1">
      <c r="A85" s="145" t="s">
        <v>1420</v>
      </c>
      <c r="B85" s="145"/>
      <c r="C85" s="145"/>
      <c r="D85" s="1675" t="s">
        <v>1462</v>
      </c>
      <c r="E85" s="145"/>
      <c r="F85" s="147"/>
      <c r="H85" s="147"/>
      <c r="J85" s="147"/>
      <c r="L85" s="147"/>
      <c r="N85" s="147"/>
      <c r="Q85" s="147"/>
      <c r="S85" s="145"/>
      <c r="T85" s="145"/>
      <c r="U85" s="145"/>
      <c r="W85" s="145"/>
      <c r="X85" s="145"/>
      <c r="Y85" s="145"/>
      <c r="Z85" s="145"/>
      <c r="AA85" s="145"/>
      <c r="AB85" s="145"/>
      <c r="AC85" s="145"/>
      <c r="AD85" s="145"/>
      <c r="AE85" s="145"/>
      <c r="AF85" s="145"/>
      <c r="AG85" s="145"/>
      <c r="AH85" s="145"/>
      <c r="AI85" s="145"/>
      <c r="AJ85" s="145"/>
      <c r="AK85" s="147"/>
    </row>
    <row r="87" spans="1:37">
      <c r="A87" s="1697" t="s">
        <v>1422</v>
      </c>
      <c r="F87" s="3777" t="s">
        <v>1449</v>
      </c>
      <c r="G87" s="3778"/>
      <c r="H87" s="3778"/>
      <c r="I87" s="3778"/>
      <c r="J87" s="3778"/>
      <c r="K87" s="3778"/>
      <c r="L87" s="3778"/>
      <c r="M87" s="3779"/>
      <c r="N87" s="3777" t="s">
        <v>1450</v>
      </c>
      <c r="O87" s="3778"/>
      <c r="P87" s="3778"/>
      <c r="Q87" s="3778"/>
      <c r="R87" s="3778"/>
      <c r="S87" s="3778"/>
      <c r="T87" s="3778"/>
      <c r="U87" s="3779"/>
    </row>
    <row r="88" spans="1:37" ht="75.75" customHeight="1">
      <c r="F88" s="4284" t="s">
        <v>1463</v>
      </c>
      <c r="G88" s="4285"/>
      <c r="H88" s="4285"/>
      <c r="I88" s="4285"/>
      <c r="J88" s="4285"/>
      <c r="K88" s="4285"/>
      <c r="L88" s="4285"/>
      <c r="M88" s="4286"/>
      <c r="N88" s="4284" t="s">
        <v>1466</v>
      </c>
      <c r="O88" s="4285"/>
      <c r="P88" s="4285"/>
      <c r="Q88" s="4285"/>
      <c r="R88" s="4285"/>
      <c r="S88" s="4285"/>
      <c r="T88" s="4285"/>
      <c r="U88" s="4286"/>
    </row>
    <row r="90" spans="1:37">
      <c r="A90" s="1122"/>
      <c r="B90" s="1122"/>
      <c r="C90" s="1122"/>
      <c r="D90" s="1431"/>
      <c r="E90" s="1122"/>
      <c r="F90" s="54" t="s">
        <v>2048</v>
      </c>
      <c r="G90" s="50"/>
      <c r="H90" s="101"/>
      <c r="I90" s="1380"/>
      <c r="J90" s="1381"/>
      <c r="K90" s="1678"/>
      <c r="L90" s="1678"/>
      <c r="M90" s="1678"/>
      <c r="N90" s="1678"/>
      <c r="O90" s="1678"/>
      <c r="P90" s="1678"/>
      <c r="Q90" s="1380"/>
      <c r="R90" s="1381"/>
      <c r="S90" s="1380"/>
      <c r="T90" s="1381"/>
      <c r="U90" s="1679"/>
    </row>
    <row r="91" spans="1:37">
      <c r="A91" s="51" t="s">
        <v>1465</v>
      </c>
      <c r="B91" s="52"/>
      <c r="C91" s="52"/>
      <c r="D91" s="52" t="s">
        <v>28</v>
      </c>
      <c r="E91" s="570"/>
      <c r="F91" s="4251" t="s">
        <v>191</v>
      </c>
      <c r="G91" s="4252"/>
      <c r="H91" s="4252"/>
      <c r="I91" s="4253"/>
      <c r="J91" s="4245" t="s">
        <v>300</v>
      </c>
      <c r="K91" s="4246"/>
      <c r="L91" s="4246"/>
      <c r="M91" s="4247"/>
      <c r="N91" s="4245" t="s">
        <v>306</v>
      </c>
      <c r="O91" s="4246"/>
      <c r="P91" s="4246"/>
      <c r="Q91" s="4247"/>
      <c r="R91" s="4245" t="s">
        <v>312</v>
      </c>
      <c r="S91" s="4246"/>
      <c r="T91" s="4246"/>
      <c r="U91" s="4247"/>
    </row>
    <row r="92" spans="1:37">
      <c r="A92" s="626" t="s">
        <v>1464</v>
      </c>
      <c r="B92" s="205"/>
      <c r="C92" s="1057"/>
      <c r="D92" s="1421"/>
      <c r="E92" s="1151"/>
      <c r="F92" s="4233">
        <v>17</v>
      </c>
      <c r="G92" s="4234"/>
      <c r="H92" s="4234"/>
      <c r="I92" s="4235"/>
      <c r="J92" s="4236">
        <v>23</v>
      </c>
      <c r="K92" s="4237"/>
      <c r="L92" s="4237"/>
      <c r="M92" s="4238"/>
      <c r="N92" s="4236">
        <v>36</v>
      </c>
      <c r="O92" s="4237"/>
      <c r="P92" s="4237"/>
      <c r="Q92" s="4238"/>
      <c r="R92" s="4236">
        <v>49</v>
      </c>
      <c r="S92" s="4237"/>
      <c r="T92" s="4237"/>
      <c r="U92" s="4238"/>
    </row>
    <row r="93" spans="1:37">
      <c r="F93" s="2536" t="s">
        <v>2049</v>
      </c>
    </row>
  </sheetData>
  <protectedRanges>
    <protectedRange sqref="C48:C49 C53:C54 D26 F26 G30 E23:E24" name="saisie possible"/>
  </protectedRanges>
  <mergeCells count="21">
    <mergeCell ref="F92:I92"/>
    <mergeCell ref="J92:M92"/>
    <mergeCell ref="N92:Q92"/>
    <mergeCell ref="R92:U92"/>
    <mergeCell ref="F87:M87"/>
    <mergeCell ref="N87:U87"/>
    <mergeCell ref="F88:M88"/>
    <mergeCell ref="N88:U88"/>
    <mergeCell ref="F91:I91"/>
    <mergeCell ref="J91:M91"/>
    <mergeCell ref="N91:Q91"/>
    <mergeCell ref="R91:U91"/>
    <mergeCell ref="A1:AJ1"/>
    <mergeCell ref="A29:A33"/>
    <mergeCell ref="E29:E33"/>
    <mergeCell ref="F29:F33"/>
    <mergeCell ref="D29:D33"/>
    <mergeCell ref="C29:C33"/>
    <mergeCell ref="B29:B33"/>
    <mergeCell ref="A20:O20"/>
    <mergeCell ref="P20:AJ20"/>
  </mergeCells>
  <conditionalFormatting sqref="G34:AJ41">
    <cfRule type="colorScale" priority="28">
      <colorScale>
        <cfvo type="num" val="$F$26"/>
        <cfvo type="num" val="$E$26"/>
        <cfvo type="num" val="$D$26"/>
        <color rgb="FFF8696B"/>
        <color rgb="FFFFEB84"/>
        <color rgb="FF63BE7B"/>
      </colorScale>
    </cfRule>
  </conditionalFormatting>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2"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14.xml><?xml version="1.0" encoding="utf-8"?>
<worksheet xmlns="http://schemas.openxmlformats.org/spreadsheetml/2006/main" xmlns:r="http://schemas.openxmlformats.org/officeDocument/2006/relationships">
  <sheetPr>
    <pageSetUpPr fitToPage="1"/>
  </sheetPr>
  <dimension ref="A1:AJ156"/>
  <sheetViews>
    <sheetView zoomScale="90" zoomScaleNormal="90" workbookViewId="0">
      <pane ySplit="10" topLeftCell="A11" activePane="bottomLeft" state="frozen"/>
      <selection activeCell="A10" sqref="A10:I10"/>
      <selection pane="bottomLeft" activeCell="A10" sqref="A10:I10"/>
    </sheetView>
  </sheetViews>
  <sheetFormatPr baseColWidth="10" defaultRowHeight="15"/>
  <cols>
    <col min="1" max="1" width="18.5703125" style="11" customWidth="1"/>
    <col min="2" max="2" width="23.28515625" style="11" customWidth="1"/>
    <col min="3" max="3" width="7.140625" style="11" customWidth="1"/>
    <col min="4" max="4" width="7.7109375" style="43" customWidth="1"/>
    <col min="5" max="5" width="7.7109375" style="138" customWidth="1"/>
    <col min="6" max="7" width="7.7109375" style="11" customWidth="1"/>
    <col min="8" max="8" width="7.7109375" style="44" customWidth="1"/>
    <col min="9" max="9" width="7.7109375" style="129" customWidth="1"/>
    <col min="10" max="10" width="7.7109375" style="44" customWidth="1"/>
    <col min="11" max="11" width="7.7109375" style="129" customWidth="1"/>
    <col min="12" max="12" width="7.7109375" style="44" customWidth="1"/>
    <col min="13" max="13" width="7.7109375" style="129" customWidth="1"/>
    <col min="14" max="14" width="7.7109375" style="44" customWidth="1"/>
    <col min="15" max="15" width="7.7109375" style="129" customWidth="1"/>
    <col min="16" max="16" width="7.7109375" style="44" customWidth="1"/>
    <col min="17" max="17" width="7.7109375" style="129" customWidth="1"/>
    <col min="18" max="18" width="7.7109375" style="44" customWidth="1"/>
    <col min="19" max="19" width="6.7109375" style="129" customWidth="1"/>
    <col min="20" max="20" width="6.7109375" style="44" customWidth="1"/>
    <col min="21" max="21" width="6.7109375" style="129" customWidth="1"/>
    <col min="22" max="22" width="6.7109375" style="44" customWidth="1"/>
    <col min="23" max="23" width="6.7109375" style="129" customWidth="1"/>
    <col min="24" max="24" width="6.7109375" style="44" customWidth="1"/>
    <col min="25" max="25" width="6.7109375" style="129" customWidth="1"/>
    <col min="26" max="26" width="6.7109375" style="44" customWidth="1"/>
    <col min="27" max="27" width="6.7109375" style="129" customWidth="1"/>
    <col min="28" max="28" width="6.7109375" style="44" customWidth="1"/>
    <col min="29" max="29" width="6.7109375" style="129" customWidth="1"/>
    <col min="30" max="30" width="6.7109375" style="44" customWidth="1"/>
    <col min="31" max="31" width="6.28515625" style="129" customWidth="1"/>
    <col min="32" max="32" width="6.28515625" style="44" customWidth="1"/>
    <col min="33" max="33" width="6.28515625" style="129" customWidth="1"/>
    <col min="34" max="34" width="6.28515625" style="44" customWidth="1"/>
    <col min="35" max="35" width="11.42578125" style="44"/>
    <col min="36" max="16384" width="11.42578125" style="11"/>
  </cols>
  <sheetData>
    <row r="1" spans="1:36" s="358" customFormat="1" ht="15.75" thickBot="1">
      <c r="A1" s="194" t="s">
        <v>452</v>
      </c>
      <c r="D1" s="359"/>
      <c r="E1" s="197"/>
      <c r="H1" s="198"/>
      <c r="I1" s="360"/>
      <c r="J1" s="361"/>
      <c r="K1" s="360"/>
      <c r="L1" s="361"/>
      <c r="M1" s="360"/>
      <c r="N1" s="361"/>
      <c r="O1" s="360"/>
      <c r="P1" s="361"/>
      <c r="Q1" s="360"/>
      <c r="R1" s="361"/>
      <c r="S1" s="360"/>
      <c r="T1" s="361"/>
      <c r="U1" s="360"/>
      <c r="V1" s="361"/>
      <c r="W1" s="360"/>
      <c r="X1" s="361"/>
      <c r="Y1" s="360"/>
      <c r="Z1" s="361"/>
      <c r="AA1" s="360"/>
      <c r="AB1" s="361"/>
      <c r="AC1" s="360"/>
      <c r="AD1" s="361"/>
      <c r="AE1" s="360"/>
      <c r="AF1" s="361"/>
      <c r="AG1" s="360"/>
      <c r="AH1" s="361"/>
      <c r="AI1" s="361"/>
      <c r="AJ1" s="360"/>
    </row>
    <row r="2" spans="1:36">
      <c r="A2" s="315" t="s">
        <v>1952</v>
      </c>
      <c r="H2" s="220"/>
      <c r="AJ2" s="129"/>
    </row>
    <row r="3" spans="1:36">
      <c r="B3" s="135" t="s">
        <v>213</v>
      </c>
      <c r="C3" s="138" t="s">
        <v>206</v>
      </c>
      <c r="D3" s="945" t="s">
        <v>683</v>
      </c>
      <c r="E3" s="11"/>
      <c r="F3" s="220"/>
      <c r="G3" s="129"/>
      <c r="Q3" s="763"/>
      <c r="S3" s="1578" t="s">
        <v>684</v>
      </c>
      <c r="AG3" s="44"/>
      <c r="AJ3" s="129"/>
    </row>
    <row r="4" spans="1:36">
      <c r="B4" s="135"/>
      <c r="C4" s="138" t="s">
        <v>207</v>
      </c>
      <c r="D4" s="425" t="s">
        <v>685</v>
      </c>
      <c r="E4" s="11"/>
      <c r="F4" s="220"/>
      <c r="G4" s="129"/>
      <c r="AG4" s="44"/>
      <c r="AJ4" s="129"/>
    </row>
    <row r="5" spans="1:36">
      <c r="B5" s="135"/>
      <c r="C5" s="138" t="s">
        <v>205</v>
      </c>
      <c r="D5" s="389" t="s">
        <v>686</v>
      </c>
      <c r="E5" s="11"/>
      <c r="F5" s="220"/>
      <c r="G5" s="129"/>
      <c r="AG5" s="44"/>
      <c r="AJ5" s="129"/>
    </row>
    <row r="6" spans="1:36">
      <c r="C6" s="43" t="s">
        <v>208</v>
      </c>
      <c r="D6" s="389" t="s">
        <v>687</v>
      </c>
      <c r="E6" s="11"/>
      <c r="F6" s="44"/>
      <c r="G6" s="129"/>
      <c r="AG6" s="44"/>
    </row>
    <row r="7" spans="1:36">
      <c r="C7" s="43"/>
      <c r="D7" s="389"/>
      <c r="E7" s="11"/>
      <c r="F7" s="44"/>
      <c r="G7" s="129"/>
      <c r="Q7" s="65"/>
      <c r="AG7" s="44"/>
    </row>
    <row r="8" spans="1:36">
      <c r="C8" s="43"/>
      <c r="D8" s="11"/>
      <c r="E8" s="11"/>
      <c r="F8" s="44"/>
      <c r="G8" s="129"/>
      <c r="AG8" s="44"/>
    </row>
    <row r="9" spans="1:36" s="219" customFormat="1" ht="37.5" customHeight="1">
      <c r="A9" s="374" t="s">
        <v>688</v>
      </c>
      <c r="B9" s="375"/>
      <c r="C9" s="946"/>
      <c r="D9" s="367">
        <v>100</v>
      </c>
      <c r="E9" s="296">
        <v>200</v>
      </c>
      <c r="F9" s="296">
        <f t="shared" ref="F9:R9" si="0">E9+100</f>
        <v>300</v>
      </c>
      <c r="G9" s="296">
        <f t="shared" si="0"/>
        <v>400</v>
      </c>
      <c r="H9" s="296">
        <f t="shared" si="0"/>
        <v>500</v>
      </c>
      <c r="I9" s="296">
        <f t="shared" si="0"/>
        <v>600</v>
      </c>
      <c r="J9" s="296">
        <f t="shared" si="0"/>
        <v>700</v>
      </c>
      <c r="K9" s="296">
        <f t="shared" si="0"/>
        <v>800</v>
      </c>
      <c r="L9" s="296">
        <f t="shared" si="0"/>
        <v>900</v>
      </c>
      <c r="M9" s="296">
        <f t="shared" si="0"/>
        <v>1000</v>
      </c>
      <c r="N9" s="296">
        <f t="shared" si="0"/>
        <v>1100</v>
      </c>
      <c r="O9" s="296">
        <f t="shared" si="0"/>
        <v>1200</v>
      </c>
      <c r="P9" s="296">
        <f t="shared" si="0"/>
        <v>1300</v>
      </c>
      <c r="Q9" s="367">
        <f t="shared" si="0"/>
        <v>1400</v>
      </c>
      <c r="R9" s="296">
        <f t="shared" si="0"/>
        <v>1500</v>
      </c>
      <c r="S9" s="65"/>
    </row>
    <row r="10" spans="1:36" s="137" customFormat="1">
      <c r="A10" s="4416" t="s">
        <v>560</v>
      </c>
      <c r="B10" s="4417"/>
      <c r="C10" s="388" t="s">
        <v>206</v>
      </c>
      <c r="D10" s="387">
        <v>4.5</v>
      </c>
      <c r="E10" s="947">
        <v>9</v>
      </c>
      <c r="F10" s="948">
        <v>13.5</v>
      </c>
      <c r="G10" s="947">
        <v>18</v>
      </c>
      <c r="H10" s="947">
        <v>22.5</v>
      </c>
      <c r="I10" s="947">
        <v>27</v>
      </c>
      <c r="J10" s="948">
        <v>31.5</v>
      </c>
      <c r="K10" s="947">
        <v>36</v>
      </c>
      <c r="L10" s="947">
        <v>40.5</v>
      </c>
      <c r="M10" s="947">
        <v>45</v>
      </c>
      <c r="N10" s="947">
        <v>49.5</v>
      </c>
      <c r="O10" s="947">
        <v>54</v>
      </c>
      <c r="P10" s="947">
        <v>58.5</v>
      </c>
      <c r="Q10" s="947">
        <v>63</v>
      </c>
      <c r="R10" s="941">
        <v>67.5</v>
      </c>
      <c r="S10" s="386"/>
    </row>
    <row r="11" spans="1:36" s="955" customFormat="1" ht="11.25">
      <c r="A11" s="949"/>
      <c r="B11" s="949"/>
      <c r="C11" s="950"/>
      <c r="D11" s="951"/>
      <c r="E11" s="952"/>
      <c r="F11" s="953"/>
      <c r="G11" s="952"/>
      <c r="H11" s="952"/>
      <c r="I11" s="952"/>
      <c r="J11" s="953"/>
      <c r="K11" s="952"/>
      <c r="L11" s="952"/>
      <c r="M11" s="952"/>
      <c r="N11" s="952"/>
      <c r="O11" s="952"/>
      <c r="P11" s="952"/>
      <c r="Q11" s="952"/>
      <c r="R11" s="952"/>
      <c r="S11" s="954"/>
    </row>
    <row r="12" spans="1:36" s="148" customFormat="1">
      <c r="A12" s="141" t="s">
        <v>689</v>
      </c>
      <c r="C12" s="143"/>
      <c r="G12" s="142"/>
      <c r="H12" s="362"/>
      <c r="I12" s="142"/>
      <c r="J12" s="362"/>
      <c r="K12" s="142"/>
      <c r="L12" s="362"/>
      <c r="M12" s="142"/>
      <c r="N12" s="362"/>
      <c r="O12" s="142"/>
      <c r="P12" s="362"/>
      <c r="Q12" s="362"/>
      <c r="R12" s="142"/>
      <c r="S12" s="362"/>
      <c r="T12" s="142"/>
      <c r="U12" s="362"/>
      <c r="V12" s="142"/>
      <c r="W12" s="362"/>
      <c r="X12" s="142"/>
      <c r="Y12" s="362"/>
      <c r="Z12" s="142"/>
      <c r="AA12" s="362"/>
      <c r="AB12" s="142"/>
      <c r="AC12" s="362"/>
      <c r="AD12" s="142"/>
      <c r="AE12" s="362"/>
      <c r="AF12" s="362"/>
      <c r="AI12" s="142"/>
    </row>
    <row r="13" spans="1:36" s="219" customFormat="1">
      <c r="A13" s="4409" t="s">
        <v>690</v>
      </c>
      <c r="B13" s="4410"/>
      <c r="C13" s="956" t="s">
        <v>206</v>
      </c>
      <c r="D13" s="942">
        <v>0.2386634844868735</v>
      </c>
      <c r="E13" s="942">
        <v>0.47732696897374699</v>
      </c>
      <c r="F13" s="942">
        <v>0.71599045346062051</v>
      </c>
      <c r="G13" s="942">
        <v>0.95465393794749398</v>
      </c>
      <c r="H13" s="942">
        <v>1.1933174224343677</v>
      </c>
      <c r="I13" s="942">
        <v>1.431980906921241</v>
      </c>
      <c r="J13" s="942">
        <v>1.6706443914081146</v>
      </c>
      <c r="K13" s="942">
        <v>1.909307875894988</v>
      </c>
      <c r="L13" s="942">
        <v>2.1479713603818613</v>
      </c>
      <c r="M13" s="942">
        <v>2.3866348448687353</v>
      </c>
      <c r="N13" s="942">
        <v>2.6252983293556085</v>
      </c>
      <c r="O13" s="942">
        <v>2.8639618138424821</v>
      </c>
      <c r="P13" s="942">
        <v>3.1026252983293556</v>
      </c>
      <c r="Q13" s="942">
        <v>3.3412887828162292</v>
      </c>
      <c r="R13" s="942">
        <v>3.5799522673031028</v>
      </c>
      <c r="S13" s="251"/>
      <c r="T13" s="957"/>
      <c r="U13" s="251"/>
      <c r="V13" s="957"/>
      <c r="W13" s="251"/>
      <c r="X13" s="957"/>
      <c r="Y13" s="251"/>
      <c r="Z13" s="957"/>
      <c r="AA13" s="251"/>
      <c r="AB13" s="957"/>
      <c r="AC13" s="958"/>
      <c r="AD13" s="957"/>
      <c r="AE13" s="251"/>
      <c r="AF13" s="65"/>
    </row>
    <row r="14" spans="1:36" s="219" customFormat="1" ht="15.75" thickBot="1">
      <c r="A14" s="4411" t="s">
        <v>691</v>
      </c>
      <c r="B14" s="4412"/>
      <c r="C14" s="959" t="s">
        <v>206</v>
      </c>
      <c r="D14" s="960">
        <v>7.1599045346062054E-2</v>
      </c>
      <c r="E14" s="960">
        <v>0.14319809069212411</v>
      </c>
      <c r="F14" s="960">
        <v>0.21479713603818615</v>
      </c>
      <c r="G14" s="960">
        <v>0.28639618138424822</v>
      </c>
      <c r="H14" s="960">
        <v>0.35799522673031026</v>
      </c>
      <c r="I14" s="960">
        <v>0.4295942720763723</v>
      </c>
      <c r="J14" s="960">
        <v>0.50119331742243434</v>
      </c>
      <c r="K14" s="960">
        <v>0.57279236276849643</v>
      </c>
      <c r="L14" s="960">
        <v>0.64439140811455842</v>
      </c>
      <c r="M14" s="960">
        <v>0.71599045346062051</v>
      </c>
      <c r="N14" s="960">
        <v>0.7875894988066825</v>
      </c>
      <c r="O14" s="960">
        <v>0.85918854415274459</v>
      </c>
      <c r="P14" s="960">
        <v>0.93078758949880658</v>
      </c>
      <c r="Q14" s="960">
        <v>1.0023866348448687</v>
      </c>
      <c r="R14" s="960">
        <v>1.0739856801909307</v>
      </c>
      <c r="S14" s="251"/>
      <c r="T14" s="957"/>
      <c r="U14" s="251"/>
      <c r="V14" s="957"/>
      <c r="W14" s="251"/>
      <c r="X14" s="957"/>
      <c r="Y14" s="251"/>
      <c r="Z14" s="957"/>
      <c r="AA14" s="251"/>
      <c r="AB14" s="957"/>
      <c r="AC14" s="958"/>
      <c r="AD14" s="957"/>
      <c r="AE14" s="251"/>
      <c r="AF14" s="65"/>
    </row>
    <row r="15" spans="1:36" s="219" customFormat="1" ht="15.75">
      <c r="A15" s="2749" t="s">
        <v>2117</v>
      </c>
      <c r="B15" s="961"/>
      <c r="C15" s="962" t="s">
        <v>206</v>
      </c>
      <c r="D15" s="963" t="s">
        <v>692</v>
      </c>
      <c r="E15" s="964"/>
      <c r="F15" s="964"/>
      <c r="G15" s="964"/>
      <c r="H15" s="964"/>
      <c r="I15" s="964"/>
      <c r="J15" s="964"/>
      <c r="K15" s="964"/>
      <c r="L15" s="964"/>
      <c r="M15" s="964"/>
      <c r="N15" s="964"/>
      <c r="O15" s="964"/>
      <c r="P15" s="964"/>
      <c r="Q15" s="964"/>
      <c r="R15" s="965"/>
      <c r="S15" s="251"/>
      <c r="T15" s="957"/>
      <c r="V15" s="957"/>
      <c r="W15" s="251"/>
      <c r="X15" s="957"/>
      <c r="Y15" s="251"/>
      <c r="Z15" s="957"/>
      <c r="AA15" s="251"/>
      <c r="AB15" s="957"/>
      <c r="AC15" s="958"/>
      <c r="AD15" s="957"/>
      <c r="AE15" s="251"/>
      <c r="AF15" s="65"/>
    </row>
    <row r="16" spans="1:36" s="219" customFormat="1" ht="15.75">
      <c r="A16" s="966" t="s">
        <v>693</v>
      </c>
      <c r="B16" s="967"/>
      <c r="C16" s="138" t="s">
        <v>205</v>
      </c>
      <c r="D16" s="968" t="s">
        <v>769</v>
      </c>
      <c r="E16" s="969"/>
      <c r="F16" s="969"/>
      <c r="G16" s="969"/>
      <c r="H16" s="969"/>
      <c r="I16" s="969"/>
      <c r="J16" s="969"/>
      <c r="K16" s="969"/>
      <c r="L16" s="969"/>
      <c r="M16" s="969"/>
      <c r="N16" s="969"/>
      <c r="O16" s="969"/>
      <c r="P16" s="969"/>
      <c r="Q16" s="969"/>
      <c r="R16" s="970"/>
      <c r="S16" s="251"/>
      <c r="T16" s="957"/>
      <c r="V16" s="957"/>
      <c r="W16" s="251"/>
      <c r="X16" s="957"/>
      <c r="Y16" s="251"/>
      <c r="Z16" s="957"/>
      <c r="AA16" s="251"/>
      <c r="AB16" s="957"/>
      <c r="AC16" s="958"/>
      <c r="AD16" s="957"/>
      <c r="AE16" s="251"/>
      <c r="AF16" s="65"/>
    </row>
    <row r="17" spans="1:36" s="219" customFormat="1" ht="15.75">
      <c r="A17" s="966" t="s">
        <v>694</v>
      </c>
      <c r="B17" s="967"/>
      <c r="C17" s="971" t="s">
        <v>208</v>
      </c>
      <c r="D17" s="972" t="s">
        <v>1229</v>
      </c>
      <c r="E17" s="973"/>
      <c r="F17" s="973"/>
      <c r="G17" s="973"/>
      <c r="H17" s="973"/>
      <c r="I17" s="973"/>
      <c r="J17" s="973"/>
      <c r="K17" s="973"/>
      <c r="L17" s="973"/>
      <c r="M17" s="973"/>
      <c r="N17" s="973"/>
      <c r="O17" s="973"/>
      <c r="P17" s="973"/>
      <c r="Q17" s="973"/>
      <c r="R17" s="974"/>
      <c r="S17" s="251"/>
      <c r="T17" s="957"/>
      <c r="V17" s="957"/>
      <c r="W17" s="251"/>
      <c r="X17" s="957"/>
      <c r="Y17" s="251"/>
      <c r="Z17" s="957"/>
      <c r="AA17" s="251"/>
      <c r="AB17" s="957"/>
      <c r="AC17" s="958"/>
      <c r="AD17" s="957"/>
      <c r="AE17" s="251"/>
      <c r="AF17" s="65"/>
    </row>
    <row r="18" spans="1:36" s="219" customFormat="1" ht="15.75">
      <c r="A18" s="975" t="s">
        <v>695</v>
      </c>
      <c r="B18" s="976"/>
      <c r="C18" s="977" t="s">
        <v>205</v>
      </c>
      <c r="D18" s="978" t="s">
        <v>768</v>
      </c>
      <c r="E18" s="979"/>
      <c r="F18" s="979"/>
      <c r="G18" s="979"/>
      <c r="H18" s="979"/>
      <c r="I18" s="979"/>
      <c r="J18" s="979"/>
      <c r="K18" s="979"/>
      <c r="L18" s="979"/>
      <c r="M18" s="979"/>
      <c r="N18" s="979"/>
      <c r="O18" s="979"/>
      <c r="P18" s="979"/>
      <c r="Q18" s="979"/>
      <c r="R18" s="980"/>
      <c r="S18" s="251"/>
      <c r="T18" s="957"/>
      <c r="V18" s="957"/>
      <c r="W18" s="251"/>
      <c r="X18" s="957"/>
      <c r="Y18" s="251"/>
      <c r="Z18" s="957"/>
      <c r="AA18" s="251"/>
      <c r="AB18" s="957"/>
      <c r="AC18" s="958"/>
      <c r="AD18" s="957"/>
      <c r="AE18" s="251"/>
      <c r="AF18" s="65"/>
    </row>
    <row r="19" spans="1:36" s="219" customFormat="1">
      <c r="A19" s="4401" t="s">
        <v>778</v>
      </c>
      <c r="B19" s="4402"/>
      <c r="C19" s="4418" t="s">
        <v>508</v>
      </c>
      <c r="D19" s="981" t="s">
        <v>696</v>
      </c>
      <c r="E19" s="982"/>
      <c r="F19" s="982"/>
      <c r="G19" s="982"/>
      <c r="H19" s="983"/>
      <c r="I19" s="983"/>
      <c r="J19" s="983"/>
      <c r="K19" s="983"/>
      <c r="L19" s="983"/>
      <c r="M19" s="984"/>
      <c r="N19" s="984"/>
      <c r="O19" s="984"/>
      <c r="P19" s="984"/>
      <c r="Q19" s="984"/>
      <c r="R19" s="985"/>
      <c r="S19" s="251"/>
      <c r="T19" s="957"/>
      <c r="U19" s="251"/>
      <c r="V19" s="957"/>
      <c r="W19" s="251"/>
      <c r="X19" s="957"/>
      <c r="Y19" s="251"/>
      <c r="Z19" s="957"/>
      <c r="AA19" s="251"/>
      <c r="AB19" s="957"/>
      <c r="AC19" s="958"/>
      <c r="AD19" s="957"/>
      <c r="AE19" s="251"/>
      <c r="AF19" s="65"/>
    </row>
    <row r="20" spans="1:36" s="219" customFormat="1">
      <c r="A20" s="4385"/>
      <c r="B20" s="4386"/>
      <c r="C20" s="4388"/>
      <c r="D20" s="1055"/>
      <c r="E20" s="1000"/>
      <c r="F20" s="987" t="s">
        <v>697</v>
      </c>
      <c r="G20" s="987"/>
      <c r="H20" s="987"/>
      <c r="I20" s="987"/>
      <c r="J20" s="988"/>
      <c r="K20" s="988"/>
      <c r="L20" s="988"/>
      <c r="M20" s="988"/>
      <c r="N20" s="988"/>
      <c r="O20" s="988"/>
      <c r="P20" s="988"/>
      <c r="Q20" s="988"/>
      <c r="R20" s="989"/>
      <c r="S20" s="251"/>
      <c r="T20" s="957"/>
      <c r="U20" s="251"/>
      <c r="V20" s="957"/>
      <c r="W20" s="251"/>
      <c r="X20" s="957"/>
      <c r="Y20" s="251"/>
      <c r="Z20" s="957"/>
      <c r="AA20" s="251"/>
      <c r="AB20" s="957"/>
      <c r="AC20" s="958"/>
      <c r="AD20" s="957"/>
      <c r="AE20" s="251"/>
      <c r="AF20" s="65"/>
    </row>
    <row r="21" spans="1:36" s="219" customFormat="1">
      <c r="A21" s="4383" t="s">
        <v>698</v>
      </c>
      <c r="B21" s="4384"/>
      <c r="C21" s="4419" t="s">
        <v>206</v>
      </c>
      <c r="D21" s="2718" t="s">
        <v>699</v>
      </c>
      <c r="E21" s="2719"/>
      <c r="F21" s="2719"/>
      <c r="G21" s="2719"/>
      <c r="H21" s="2719"/>
      <c r="I21" s="2719"/>
      <c r="J21" s="52"/>
      <c r="K21" s="52"/>
      <c r="L21" s="52"/>
      <c r="M21" s="52"/>
      <c r="N21" s="52"/>
      <c r="O21" s="52"/>
      <c r="P21" s="52"/>
      <c r="Q21" s="52"/>
      <c r="R21" s="570"/>
      <c r="S21" s="251"/>
      <c r="T21" s="957"/>
      <c r="U21" s="251"/>
      <c r="V21" s="957"/>
      <c r="W21" s="251"/>
      <c r="X21" s="957"/>
      <c r="Y21" s="251"/>
      <c r="Z21" s="957"/>
      <c r="AA21" s="251"/>
      <c r="AB21" s="957"/>
      <c r="AC21" s="958"/>
      <c r="AD21" s="957"/>
      <c r="AE21" s="251"/>
      <c r="AF21" s="65"/>
    </row>
    <row r="22" spans="1:36" s="219" customFormat="1">
      <c r="A22" s="4401"/>
      <c r="B22" s="4402"/>
      <c r="C22" s="4400"/>
      <c r="D22" s="103"/>
      <c r="H22" s="2720" t="s">
        <v>700</v>
      </c>
      <c r="I22" s="2720"/>
      <c r="J22" s="2720"/>
      <c r="K22" s="2720"/>
      <c r="L22" s="2720"/>
      <c r="M22" s="2720"/>
      <c r="N22" s="2720"/>
      <c r="R22" s="184"/>
      <c r="S22" s="251"/>
      <c r="T22" s="957"/>
      <c r="U22" s="251"/>
      <c r="V22" s="957"/>
      <c r="W22" s="251"/>
      <c r="X22" s="957"/>
      <c r="Y22" s="251"/>
      <c r="Z22" s="957"/>
      <c r="AA22" s="251"/>
      <c r="AB22" s="957"/>
      <c r="AC22" s="958"/>
      <c r="AD22" s="957"/>
      <c r="AE22" s="251"/>
      <c r="AF22" s="65"/>
    </row>
    <row r="23" spans="1:36" s="219" customFormat="1">
      <c r="A23" s="4385"/>
      <c r="B23" s="4386"/>
      <c r="C23" s="4388"/>
      <c r="D23" s="626"/>
      <c r="E23" s="205"/>
      <c r="F23" s="205"/>
      <c r="G23" s="205"/>
      <c r="H23" s="205"/>
      <c r="I23" s="205"/>
      <c r="J23" s="205"/>
      <c r="K23" s="205"/>
      <c r="L23" s="205"/>
      <c r="M23" s="2721" t="s">
        <v>701</v>
      </c>
      <c r="N23" s="2721"/>
      <c r="O23" s="2721"/>
      <c r="P23" s="2721"/>
      <c r="Q23" s="2721"/>
      <c r="R23" s="2721"/>
      <c r="S23" s="251"/>
      <c r="T23" s="957"/>
      <c r="U23" s="251"/>
      <c r="V23" s="957"/>
      <c r="W23" s="251"/>
      <c r="X23" s="957"/>
      <c r="Y23" s="251"/>
      <c r="Z23" s="957"/>
      <c r="AA23" s="251"/>
      <c r="AB23" s="957"/>
      <c r="AC23" s="958"/>
      <c r="AD23" s="957"/>
      <c r="AE23" s="251"/>
      <c r="AF23" s="65"/>
    </row>
    <row r="24" spans="1:36" s="219" customFormat="1">
      <c r="A24" s="374" t="s">
        <v>702</v>
      </c>
      <c r="B24" s="375"/>
      <c r="C24" s="956" t="s">
        <v>206</v>
      </c>
      <c r="D24" s="990" t="s">
        <v>703</v>
      </c>
      <c r="E24" s="991"/>
      <c r="F24" s="991"/>
      <c r="G24" s="991"/>
      <c r="H24" s="991"/>
      <c r="I24" s="991"/>
      <c r="J24" s="991"/>
      <c r="K24" s="991"/>
      <c r="L24" s="991"/>
      <c r="M24" s="991"/>
      <c r="N24" s="991"/>
      <c r="O24" s="991"/>
      <c r="P24" s="991"/>
      <c r="Q24" s="991"/>
      <c r="R24" s="992"/>
      <c r="S24" s="251"/>
      <c r="T24" s="957"/>
      <c r="U24" s="251"/>
      <c r="V24" s="957"/>
      <c r="W24" s="251"/>
      <c r="X24" s="957"/>
      <c r="Y24" s="251"/>
      <c r="Z24" s="957"/>
      <c r="AA24" s="251"/>
      <c r="AB24" s="957"/>
      <c r="AC24" s="958"/>
      <c r="AD24" s="957"/>
      <c r="AE24" s="251"/>
      <c r="AF24" s="65"/>
    </row>
    <row r="25" spans="1:36" s="219" customFormat="1">
      <c r="A25" s="4383" t="s">
        <v>704</v>
      </c>
      <c r="B25" s="4384"/>
      <c r="C25" s="4387" t="s">
        <v>206</v>
      </c>
      <c r="D25" s="993" t="s">
        <v>705</v>
      </c>
      <c r="E25" s="994"/>
      <c r="F25" s="994"/>
      <c r="G25" s="994"/>
      <c r="H25" s="994"/>
      <c r="I25" s="994"/>
      <c r="J25" s="994"/>
      <c r="K25" s="994"/>
      <c r="L25" s="994"/>
      <c r="M25" s="994"/>
      <c r="N25" s="994"/>
      <c r="O25" s="994"/>
      <c r="P25" s="52"/>
      <c r="Q25" s="52"/>
      <c r="R25" s="570"/>
      <c r="U25" s="251"/>
      <c r="V25" s="957"/>
      <c r="W25" s="251"/>
      <c r="X25" s="957"/>
      <c r="Y25" s="251"/>
      <c r="Z25" s="957"/>
      <c r="AA25" s="251"/>
      <c r="AB25" s="957"/>
      <c r="AC25" s="958"/>
      <c r="AD25" s="957"/>
      <c r="AE25" s="251"/>
      <c r="AF25" s="65"/>
    </row>
    <row r="26" spans="1:36" s="219" customFormat="1">
      <c r="A26" s="4385"/>
      <c r="B26" s="4386"/>
      <c r="C26" s="4388"/>
      <c r="D26" s="626"/>
      <c r="E26" s="205"/>
      <c r="F26" s="205"/>
      <c r="G26" s="205"/>
      <c r="H26" s="205"/>
      <c r="I26" s="205"/>
      <c r="J26" s="205"/>
      <c r="K26" s="205"/>
      <c r="L26" s="205"/>
      <c r="M26" s="205"/>
      <c r="N26" s="205"/>
      <c r="O26" s="995" t="s">
        <v>706</v>
      </c>
      <c r="P26" s="995"/>
      <c r="Q26" s="995"/>
      <c r="R26" s="996"/>
      <c r="S26" s="251"/>
      <c r="T26" s="957"/>
      <c r="V26" s="957"/>
      <c r="W26" s="251"/>
      <c r="X26" s="957"/>
      <c r="Y26" s="251"/>
      <c r="Z26" s="957"/>
      <c r="AA26" s="251"/>
      <c r="AB26" s="957"/>
      <c r="AC26" s="958"/>
      <c r="AD26" s="957"/>
      <c r="AE26" s="251"/>
      <c r="AF26" s="65"/>
    </row>
    <row r="29" spans="1:36" s="148" customFormat="1">
      <c r="A29" s="141" t="s">
        <v>707</v>
      </c>
      <c r="C29" s="143"/>
      <c r="G29" s="142"/>
      <c r="H29" s="362"/>
      <c r="I29" s="142"/>
      <c r="J29" s="362"/>
      <c r="K29" s="142"/>
      <c r="L29" s="362"/>
      <c r="M29" s="142"/>
      <c r="N29" s="362"/>
      <c r="O29" s="142"/>
      <c r="P29" s="362"/>
      <c r="Q29" s="142"/>
      <c r="R29" s="362"/>
      <c r="S29" s="142"/>
      <c r="T29" s="362"/>
      <c r="U29" s="142"/>
      <c r="V29" s="362"/>
      <c r="W29" s="142"/>
      <c r="X29" s="362"/>
      <c r="Y29" s="142"/>
      <c r="Z29" s="362"/>
      <c r="AA29" s="142"/>
      <c r="AB29" s="362"/>
      <c r="AC29" s="142"/>
      <c r="AD29" s="362"/>
      <c r="AE29" s="142"/>
      <c r="AF29" s="362"/>
      <c r="AG29" s="362"/>
      <c r="AJ29" s="142"/>
    </row>
    <row r="30" spans="1:36" s="219" customFormat="1">
      <c r="A30" s="4409" t="s">
        <v>708</v>
      </c>
      <c r="B30" s="4410"/>
      <c r="C30" s="956" t="s">
        <v>206</v>
      </c>
      <c r="D30" s="942">
        <v>0.47732696897374699</v>
      </c>
      <c r="E30" s="942">
        <v>0.95465393794749398</v>
      </c>
      <c r="F30" s="942">
        <v>1.431980906921241</v>
      </c>
      <c r="G30" s="942">
        <v>1.909307875894988</v>
      </c>
      <c r="H30" s="942">
        <v>2.3866348448687353</v>
      </c>
      <c r="I30" s="942">
        <v>2.8639618138424821</v>
      </c>
      <c r="J30" s="942">
        <v>3.3412887828162292</v>
      </c>
      <c r="K30" s="942">
        <v>3.8186157517899759</v>
      </c>
      <c r="L30" s="942">
        <v>4.2959427207637226</v>
      </c>
      <c r="M30" s="942">
        <v>4.7732696897374707</v>
      </c>
      <c r="N30" s="942">
        <v>5.2505966587112169</v>
      </c>
      <c r="O30" s="942">
        <v>5.7279236276849641</v>
      </c>
      <c r="P30" s="942">
        <v>6.2052505966587113</v>
      </c>
      <c r="Q30" s="942">
        <v>6.6825775656324584</v>
      </c>
      <c r="R30" s="942">
        <v>7.1599045346062056</v>
      </c>
      <c r="S30" s="251"/>
      <c r="T30" s="957"/>
      <c r="U30" s="251"/>
      <c r="V30" s="957"/>
      <c r="W30" s="251"/>
      <c r="X30" s="957"/>
      <c r="Y30" s="251"/>
      <c r="Z30" s="957"/>
      <c r="AA30" s="251"/>
      <c r="AB30" s="957"/>
      <c r="AC30" s="958"/>
      <c r="AD30" s="957"/>
      <c r="AE30" s="251"/>
      <c r="AF30" s="65"/>
    </row>
    <row r="31" spans="1:36" s="219" customFormat="1" ht="15.75" thickBot="1">
      <c r="A31" s="4411" t="s">
        <v>709</v>
      </c>
      <c r="B31" s="4412"/>
      <c r="C31" s="959" t="s">
        <v>206</v>
      </c>
      <c r="D31" s="960">
        <v>0.14319809069212411</v>
      </c>
      <c r="E31" s="960">
        <v>0.28639618138424822</v>
      </c>
      <c r="F31" s="960">
        <v>0.4295942720763723</v>
      </c>
      <c r="G31" s="960">
        <v>0.57279236276849643</v>
      </c>
      <c r="H31" s="960">
        <v>0.71599045346062051</v>
      </c>
      <c r="I31" s="960">
        <v>0.85918854415274459</v>
      </c>
      <c r="J31" s="960">
        <v>1.0023866348448687</v>
      </c>
      <c r="K31" s="960">
        <v>1.1455847255369929</v>
      </c>
      <c r="L31" s="960">
        <v>1.2887828162291168</v>
      </c>
      <c r="M31" s="960">
        <v>1.431980906921241</v>
      </c>
      <c r="N31" s="960">
        <v>1.575178997613365</v>
      </c>
      <c r="O31" s="960">
        <v>1.7183770883054892</v>
      </c>
      <c r="P31" s="960">
        <v>1.8615751789976132</v>
      </c>
      <c r="Q31" s="960">
        <v>2.0047732696897373</v>
      </c>
      <c r="R31" s="960">
        <v>2.1479713603818613</v>
      </c>
      <c r="S31" s="251"/>
      <c r="T31" s="957"/>
      <c r="U31" s="251"/>
      <c r="V31" s="957"/>
      <c r="W31" s="251"/>
      <c r="X31" s="957"/>
      <c r="Y31" s="251"/>
      <c r="Z31" s="957"/>
      <c r="AA31" s="251"/>
      <c r="AB31" s="957"/>
      <c r="AC31" s="958"/>
      <c r="AD31" s="957"/>
      <c r="AE31" s="251"/>
      <c r="AF31" s="65"/>
    </row>
    <row r="32" spans="1:36" s="219" customFormat="1" ht="15.75">
      <c r="A32" s="2749" t="s">
        <v>2117</v>
      </c>
      <c r="B32" s="961"/>
      <c r="C32" s="962" t="s">
        <v>206</v>
      </c>
      <c r="D32" s="963" t="s">
        <v>692</v>
      </c>
      <c r="E32" s="964"/>
      <c r="F32" s="964"/>
      <c r="G32" s="964"/>
      <c r="H32" s="964"/>
      <c r="I32" s="964"/>
      <c r="J32" s="964"/>
      <c r="K32" s="964"/>
      <c r="L32" s="964"/>
      <c r="M32" s="964"/>
      <c r="N32" s="964"/>
      <c r="O32" s="964"/>
      <c r="P32" s="964"/>
      <c r="Q32" s="964"/>
      <c r="R32" s="965"/>
      <c r="S32" s="251"/>
      <c r="T32" s="957"/>
      <c r="V32" s="957"/>
      <c r="W32" s="251"/>
      <c r="X32" s="957"/>
      <c r="Y32" s="251"/>
      <c r="Z32" s="957"/>
      <c r="AA32" s="251"/>
      <c r="AB32" s="957"/>
      <c r="AC32" s="958"/>
      <c r="AD32" s="957"/>
      <c r="AE32" s="251"/>
      <c r="AF32" s="65"/>
    </row>
    <row r="33" spans="1:36" s="219" customFormat="1" ht="15.75">
      <c r="A33" s="966" t="s">
        <v>693</v>
      </c>
      <c r="B33" s="967"/>
      <c r="C33" s="138" t="s">
        <v>205</v>
      </c>
      <c r="D33" s="968" t="s">
        <v>769</v>
      </c>
      <c r="E33" s="969"/>
      <c r="F33" s="969"/>
      <c r="G33" s="969"/>
      <c r="H33" s="969"/>
      <c r="I33" s="969"/>
      <c r="J33" s="969"/>
      <c r="K33" s="969"/>
      <c r="L33" s="969"/>
      <c r="M33" s="969"/>
      <c r="N33" s="969"/>
      <c r="O33" s="969"/>
      <c r="P33" s="969"/>
      <c r="Q33" s="969"/>
      <c r="R33" s="970"/>
      <c r="S33" s="251"/>
      <c r="T33" s="957"/>
      <c r="V33" s="957"/>
      <c r="W33" s="251"/>
      <c r="X33" s="957"/>
      <c r="Y33" s="251"/>
      <c r="Z33" s="957"/>
      <c r="AA33" s="251"/>
      <c r="AB33" s="957"/>
      <c r="AC33" s="958"/>
      <c r="AD33" s="957"/>
      <c r="AE33" s="251"/>
      <c r="AF33" s="65"/>
    </row>
    <row r="34" spans="1:36" s="219" customFormat="1" ht="15.75">
      <c r="A34" s="997" t="s">
        <v>694</v>
      </c>
      <c r="B34" s="998"/>
      <c r="C34" s="971" t="s">
        <v>208</v>
      </c>
      <c r="D34" s="972" t="s">
        <v>1229</v>
      </c>
      <c r="E34" s="973"/>
      <c r="F34" s="973"/>
      <c r="G34" s="973"/>
      <c r="H34" s="973"/>
      <c r="I34" s="973"/>
      <c r="J34" s="973"/>
      <c r="K34" s="973"/>
      <c r="L34" s="973"/>
      <c r="M34" s="973"/>
      <c r="N34" s="973"/>
      <c r="O34" s="973"/>
      <c r="P34" s="973"/>
      <c r="Q34" s="973"/>
      <c r="R34" s="974"/>
      <c r="S34" s="251"/>
      <c r="T34" s="957"/>
      <c r="V34" s="957"/>
      <c r="W34" s="251"/>
      <c r="X34" s="957"/>
      <c r="Y34" s="251"/>
      <c r="Z34" s="957"/>
      <c r="AA34" s="251"/>
      <c r="AB34" s="957"/>
      <c r="AC34" s="958"/>
      <c r="AD34" s="957"/>
      <c r="AE34" s="251"/>
      <c r="AF34" s="65"/>
    </row>
    <row r="35" spans="1:36" s="219" customFormat="1" ht="15.75">
      <c r="A35" s="976" t="s">
        <v>695</v>
      </c>
      <c r="B35" s="976"/>
      <c r="C35" s="977" t="s">
        <v>205</v>
      </c>
      <c r="D35" s="978" t="s">
        <v>768</v>
      </c>
      <c r="E35" s="979"/>
      <c r="F35" s="979"/>
      <c r="G35" s="979"/>
      <c r="H35" s="979"/>
      <c r="I35" s="979"/>
      <c r="J35" s="979"/>
      <c r="K35" s="979"/>
      <c r="L35" s="979"/>
      <c r="M35" s="979"/>
      <c r="N35" s="979"/>
      <c r="O35" s="979"/>
      <c r="P35" s="979"/>
      <c r="Q35" s="979"/>
      <c r="R35" s="980"/>
      <c r="S35" s="251"/>
      <c r="T35" s="957"/>
      <c r="V35" s="957"/>
      <c r="W35" s="251"/>
      <c r="X35" s="957"/>
      <c r="Y35" s="251"/>
      <c r="Z35" s="957"/>
      <c r="AA35" s="251"/>
      <c r="AB35" s="957"/>
      <c r="AC35" s="958"/>
      <c r="AD35" s="957"/>
      <c r="AE35" s="251"/>
      <c r="AF35" s="65"/>
    </row>
    <row r="36" spans="1:36" s="219" customFormat="1">
      <c r="A36" s="4401" t="s">
        <v>778</v>
      </c>
      <c r="B36" s="4402"/>
      <c r="C36" s="4418" t="s">
        <v>508</v>
      </c>
      <c r="D36" s="999" t="s">
        <v>696</v>
      </c>
      <c r="E36" s="982"/>
      <c r="F36" s="982"/>
      <c r="G36" s="982"/>
      <c r="H36" s="984"/>
      <c r="I36" s="984"/>
      <c r="J36" s="984"/>
      <c r="K36" s="984"/>
      <c r="L36" s="984"/>
      <c r="M36" s="984"/>
      <c r="N36" s="984"/>
      <c r="O36" s="984"/>
      <c r="P36" s="984"/>
      <c r="Q36" s="984"/>
      <c r="R36" s="985"/>
      <c r="S36" s="251"/>
      <c r="T36" s="957"/>
      <c r="U36" s="251"/>
      <c r="V36" s="957"/>
      <c r="W36" s="251"/>
      <c r="X36" s="957"/>
      <c r="Y36" s="251"/>
      <c r="Z36" s="957"/>
      <c r="AA36" s="251"/>
      <c r="AB36" s="957"/>
      <c r="AC36" s="958"/>
      <c r="AD36" s="957"/>
      <c r="AE36" s="251"/>
      <c r="AF36" s="65"/>
    </row>
    <row r="37" spans="1:36" s="219" customFormat="1">
      <c r="A37" s="4385"/>
      <c r="B37" s="4386"/>
      <c r="C37" s="4388"/>
      <c r="D37" s="1000"/>
      <c r="E37" s="1000"/>
      <c r="F37" s="987" t="s">
        <v>697</v>
      </c>
      <c r="G37" s="987"/>
      <c r="H37" s="987"/>
      <c r="I37" s="987"/>
      <c r="J37" s="987"/>
      <c r="K37" s="987"/>
      <c r="L37" s="987"/>
      <c r="M37" s="987"/>
      <c r="N37" s="987"/>
      <c r="O37" s="987"/>
      <c r="P37" s="987"/>
      <c r="Q37" s="987"/>
      <c r="R37" s="1001"/>
      <c r="S37" s="251"/>
      <c r="T37" s="957"/>
      <c r="U37" s="251"/>
      <c r="V37" s="957"/>
      <c r="W37" s="251"/>
      <c r="X37" s="957"/>
      <c r="Y37" s="251"/>
      <c r="Z37" s="957"/>
      <c r="AA37" s="251"/>
      <c r="AB37" s="957"/>
      <c r="AC37" s="958"/>
      <c r="AD37" s="957"/>
      <c r="AE37" s="251"/>
      <c r="AF37" s="65"/>
    </row>
    <row r="38" spans="1:36" s="219" customFormat="1">
      <c r="A38" s="4383" t="s">
        <v>698</v>
      </c>
      <c r="B38" s="4384"/>
      <c r="C38" s="4387" t="s">
        <v>206</v>
      </c>
      <c r="D38" s="2718" t="s">
        <v>699</v>
      </c>
      <c r="E38" s="2718"/>
      <c r="F38" s="2718"/>
      <c r="G38" s="1002"/>
      <c r="H38" s="1002"/>
      <c r="I38" s="1002"/>
      <c r="J38" s="1002"/>
      <c r="K38" s="1002"/>
      <c r="L38" s="1002"/>
      <c r="M38" s="1002"/>
      <c r="N38" s="52"/>
      <c r="O38" s="52"/>
      <c r="P38" s="52"/>
      <c r="Q38" s="52"/>
      <c r="R38" s="570"/>
      <c r="S38" s="251"/>
      <c r="T38" s="957"/>
      <c r="U38" s="251"/>
      <c r="V38" s="957"/>
      <c r="W38" s="251"/>
      <c r="X38" s="957"/>
      <c r="Y38" s="251"/>
      <c r="Z38" s="957"/>
      <c r="AA38" s="251"/>
      <c r="AB38" s="957"/>
      <c r="AC38" s="958"/>
      <c r="AD38" s="957"/>
      <c r="AE38" s="251"/>
      <c r="AF38" s="65"/>
    </row>
    <row r="39" spans="1:36" s="219" customFormat="1">
      <c r="A39" s="4401"/>
      <c r="B39" s="4402"/>
      <c r="C39" s="4400"/>
      <c r="D39" s="103"/>
      <c r="F39" s="2720" t="s">
        <v>700</v>
      </c>
      <c r="G39" s="2720"/>
      <c r="H39" s="2720"/>
      <c r="P39" s="1"/>
      <c r="Q39" s="1"/>
      <c r="R39" s="1003"/>
      <c r="S39" s="251"/>
      <c r="T39" s="957"/>
      <c r="U39" s="251"/>
      <c r="V39" s="957"/>
      <c r="W39" s="251"/>
      <c r="X39" s="957"/>
      <c r="Y39" s="251"/>
      <c r="Z39" s="957"/>
      <c r="AA39" s="251"/>
      <c r="AB39" s="957"/>
      <c r="AC39" s="958"/>
      <c r="AD39" s="957"/>
      <c r="AE39" s="251"/>
      <c r="AF39" s="65"/>
    </row>
    <row r="40" spans="1:36" s="219" customFormat="1">
      <c r="A40" s="4401"/>
      <c r="B40" s="4402"/>
      <c r="C40" s="4400"/>
      <c r="D40" s="103"/>
      <c r="H40" s="2721" t="s">
        <v>701</v>
      </c>
      <c r="I40" s="2721"/>
      <c r="J40" s="2721"/>
      <c r="K40" s="2721"/>
      <c r="L40" s="2721"/>
      <c r="M40" s="2721"/>
      <c r="N40" s="2721"/>
      <c r="O40" s="2721"/>
      <c r="R40" s="184"/>
      <c r="S40" s="251"/>
      <c r="T40" s="957"/>
      <c r="U40" s="251"/>
      <c r="V40" s="957"/>
      <c r="W40" s="251"/>
      <c r="X40" s="957"/>
      <c r="Y40" s="251"/>
      <c r="Z40" s="957"/>
      <c r="AA40" s="251"/>
      <c r="AB40" s="957"/>
      <c r="AC40" s="958"/>
      <c r="AD40" s="957"/>
      <c r="AE40" s="251"/>
      <c r="AF40" s="65"/>
    </row>
    <row r="41" spans="1:36" s="219" customFormat="1">
      <c r="A41" s="4385"/>
      <c r="B41" s="4386"/>
      <c r="C41" s="4388"/>
      <c r="D41" s="626"/>
      <c r="E41" s="205"/>
      <c r="F41" s="205"/>
      <c r="G41" s="205"/>
      <c r="H41" s="205"/>
      <c r="I41" s="205"/>
      <c r="J41" s="205"/>
      <c r="K41" s="205"/>
      <c r="L41" s="205"/>
      <c r="M41" s="205"/>
      <c r="N41" s="2722" t="s">
        <v>710</v>
      </c>
      <c r="O41" s="2722"/>
      <c r="P41" s="2722"/>
      <c r="Q41" s="2722"/>
      <c r="R41" s="2722"/>
      <c r="S41" s="251"/>
      <c r="T41" s="957"/>
      <c r="U41" s="251"/>
      <c r="V41" s="957"/>
      <c r="W41" s="251"/>
      <c r="X41" s="957"/>
      <c r="Y41" s="251"/>
      <c r="Z41" s="957"/>
      <c r="AA41" s="251"/>
      <c r="AB41" s="957"/>
      <c r="AC41" s="958"/>
      <c r="AD41" s="957"/>
      <c r="AE41" s="251"/>
      <c r="AF41" s="65"/>
    </row>
    <row r="42" spans="1:36" s="219" customFormat="1">
      <c r="A42" s="374" t="s">
        <v>702</v>
      </c>
      <c r="B42" s="375"/>
      <c r="C42" s="956" t="s">
        <v>206</v>
      </c>
      <c r="D42" s="990" t="s">
        <v>703</v>
      </c>
      <c r="E42" s="991"/>
      <c r="F42" s="991"/>
      <c r="G42" s="991"/>
      <c r="H42" s="991"/>
      <c r="I42" s="991"/>
      <c r="J42" s="991"/>
      <c r="K42" s="991"/>
      <c r="L42" s="991"/>
      <c r="M42" s="991"/>
      <c r="N42" s="991"/>
      <c r="O42" s="991"/>
      <c r="P42" s="991"/>
      <c r="Q42" s="991"/>
      <c r="R42" s="992"/>
      <c r="S42" s="251"/>
      <c r="T42" s="957"/>
      <c r="U42" s="251"/>
      <c r="V42" s="957"/>
      <c r="W42" s="251"/>
      <c r="X42" s="957"/>
      <c r="Y42" s="251"/>
      <c r="Z42" s="957"/>
      <c r="AA42" s="251"/>
      <c r="AB42" s="957"/>
      <c r="AC42" s="958"/>
      <c r="AD42" s="957"/>
      <c r="AE42" s="251"/>
      <c r="AF42" s="65"/>
    </row>
    <row r="43" spans="1:36" s="219" customFormat="1">
      <c r="A43" s="4383" t="s">
        <v>704</v>
      </c>
      <c r="B43" s="4384"/>
      <c r="C43" s="4387" t="s">
        <v>206</v>
      </c>
      <c r="D43" s="993" t="s">
        <v>705</v>
      </c>
      <c r="E43" s="994"/>
      <c r="F43" s="994"/>
      <c r="G43" s="994"/>
      <c r="H43" s="994"/>
      <c r="I43" s="994"/>
      <c r="J43" s="52"/>
      <c r="K43" s="52"/>
      <c r="L43" s="52"/>
      <c r="M43" s="52"/>
      <c r="N43" s="52"/>
      <c r="O43" s="52"/>
      <c r="P43" s="52"/>
      <c r="Q43" s="52"/>
      <c r="R43" s="570"/>
      <c r="S43" s="251"/>
      <c r="T43" s="957"/>
      <c r="U43" s="251"/>
      <c r="V43" s="957"/>
      <c r="W43" s="251"/>
      <c r="X43" s="957"/>
      <c r="Y43" s="251"/>
      <c r="Z43" s="957"/>
      <c r="AA43" s="251"/>
      <c r="AB43" s="957"/>
      <c r="AC43" s="958"/>
      <c r="AD43" s="957"/>
      <c r="AE43" s="251"/>
      <c r="AF43" s="65"/>
    </row>
    <row r="44" spans="1:36" s="219" customFormat="1">
      <c r="A44" s="4385"/>
      <c r="B44" s="4386"/>
      <c r="C44" s="4388"/>
      <c r="D44" s="1005"/>
      <c r="E44" s="1006"/>
      <c r="F44" s="1007"/>
      <c r="G44" s="1006"/>
      <c r="H44" s="1007"/>
      <c r="I44" s="995" t="s">
        <v>706</v>
      </c>
      <c r="J44" s="995"/>
      <c r="K44" s="995"/>
      <c r="L44" s="995"/>
      <c r="M44" s="995"/>
      <c r="N44" s="995"/>
      <c r="O44" s="995"/>
      <c r="P44" s="995"/>
      <c r="Q44" s="995"/>
      <c r="R44" s="996"/>
      <c r="S44" s="251"/>
      <c r="T44" s="957"/>
      <c r="U44" s="251"/>
      <c r="V44" s="957"/>
      <c r="W44" s="251"/>
      <c r="X44" s="957"/>
      <c r="Y44" s="251"/>
      <c r="Z44" s="957"/>
      <c r="AA44" s="251"/>
      <c r="AB44" s="957"/>
      <c r="AC44" s="958"/>
      <c r="AD44" s="957"/>
      <c r="AE44" s="251"/>
      <c r="AF44" s="65"/>
    </row>
    <row r="47" spans="1:36" s="148" customFormat="1">
      <c r="A47" s="141" t="s">
        <v>711</v>
      </c>
      <c r="C47" s="143"/>
      <c r="G47" s="142"/>
      <c r="H47" s="362"/>
      <c r="I47" s="142"/>
      <c r="J47" s="362"/>
      <c r="K47" s="142"/>
      <c r="L47" s="362"/>
      <c r="M47" s="142"/>
      <c r="N47" s="362"/>
      <c r="O47" s="142"/>
      <c r="P47" s="362"/>
      <c r="Q47" s="142"/>
      <c r="R47" s="362"/>
      <c r="S47" s="142"/>
      <c r="T47" s="362"/>
      <c r="U47" s="142"/>
      <c r="V47" s="362"/>
      <c r="W47" s="142"/>
      <c r="X47" s="362"/>
      <c r="Y47" s="142"/>
      <c r="Z47" s="362"/>
      <c r="AA47" s="142"/>
      <c r="AB47" s="362"/>
      <c r="AC47" s="142"/>
      <c r="AD47" s="362"/>
      <c r="AE47" s="142"/>
      <c r="AF47" s="362"/>
      <c r="AG47" s="362"/>
      <c r="AJ47" s="142"/>
    </row>
    <row r="48" spans="1:36" s="219" customFormat="1">
      <c r="A48" s="4409" t="s">
        <v>712</v>
      </c>
      <c r="B48" s="4410"/>
      <c r="C48" s="956" t="s">
        <v>206</v>
      </c>
      <c r="D48" s="1008">
        <v>0.95465393794749398</v>
      </c>
      <c r="E48" s="1008">
        <v>1.909307875894988</v>
      </c>
      <c r="F48" s="1008">
        <v>2.8639618138424821</v>
      </c>
      <c r="G48" s="1008">
        <v>3.8186157517899759</v>
      </c>
      <c r="H48" s="1008">
        <v>4.7732696897374707</v>
      </c>
      <c r="I48" s="1008">
        <v>5.7279236276849641</v>
      </c>
      <c r="J48" s="1008">
        <v>6.6825775656324584</v>
      </c>
      <c r="K48" s="1008">
        <v>7.6372315035799518</v>
      </c>
      <c r="L48" s="1008">
        <v>8.5918854415274453</v>
      </c>
      <c r="M48" s="1008">
        <v>9.5465393794749414</v>
      </c>
      <c r="N48" s="1008">
        <v>10.501193317422434</v>
      </c>
      <c r="O48" s="1008">
        <v>11.455847255369928</v>
      </c>
      <c r="P48" s="1008">
        <v>12.410501193317423</v>
      </c>
      <c r="Q48" s="1008">
        <v>13.365155131264917</v>
      </c>
      <c r="R48" s="1008">
        <v>14.319809069212411</v>
      </c>
      <c r="S48" s="251"/>
      <c r="T48" s="957"/>
      <c r="U48" s="251"/>
      <c r="V48" s="957"/>
      <c r="W48" s="251"/>
      <c r="X48" s="957"/>
      <c r="Y48" s="251"/>
      <c r="Z48" s="957"/>
      <c r="AA48" s="251"/>
      <c r="AB48" s="957"/>
      <c r="AC48" s="958"/>
      <c r="AD48" s="957"/>
      <c r="AE48" s="251"/>
      <c r="AF48" s="65"/>
    </row>
    <row r="49" spans="1:32" s="219" customFormat="1" ht="15.75" thickBot="1">
      <c r="A49" s="4411" t="s">
        <v>713</v>
      </c>
      <c r="B49" s="4412"/>
      <c r="C49" s="959" t="s">
        <v>206</v>
      </c>
      <c r="D49" s="960">
        <v>0.28639618138424822</v>
      </c>
      <c r="E49" s="960">
        <v>0.57279236276849643</v>
      </c>
      <c r="F49" s="960">
        <v>0.85918854415274459</v>
      </c>
      <c r="G49" s="960">
        <v>1.1455847255369929</v>
      </c>
      <c r="H49" s="960">
        <v>1.431980906921241</v>
      </c>
      <c r="I49" s="960">
        <v>1.7183770883054892</v>
      </c>
      <c r="J49" s="960">
        <v>2.0047732696897373</v>
      </c>
      <c r="K49" s="960">
        <v>2.2911694510739857</v>
      </c>
      <c r="L49" s="960">
        <v>2.5775656324582337</v>
      </c>
      <c r="M49" s="960">
        <v>2.8639618138424821</v>
      </c>
      <c r="N49" s="960">
        <v>3.15035799522673</v>
      </c>
      <c r="O49" s="960">
        <v>3.4367541766109784</v>
      </c>
      <c r="P49" s="960">
        <v>3.7231503579952263</v>
      </c>
      <c r="Q49" s="960">
        <v>4.0095465393794747</v>
      </c>
      <c r="R49" s="960">
        <v>4.2959427207637226</v>
      </c>
      <c r="S49" s="251"/>
      <c r="T49" s="957"/>
      <c r="U49" s="251"/>
      <c r="V49" s="957"/>
      <c r="W49" s="251"/>
      <c r="X49" s="957"/>
      <c r="Y49" s="251"/>
      <c r="Z49" s="957"/>
      <c r="AA49" s="251"/>
      <c r="AB49" s="957"/>
      <c r="AC49" s="958"/>
      <c r="AD49" s="957"/>
      <c r="AE49" s="251"/>
      <c r="AF49" s="65"/>
    </row>
    <row r="50" spans="1:32" s="219" customFormat="1" ht="15.75">
      <c r="A50" s="2749" t="s">
        <v>2117</v>
      </c>
      <c r="B50" s="961"/>
      <c r="C50" s="962" t="s">
        <v>206</v>
      </c>
      <c r="D50" s="963" t="s">
        <v>692</v>
      </c>
      <c r="E50" s="964"/>
      <c r="F50" s="964"/>
      <c r="G50" s="964"/>
      <c r="H50" s="964"/>
      <c r="I50" s="964"/>
      <c r="J50" s="964"/>
      <c r="K50" s="964"/>
      <c r="L50" s="964"/>
      <c r="M50" s="964"/>
      <c r="N50" s="964"/>
      <c r="O50" s="964"/>
      <c r="P50" s="964"/>
      <c r="Q50" s="964"/>
      <c r="R50" s="965"/>
      <c r="S50" s="251"/>
      <c r="T50" s="957"/>
      <c r="V50" s="957"/>
      <c r="W50" s="251"/>
      <c r="X50" s="957"/>
      <c r="Y50" s="251"/>
      <c r="Z50" s="957"/>
      <c r="AA50" s="251"/>
      <c r="AB50" s="957"/>
      <c r="AC50" s="958"/>
      <c r="AD50" s="957"/>
      <c r="AE50" s="251"/>
      <c r="AF50" s="65"/>
    </row>
    <row r="51" spans="1:32" s="219" customFormat="1" ht="15.75">
      <c r="A51" s="966" t="s">
        <v>693</v>
      </c>
      <c r="B51" s="967"/>
      <c r="C51" s="138" t="s">
        <v>205</v>
      </c>
      <c r="D51" s="968" t="s">
        <v>769</v>
      </c>
      <c r="E51" s="969"/>
      <c r="F51" s="969"/>
      <c r="G51" s="969"/>
      <c r="H51" s="969"/>
      <c r="I51" s="969"/>
      <c r="J51" s="969"/>
      <c r="K51" s="969"/>
      <c r="L51" s="969"/>
      <c r="M51" s="969"/>
      <c r="N51" s="969"/>
      <c r="O51" s="969"/>
      <c r="P51" s="969"/>
      <c r="Q51" s="969"/>
      <c r="R51" s="970"/>
      <c r="S51" s="251"/>
      <c r="T51" s="957"/>
      <c r="V51" s="957"/>
      <c r="W51" s="251"/>
      <c r="X51" s="957"/>
      <c r="Y51" s="251"/>
      <c r="Z51" s="957"/>
      <c r="AA51" s="251"/>
      <c r="AB51" s="957"/>
      <c r="AC51" s="958"/>
      <c r="AD51" s="957"/>
      <c r="AE51" s="251"/>
      <c r="AF51" s="65"/>
    </row>
    <row r="52" spans="1:32" s="219" customFormat="1" ht="15.75">
      <c r="A52" s="966" t="s">
        <v>694</v>
      </c>
      <c r="B52" s="967"/>
      <c r="C52" s="971" t="s">
        <v>208</v>
      </c>
      <c r="D52" s="972" t="s">
        <v>1229</v>
      </c>
      <c r="E52" s="973"/>
      <c r="F52" s="973"/>
      <c r="G52" s="973"/>
      <c r="H52" s="973"/>
      <c r="I52" s="973"/>
      <c r="J52" s="973"/>
      <c r="K52" s="973"/>
      <c r="L52" s="973"/>
      <c r="M52" s="973"/>
      <c r="N52" s="973"/>
      <c r="O52" s="973"/>
      <c r="P52" s="973"/>
      <c r="Q52" s="973"/>
      <c r="R52" s="974"/>
      <c r="S52" s="251"/>
      <c r="T52" s="957"/>
      <c r="V52" s="957"/>
      <c r="W52" s="251"/>
      <c r="X52" s="957"/>
      <c r="Y52" s="251"/>
      <c r="Z52" s="957"/>
      <c r="AA52" s="251"/>
      <c r="AB52" s="957"/>
      <c r="AC52" s="958"/>
      <c r="AD52" s="957"/>
      <c r="AE52" s="251"/>
      <c r="AF52" s="65"/>
    </row>
    <row r="53" spans="1:32" s="219" customFormat="1" ht="15.75">
      <c r="A53" s="975" t="s">
        <v>695</v>
      </c>
      <c r="B53" s="976"/>
      <c r="C53" s="977" t="s">
        <v>205</v>
      </c>
      <c r="D53" s="978" t="s">
        <v>768</v>
      </c>
      <c r="E53" s="979"/>
      <c r="F53" s="979"/>
      <c r="G53" s="979"/>
      <c r="H53" s="979"/>
      <c r="I53" s="979"/>
      <c r="J53" s="979"/>
      <c r="K53" s="979"/>
      <c r="L53" s="979"/>
      <c r="M53" s="979"/>
      <c r="N53" s="979"/>
      <c r="O53" s="979"/>
      <c r="P53" s="979"/>
      <c r="Q53" s="979"/>
      <c r="R53" s="980"/>
      <c r="S53" s="251"/>
      <c r="T53" s="957"/>
      <c r="V53" s="957"/>
      <c r="W53" s="251"/>
      <c r="X53" s="957"/>
      <c r="Y53" s="251"/>
      <c r="Z53" s="957"/>
      <c r="AA53" s="251"/>
      <c r="AB53" s="957"/>
      <c r="AC53" s="958"/>
      <c r="AD53" s="957"/>
      <c r="AE53" s="251"/>
      <c r="AF53" s="65"/>
    </row>
    <row r="54" spans="1:32" s="219" customFormat="1">
      <c r="A54" s="4401" t="s">
        <v>778</v>
      </c>
      <c r="B54" s="4402"/>
      <c r="C54" s="4400" t="s">
        <v>508</v>
      </c>
      <c r="D54" s="981" t="s">
        <v>696</v>
      </c>
      <c r="E54" s="982"/>
      <c r="F54" s="1009"/>
      <c r="G54" s="1009"/>
      <c r="H54" s="1009"/>
      <c r="I54" s="1009"/>
      <c r="R54" s="184"/>
      <c r="S54" s="251"/>
      <c r="T54" s="957"/>
      <c r="U54" s="251"/>
      <c r="V54" s="957"/>
      <c r="W54" s="251"/>
      <c r="X54" s="957"/>
      <c r="Y54" s="251"/>
      <c r="Z54" s="957"/>
      <c r="AA54" s="251"/>
      <c r="AB54" s="957"/>
      <c r="AC54" s="958"/>
      <c r="AD54" s="957"/>
      <c r="AE54" s="251"/>
      <c r="AF54" s="65"/>
    </row>
    <row r="55" spans="1:32" s="219" customFormat="1">
      <c r="A55" s="4401"/>
      <c r="B55" s="4402"/>
      <c r="C55" s="4400"/>
      <c r="D55" s="1010"/>
      <c r="E55" s="1000"/>
      <c r="F55" s="987" t="s">
        <v>697</v>
      </c>
      <c r="G55" s="987"/>
      <c r="H55" s="987"/>
      <c r="I55" s="987"/>
      <c r="J55" s="987"/>
      <c r="K55" s="987"/>
      <c r="L55" s="2"/>
      <c r="M55" s="2"/>
      <c r="N55" s="2"/>
      <c r="O55" s="2"/>
      <c r="P55" s="2"/>
      <c r="Q55" s="2"/>
      <c r="R55" s="1011"/>
      <c r="S55" s="251"/>
      <c r="T55" s="957"/>
      <c r="U55" s="251"/>
      <c r="V55" s="957"/>
      <c r="W55" s="251"/>
      <c r="X55" s="957"/>
      <c r="Y55" s="251"/>
      <c r="Z55" s="957"/>
      <c r="AA55" s="251"/>
      <c r="AB55" s="957"/>
      <c r="AC55" s="958"/>
      <c r="AD55" s="957"/>
      <c r="AE55" s="251"/>
      <c r="AF55" s="65"/>
    </row>
    <row r="56" spans="1:32" s="219" customFormat="1">
      <c r="A56" s="4385"/>
      <c r="B56" s="4386"/>
      <c r="C56" s="4388"/>
      <c r="D56" s="986"/>
      <c r="E56" s="1012"/>
      <c r="F56" s="205"/>
      <c r="G56" s="205"/>
      <c r="H56" s="205"/>
      <c r="I56" s="205"/>
      <c r="J56" s="1013" t="s">
        <v>714</v>
      </c>
      <c r="K56" s="1013"/>
      <c r="L56" s="1013"/>
      <c r="M56" s="1013"/>
      <c r="N56" s="1013"/>
      <c r="O56" s="1013"/>
      <c r="P56" s="1013"/>
      <c r="Q56" s="1013"/>
      <c r="R56" s="1014"/>
      <c r="S56" s="251"/>
      <c r="T56" s="957"/>
      <c r="U56" s="251"/>
      <c r="V56" s="957"/>
      <c r="W56" s="251"/>
      <c r="X56" s="957"/>
      <c r="Y56" s="251"/>
      <c r="Z56" s="957"/>
      <c r="AA56" s="251"/>
      <c r="AB56" s="957"/>
      <c r="AC56" s="958"/>
      <c r="AD56" s="957"/>
      <c r="AE56" s="251"/>
      <c r="AF56" s="65"/>
    </row>
    <row r="57" spans="1:32" s="219" customFormat="1">
      <c r="A57" s="4383" t="s">
        <v>698</v>
      </c>
      <c r="B57" s="4384"/>
      <c r="C57" s="4387" t="s">
        <v>206</v>
      </c>
      <c r="D57" s="2717" t="s">
        <v>699</v>
      </c>
      <c r="E57" s="1015"/>
      <c r="F57" s="1015"/>
      <c r="G57" s="1015"/>
      <c r="H57" s="1015"/>
      <c r="I57" s="52"/>
      <c r="J57" s="52"/>
      <c r="K57" s="52"/>
      <c r="L57" s="52"/>
      <c r="M57" s="52"/>
      <c r="N57" s="52"/>
      <c r="O57" s="52"/>
      <c r="P57" s="1015"/>
      <c r="Q57" s="1015"/>
      <c r="R57" s="1016"/>
      <c r="S57" s="251"/>
      <c r="T57" s="957"/>
      <c r="U57" s="251"/>
      <c r="V57" s="957"/>
      <c r="W57" s="251"/>
      <c r="X57" s="957"/>
      <c r="Y57" s="251"/>
      <c r="Z57" s="957"/>
      <c r="AA57" s="251"/>
      <c r="AB57" s="957"/>
      <c r="AC57" s="958"/>
      <c r="AD57" s="957"/>
      <c r="AE57" s="251"/>
      <c r="AF57" s="65"/>
    </row>
    <row r="58" spans="1:32" s="219" customFormat="1">
      <c r="A58" s="4401"/>
      <c r="B58" s="4402"/>
      <c r="C58" s="4400"/>
      <c r="D58" s="1017"/>
      <c r="E58" s="2720" t="s">
        <v>700</v>
      </c>
      <c r="J58" s="1"/>
      <c r="K58" s="1"/>
      <c r="L58" s="1"/>
      <c r="M58" s="1"/>
      <c r="N58" s="1"/>
      <c r="R58" s="184"/>
      <c r="S58" s="251"/>
      <c r="T58" s="957"/>
      <c r="U58" s="251"/>
      <c r="V58" s="957"/>
      <c r="W58" s="251"/>
      <c r="X58" s="957"/>
      <c r="Y58" s="251"/>
      <c r="Z58" s="957"/>
      <c r="AA58" s="251"/>
      <c r="AB58" s="957"/>
      <c r="AC58" s="958"/>
      <c r="AD58" s="957"/>
      <c r="AE58" s="251"/>
      <c r="AF58" s="65"/>
    </row>
    <row r="59" spans="1:32" s="219" customFormat="1">
      <c r="A59" s="4401"/>
      <c r="B59" s="4402"/>
      <c r="C59" s="4400"/>
      <c r="D59" s="103"/>
      <c r="F59" s="2721" t="s">
        <v>701</v>
      </c>
      <c r="G59" s="2721"/>
      <c r="H59" s="2721"/>
      <c r="I59" s="2721"/>
      <c r="O59" s="1018"/>
      <c r="R59" s="184"/>
      <c r="S59" s="251"/>
      <c r="T59" s="957"/>
      <c r="U59" s="251"/>
      <c r="V59" s="218"/>
      <c r="W59" s="218"/>
    </row>
    <row r="60" spans="1:32" s="219" customFormat="1">
      <c r="A60" s="4401"/>
      <c r="B60" s="4402"/>
      <c r="C60" s="4400"/>
      <c r="D60" s="103"/>
      <c r="I60" s="2722" t="s">
        <v>710</v>
      </c>
      <c r="J60" s="2722"/>
      <c r="K60" s="2722"/>
      <c r="L60" s="2722"/>
      <c r="M60" s="2722"/>
      <c r="N60" s="2722"/>
      <c r="O60" s="2722"/>
      <c r="R60" s="184"/>
      <c r="S60" s="251"/>
      <c r="T60" s="957"/>
      <c r="U60" s="251"/>
    </row>
    <row r="61" spans="1:32" s="219" customFormat="1">
      <c r="A61" s="4385"/>
      <c r="B61" s="4386"/>
      <c r="C61" s="4388"/>
      <c r="D61" s="1019"/>
      <c r="E61" s="205"/>
      <c r="F61" s="205"/>
      <c r="G61" s="205"/>
      <c r="H61" s="205"/>
      <c r="I61" s="205"/>
      <c r="J61" s="205"/>
      <c r="K61" s="205"/>
      <c r="L61" s="205"/>
      <c r="M61" s="205"/>
      <c r="N61" s="205"/>
      <c r="O61" s="2723" t="s">
        <v>715</v>
      </c>
      <c r="P61" s="2723"/>
      <c r="Q61" s="2723"/>
      <c r="R61" s="2723"/>
      <c r="S61" s="251"/>
      <c r="T61" s="957"/>
      <c r="U61" s="251"/>
      <c r="V61" s="957"/>
      <c r="W61" s="251"/>
      <c r="X61" s="957"/>
      <c r="Y61" s="251"/>
      <c r="Z61" s="957"/>
      <c r="AA61" s="251"/>
      <c r="AB61" s="957"/>
      <c r="AC61" s="958"/>
      <c r="AD61" s="957"/>
      <c r="AE61" s="251"/>
      <c r="AF61" s="65"/>
    </row>
    <row r="62" spans="1:32" s="219" customFormat="1">
      <c r="A62" s="374" t="s">
        <v>702</v>
      </c>
      <c r="B62" s="375"/>
      <c r="C62" s="956" t="s">
        <v>206</v>
      </c>
      <c r="D62" s="990" t="s">
        <v>703</v>
      </c>
      <c r="E62" s="991"/>
      <c r="F62" s="991"/>
      <c r="G62" s="991"/>
      <c r="H62" s="991"/>
      <c r="I62" s="991"/>
      <c r="J62" s="991"/>
      <c r="K62" s="991"/>
      <c r="L62" s="991"/>
      <c r="M62" s="991"/>
      <c r="N62" s="991"/>
      <c r="O62" s="991"/>
      <c r="P62" s="991"/>
      <c r="Q62" s="991"/>
      <c r="R62" s="992"/>
      <c r="S62" s="251"/>
      <c r="T62" s="957"/>
      <c r="U62" s="251"/>
      <c r="V62" s="957"/>
      <c r="W62" s="251"/>
      <c r="X62" s="957"/>
      <c r="Y62" s="251"/>
      <c r="Z62" s="957"/>
      <c r="AA62" s="251"/>
      <c r="AB62" s="957"/>
      <c r="AC62" s="958"/>
      <c r="AD62" s="957"/>
      <c r="AE62" s="251"/>
      <c r="AF62" s="65"/>
    </row>
    <row r="63" spans="1:32" s="219" customFormat="1">
      <c r="A63" s="4383" t="s">
        <v>704</v>
      </c>
      <c r="B63" s="4384"/>
      <c r="C63" s="4387" t="s">
        <v>206</v>
      </c>
      <c r="D63" s="993" t="s">
        <v>705</v>
      </c>
      <c r="E63" s="994"/>
      <c r="F63" s="994"/>
      <c r="G63" s="52"/>
      <c r="H63" s="52"/>
      <c r="I63" s="52"/>
      <c r="J63" s="52"/>
      <c r="K63" s="52"/>
      <c r="L63" s="52"/>
      <c r="M63" s="52"/>
      <c r="N63" s="52"/>
      <c r="O63" s="52"/>
      <c r="P63" s="52"/>
      <c r="Q63" s="52"/>
      <c r="R63" s="570"/>
      <c r="S63" s="251"/>
      <c r="T63" s="957"/>
      <c r="U63" s="251"/>
      <c r="V63" s="957"/>
      <c r="W63" s="251"/>
      <c r="X63" s="957"/>
      <c r="Y63" s="251"/>
      <c r="Z63" s="957"/>
      <c r="AA63" s="251"/>
      <c r="AB63" s="957"/>
      <c r="AC63" s="958"/>
      <c r="AD63" s="957"/>
      <c r="AE63" s="251"/>
      <c r="AF63" s="65"/>
    </row>
    <row r="64" spans="1:32" s="219" customFormat="1">
      <c r="A64" s="4385"/>
      <c r="B64" s="4386"/>
      <c r="C64" s="4388"/>
      <c r="D64" s="626"/>
      <c r="E64" s="205"/>
      <c r="F64" s="995" t="s">
        <v>706</v>
      </c>
      <c r="G64" s="995"/>
      <c r="H64" s="995"/>
      <c r="I64" s="995"/>
      <c r="J64" s="995"/>
      <c r="K64" s="995"/>
      <c r="L64" s="995"/>
      <c r="M64" s="995"/>
      <c r="N64" s="995"/>
      <c r="O64" s="995"/>
      <c r="P64" s="995"/>
      <c r="Q64" s="995"/>
      <c r="R64" s="996"/>
      <c r="S64" s="251"/>
      <c r="T64" s="957"/>
      <c r="U64" s="251"/>
      <c r="V64" s="957"/>
      <c r="W64" s="251"/>
      <c r="X64" s="957"/>
      <c r="Y64" s="251"/>
      <c r="Z64" s="957"/>
      <c r="AA64" s="251"/>
      <c r="AB64" s="957"/>
      <c r="AC64" s="958"/>
      <c r="AD64" s="957"/>
      <c r="AE64" s="251"/>
      <c r="AF64" s="65"/>
    </row>
    <row r="67" spans="1:36" s="148" customFormat="1">
      <c r="A67" s="141" t="s">
        <v>716</v>
      </c>
      <c r="C67" s="143"/>
      <c r="G67" s="142"/>
      <c r="H67" s="362"/>
      <c r="I67" s="142"/>
      <c r="J67" s="362"/>
      <c r="K67" s="142"/>
      <c r="L67" s="362"/>
      <c r="M67" s="142"/>
      <c r="N67" s="362"/>
      <c r="O67" s="142"/>
      <c r="P67" s="362"/>
      <c r="Q67" s="142"/>
      <c r="R67" s="362"/>
      <c r="S67" s="142"/>
      <c r="T67" s="362"/>
      <c r="U67" s="142"/>
      <c r="V67" s="362"/>
      <c r="W67" s="142"/>
      <c r="X67" s="362"/>
      <c r="Y67" s="142"/>
      <c r="Z67" s="362"/>
      <c r="AA67" s="142"/>
      <c r="AB67" s="362"/>
      <c r="AC67" s="142"/>
      <c r="AD67" s="362"/>
      <c r="AE67" s="142"/>
      <c r="AF67" s="362"/>
      <c r="AG67" s="362"/>
      <c r="AJ67" s="142"/>
    </row>
    <row r="68" spans="1:36" s="219" customFormat="1">
      <c r="A68" s="4409" t="s">
        <v>717</v>
      </c>
      <c r="B68" s="4410"/>
      <c r="C68" s="956" t="s">
        <v>206</v>
      </c>
      <c r="D68" s="1008">
        <v>1.431980906921241</v>
      </c>
      <c r="E68" s="1008">
        <v>2.8639618138424821</v>
      </c>
      <c r="F68" s="1008">
        <v>4.2959427207637226</v>
      </c>
      <c r="G68" s="1008">
        <v>5.7279236276849641</v>
      </c>
      <c r="H68" s="1008">
        <v>7.1599045346062056</v>
      </c>
      <c r="I68" s="1008">
        <v>8.5918854415274453</v>
      </c>
      <c r="J68" s="1008">
        <v>10.023866348448689</v>
      </c>
      <c r="K68" s="1008">
        <v>11.455847255369928</v>
      </c>
      <c r="L68" s="1008">
        <v>12.887828162291168</v>
      </c>
      <c r="M68" s="1008">
        <v>14.319809069212411</v>
      </c>
      <c r="N68" s="1008">
        <v>15.751789976133651</v>
      </c>
      <c r="O68" s="1008">
        <v>17.183770883054891</v>
      </c>
      <c r="P68" s="1008">
        <v>18.615751789976134</v>
      </c>
      <c r="Q68" s="1008">
        <v>20.047732696897377</v>
      </c>
      <c r="R68" s="1008">
        <v>21.479713603818617</v>
      </c>
      <c r="S68" s="251"/>
      <c r="T68" s="957"/>
      <c r="U68" s="251"/>
      <c r="V68" s="957"/>
      <c r="W68" s="251"/>
      <c r="X68" s="957"/>
      <c r="Y68" s="251"/>
      <c r="Z68" s="957"/>
      <c r="AA68" s="251"/>
      <c r="AB68" s="957"/>
      <c r="AC68" s="958"/>
      <c r="AD68" s="957"/>
      <c r="AE68" s="251"/>
      <c r="AF68" s="65"/>
    </row>
    <row r="69" spans="1:36" s="219" customFormat="1" ht="15.75" thickBot="1">
      <c r="A69" s="4411" t="s">
        <v>718</v>
      </c>
      <c r="B69" s="4412"/>
      <c r="C69" s="959" t="s">
        <v>206</v>
      </c>
      <c r="D69" s="960">
        <v>0.4295942720763723</v>
      </c>
      <c r="E69" s="960">
        <v>0.85918854415274459</v>
      </c>
      <c r="F69" s="960">
        <v>1.2887828162291168</v>
      </c>
      <c r="G69" s="960">
        <v>1.7183770883054892</v>
      </c>
      <c r="H69" s="960">
        <v>2.1479713603818613</v>
      </c>
      <c r="I69" s="960">
        <v>2.5775656324582337</v>
      </c>
      <c r="J69" s="960">
        <v>3.0071599045346065</v>
      </c>
      <c r="K69" s="960">
        <v>3.4367541766109784</v>
      </c>
      <c r="L69" s="960">
        <v>3.8663484486873507</v>
      </c>
      <c r="M69" s="960">
        <v>4.2959427207637226</v>
      </c>
      <c r="N69" s="960">
        <v>4.7255369928400954</v>
      </c>
      <c r="O69" s="960">
        <v>5.1551312649164673</v>
      </c>
      <c r="P69" s="960">
        <v>5.5847255369928401</v>
      </c>
      <c r="Q69" s="960">
        <v>6.0143198090692129</v>
      </c>
      <c r="R69" s="960">
        <v>6.4439140811455839</v>
      </c>
      <c r="S69" s="251"/>
      <c r="T69" s="957"/>
      <c r="U69" s="251"/>
      <c r="V69" s="957"/>
      <c r="W69" s="251"/>
      <c r="X69" s="957"/>
      <c r="Y69" s="251"/>
      <c r="Z69" s="957"/>
      <c r="AA69" s="251"/>
      <c r="AB69" s="957"/>
      <c r="AC69" s="958"/>
      <c r="AD69" s="957"/>
      <c r="AE69" s="251"/>
      <c r="AF69" s="65"/>
    </row>
    <row r="70" spans="1:36" s="219" customFormat="1" ht="15.75">
      <c r="A70" s="4414" t="s">
        <v>2117</v>
      </c>
      <c r="B70" s="4415"/>
      <c r="C70" s="4387" t="s">
        <v>206</v>
      </c>
      <c r="D70" s="1020" t="s">
        <v>692</v>
      </c>
      <c r="E70" s="1021"/>
      <c r="F70" s="1021"/>
      <c r="G70" s="1021"/>
      <c r="H70" s="1021"/>
      <c r="I70" s="1021"/>
      <c r="J70" s="1021"/>
      <c r="K70" s="1021"/>
      <c r="L70" s="1021"/>
      <c r="M70" s="1021"/>
      <c r="N70" s="52"/>
      <c r="O70" s="52"/>
      <c r="P70" s="52"/>
      <c r="Q70" s="52"/>
      <c r="R70" s="570"/>
      <c r="S70" s="251"/>
      <c r="T70" s="957"/>
      <c r="U70" s="251"/>
      <c r="V70" s="957"/>
      <c r="W70" s="251"/>
      <c r="X70" s="957"/>
      <c r="Y70" s="251"/>
      <c r="Z70" s="957"/>
      <c r="AA70" s="251"/>
      <c r="AB70" s="957"/>
      <c r="AC70" s="958"/>
      <c r="AD70" s="957"/>
      <c r="AE70" s="251"/>
      <c r="AF70" s="65"/>
    </row>
    <row r="71" spans="1:36" s="219" customFormat="1" ht="15.75">
      <c r="A71" s="4398"/>
      <c r="B71" s="4399"/>
      <c r="C71" s="4388"/>
      <c r="D71" s="626"/>
      <c r="E71" s="205"/>
      <c r="F71" s="205"/>
      <c r="G71" s="205"/>
      <c r="H71" s="205"/>
      <c r="I71" s="205"/>
      <c r="J71" s="205"/>
      <c r="K71" s="205"/>
      <c r="L71" s="205"/>
      <c r="M71" s="205"/>
      <c r="N71" s="1022" t="s">
        <v>276</v>
      </c>
      <c r="O71" s="1023"/>
      <c r="P71" s="1023"/>
      <c r="Q71" s="1023"/>
      <c r="R71" s="1024"/>
      <c r="S71" s="251"/>
      <c r="T71" s="957"/>
      <c r="U71" s="251"/>
      <c r="V71" s="957"/>
      <c r="W71" s="251"/>
      <c r="X71" s="957"/>
      <c r="Y71" s="251"/>
      <c r="Z71" s="957"/>
      <c r="AA71" s="251"/>
      <c r="AB71" s="957"/>
      <c r="AC71" s="958"/>
      <c r="AD71" s="957"/>
      <c r="AE71" s="251"/>
      <c r="AF71" s="65"/>
    </row>
    <row r="72" spans="1:36" s="219" customFormat="1" ht="15.75">
      <c r="A72" s="4383" t="s">
        <v>693</v>
      </c>
      <c r="B72" s="4384"/>
      <c r="C72" s="4403" t="s">
        <v>205</v>
      </c>
      <c r="D72" s="1025" t="s">
        <v>769</v>
      </c>
      <c r="E72" s="1026"/>
      <c r="F72" s="1026"/>
      <c r="G72" s="1026"/>
      <c r="H72" s="1026"/>
      <c r="I72" s="1026"/>
      <c r="J72" s="1026"/>
      <c r="K72" s="1026"/>
      <c r="L72" s="1026"/>
      <c r="M72" s="1026"/>
      <c r="N72" s="1027"/>
      <c r="O72" s="1027"/>
      <c r="P72" s="1027"/>
      <c r="Q72" s="1027"/>
      <c r="R72" s="1028"/>
      <c r="S72" s="251"/>
      <c r="T72" s="957"/>
      <c r="V72" s="957"/>
      <c r="W72" s="251"/>
      <c r="X72" s="957"/>
      <c r="Y72" s="251"/>
      <c r="Z72" s="957"/>
      <c r="AA72" s="251"/>
      <c r="AB72" s="957"/>
      <c r="AC72" s="958"/>
      <c r="AD72" s="957"/>
      <c r="AE72" s="251"/>
      <c r="AF72" s="65"/>
    </row>
    <row r="73" spans="1:36" s="219" customFormat="1" ht="15.75">
      <c r="A73" s="4385"/>
      <c r="B73" s="4386"/>
      <c r="C73" s="4404"/>
      <c r="D73" s="244"/>
      <c r="E73" s="1029"/>
      <c r="F73" s="1029"/>
      <c r="G73" s="1029"/>
      <c r="H73" s="1029"/>
      <c r="I73" s="1029"/>
      <c r="J73" s="1029"/>
      <c r="K73" s="1029"/>
      <c r="L73" s="1029"/>
      <c r="M73" s="1029"/>
      <c r="N73" s="1109" t="s">
        <v>770</v>
      </c>
      <c r="O73" s="1030"/>
      <c r="P73" s="1030"/>
      <c r="Q73" s="1030"/>
      <c r="R73" s="1031"/>
      <c r="S73" s="251"/>
      <c r="T73" s="957"/>
      <c r="V73" s="957"/>
      <c r="W73" s="251"/>
      <c r="X73" s="957"/>
      <c r="Y73" s="251"/>
      <c r="Z73" s="957"/>
      <c r="AA73" s="251"/>
      <c r="AB73" s="957"/>
      <c r="AC73" s="958"/>
      <c r="AD73" s="957"/>
      <c r="AE73" s="251"/>
      <c r="AF73" s="65"/>
    </row>
    <row r="74" spans="1:36" s="219" customFormat="1" ht="15.75">
      <c r="A74" s="4383" t="s">
        <v>694</v>
      </c>
      <c r="B74" s="4384"/>
      <c r="C74" s="4403" t="s">
        <v>208</v>
      </c>
      <c r="D74" s="1032" t="s">
        <v>1229</v>
      </c>
      <c r="E74" s="1033"/>
      <c r="F74" s="1033"/>
      <c r="G74" s="1033"/>
      <c r="H74" s="1033"/>
      <c r="I74" s="1033"/>
      <c r="J74" s="1033"/>
      <c r="K74" s="1033"/>
      <c r="L74" s="1033"/>
      <c r="M74" s="1033"/>
      <c r="N74" s="1027"/>
      <c r="O74" s="1027"/>
      <c r="P74" s="1027"/>
      <c r="Q74" s="1027"/>
      <c r="R74" s="1028"/>
      <c r="S74" s="251"/>
      <c r="T74" s="957"/>
      <c r="V74" s="957"/>
      <c r="W74" s="251"/>
      <c r="X74" s="957"/>
      <c r="Y74" s="251"/>
      <c r="Z74" s="957"/>
      <c r="AA74" s="251"/>
      <c r="AB74" s="957"/>
      <c r="AC74" s="958"/>
      <c r="AD74" s="957"/>
      <c r="AE74" s="251"/>
      <c r="AF74" s="65"/>
    </row>
    <row r="75" spans="1:36" s="219" customFormat="1" ht="15.75">
      <c r="A75" s="4385"/>
      <c r="B75" s="4386"/>
      <c r="C75" s="4404"/>
      <c r="D75" s="244"/>
      <c r="E75" s="1029"/>
      <c r="F75" s="1029"/>
      <c r="G75" s="1029"/>
      <c r="H75" s="1029"/>
      <c r="I75" s="1029"/>
      <c r="J75" s="1029"/>
      <c r="K75" s="1029"/>
      <c r="L75" s="1029"/>
      <c r="M75" s="1029"/>
      <c r="N75" s="1110" t="s">
        <v>771</v>
      </c>
      <c r="O75" s="1034"/>
      <c r="P75" s="1034"/>
      <c r="Q75" s="1034"/>
      <c r="R75" s="1035"/>
      <c r="S75" s="251"/>
      <c r="T75" s="957"/>
      <c r="V75" s="957"/>
      <c r="W75" s="251"/>
      <c r="X75" s="957"/>
      <c r="Y75" s="251"/>
      <c r="Z75" s="957"/>
      <c r="AA75" s="251"/>
      <c r="AB75" s="957"/>
      <c r="AC75" s="958"/>
      <c r="AD75" s="957"/>
      <c r="AE75" s="251"/>
      <c r="AF75" s="65"/>
    </row>
    <row r="76" spans="1:36" s="219" customFormat="1" ht="15.75">
      <c r="A76" s="4383" t="s">
        <v>695</v>
      </c>
      <c r="B76" s="4384"/>
      <c r="C76" s="4387" t="s">
        <v>205</v>
      </c>
      <c r="D76" s="1036" t="s">
        <v>768</v>
      </c>
      <c r="E76" s="1037"/>
      <c r="F76" s="1037"/>
      <c r="G76" s="1037"/>
      <c r="H76" s="1037"/>
      <c r="I76" s="1037"/>
      <c r="J76" s="1037"/>
      <c r="K76" s="1037"/>
      <c r="L76" s="1037"/>
      <c r="M76" s="1037"/>
      <c r="N76" s="1027"/>
      <c r="O76" s="1027"/>
      <c r="P76" s="1027"/>
      <c r="Q76" s="1027"/>
      <c r="R76" s="1028"/>
      <c r="S76" s="251"/>
      <c r="T76" s="957"/>
      <c r="V76" s="957"/>
      <c r="W76" s="251"/>
      <c r="X76" s="957"/>
      <c r="Y76" s="251"/>
      <c r="Z76" s="957"/>
      <c r="AA76" s="251"/>
      <c r="AB76" s="957"/>
      <c r="AC76" s="958"/>
      <c r="AD76" s="957"/>
      <c r="AE76" s="251"/>
      <c r="AF76" s="65"/>
    </row>
    <row r="77" spans="1:36" s="219" customFormat="1" ht="15.75">
      <c r="A77" s="4405"/>
      <c r="B77" s="4406"/>
      <c r="C77" s="4413"/>
      <c r="D77" s="1038"/>
      <c r="E77" s="1039"/>
      <c r="F77" s="1039"/>
      <c r="G77" s="1039"/>
      <c r="H77" s="1039"/>
      <c r="I77" s="1039"/>
      <c r="J77" s="1039"/>
      <c r="K77" s="1039"/>
      <c r="L77" s="1039"/>
      <c r="M77" s="1039"/>
      <c r="N77" s="1111" t="s">
        <v>772</v>
      </c>
      <c r="O77" s="1040"/>
      <c r="P77" s="1040"/>
      <c r="Q77" s="1040"/>
      <c r="R77" s="1041"/>
      <c r="S77" s="251"/>
      <c r="T77" s="957"/>
      <c r="U77" s="251"/>
      <c r="V77" s="957"/>
      <c r="W77" s="251"/>
      <c r="X77" s="957"/>
      <c r="Y77" s="251"/>
      <c r="Z77" s="957"/>
      <c r="AA77" s="251"/>
      <c r="AB77" s="957"/>
      <c r="AC77" s="958"/>
      <c r="AD77" s="957"/>
      <c r="AE77" s="251"/>
      <c r="AF77" s="65"/>
    </row>
    <row r="78" spans="1:36" s="219" customFormat="1">
      <c r="A78" s="4401" t="s">
        <v>778</v>
      </c>
      <c r="B78" s="4402"/>
      <c r="C78" s="4400" t="s">
        <v>508</v>
      </c>
      <c r="D78" s="981" t="s">
        <v>696</v>
      </c>
      <c r="R78" s="184"/>
      <c r="S78" s="251"/>
      <c r="T78" s="957"/>
      <c r="U78" s="251"/>
      <c r="V78" s="957"/>
      <c r="W78" s="251"/>
      <c r="X78" s="957"/>
      <c r="Y78" s="251"/>
      <c r="Z78" s="957"/>
      <c r="AA78" s="251"/>
      <c r="AB78" s="957"/>
      <c r="AC78" s="958"/>
      <c r="AD78" s="957"/>
      <c r="AE78" s="251"/>
      <c r="AF78" s="65"/>
    </row>
    <row r="79" spans="1:36" s="219" customFormat="1">
      <c r="A79" s="4401"/>
      <c r="B79" s="4402"/>
      <c r="C79" s="4400"/>
      <c r="D79" s="103"/>
      <c r="E79" s="1042" t="s">
        <v>719</v>
      </c>
      <c r="R79" s="184"/>
      <c r="S79" s="251"/>
      <c r="T79" s="957"/>
      <c r="U79" s="251"/>
      <c r="V79" s="957"/>
      <c r="W79" s="251"/>
      <c r="X79" s="957"/>
      <c r="Y79" s="251"/>
      <c r="Z79" s="957"/>
      <c r="AA79" s="251"/>
      <c r="AB79" s="957"/>
      <c r="AC79" s="958"/>
      <c r="AD79" s="957"/>
      <c r="AE79" s="251"/>
      <c r="AF79" s="65"/>
    </row>
    <row r="80" spans="1:36" s="219" customFormat="1">
      <c r="A80" s="4401"/>
      <c r="B80" s="4402"/>
      <c r="C80" s="4400"/>
      <c r="D80" s="1043"/>
      <c r="E80" s="1044"/>
      <c r="F80" s="987" t="s">
        <v>697</v>
      </c>
      <c r="G80" s="987"/>
      <c r="H80" s="987"/>
      <c r="I80" s="1044"/>
      <c r="J80" s="1044"/>
      <c r="K80" s="1044"/>
      <c r="L80" s="1044"/>
      <c r="M80" s="1044"/>
      <c r="N80" s="1044"/>
      <c r="O80" s="1044"/>
      <c r="P80" s="1044"/>
      <c r="Q80" s="1044"/>
      <c r="R80" s="1045"/>
      <c r="S80" s="251"/>
      <c r="T80" s="957"/>
      <c r="U80" s="251"/>
      <c r="V80" s="957"/>
      <c r="W80" s="251"/>
      <c r="X80" s="957"/>
      <c r="Y80" s="251"/>
      <c r="Z80" s="957"/>
      <c r="AA80" s="251"/>
      <c r="AB80" s="957"/>
      <c r="AC80" s="958"/>
      <c r="AD80" s="957"/>
      <c r="AE80" s="251"/>
      <c r="AF80" s="65"/>
    </row>
    <row r="81" spans="1:36" s="219" customFormat="1">
      <c r="A81" s="4401"/>
      <c r="B81" s="4402"/>
      <c r="C81" s="4400"/>
      <c r="D81" s="1043"/>
      <c r="E81" s="1044"/>
      <c r="F81" s="1044"/>
      <c r="G81" s="1044"/>
      <c r="H81" s="1046" t="s">
        <v>720</v>
      </c>
      <c r="I81" s="1046"/>
      <c r="J81" s="1046"/>
      <c r="K81" s="1046"/>
      <c r="L81" s="1044"/>
      <c r="M81" s="1044"/>
      <c r="N81" s="1044"/>
      <c r="O81" s="1044"/>
      <c r="P81" s="1044"/>
      <c r="Q81" s="1044"/>
      <c r="R81" s="1045"/>
      <c r="S81" s="251"/>
      <c r="T81" s="957"/>
      <c r="U81" s="251"/>
      <c r="V81" s="957"/>
      <c r="W81" s="251"/>
      <c r="X81" s="957"/>
      <c r="Y81" s="251"/>
      <c r="Z81" s="957"/>
      <c r="AA81" s="251"/>
      <c r="AB81" s="957"/>
      <c r="AC81" s="958"/>
      <c r="AD81" s="957"/>
      <c r="AE81" s="251"/>
      <c r="AF81" s="65"/>
    </row>
    <row r="82" spans="1:36" s="219" customFormat="1">
      <c r="A82" s="4401"/>
      <c r="B82" s="4402"/>
      <c r="C82" s="4400"/>
      <c r="D82" s="1047"/>
      <c r="E82" s="984"/>
      <c r="I82" s="984"/>
      <c r="J82" s="1048" t="s">
        <v>714</v>
      </c>
      <c r="K82" s="1048"/>
      <c r="L82" s="1048"/>
      <c r="M82" s="1048"/>
      <c r="N82" s="1048"/>
      <c r="O82" s="1048"/>
      <c r="P82" s="984"/>
      <c r="Q82" s="984"/>
      <c r="R82" s="985"/>
      <c r="S82" s="251"/>
      <c r="T82" s="957"/>
      <c r="U82" s="251"/>
      <c r="V82" s="957"/>
      <c r="W82" s="251"/>
      <c r="X82" s="957"/>
      <c r="Y82" s="251"/>
      <c r="Z82" s="957"/>
      <c r="AA82" s="251"/>
      <c r="AB82" s="957"/>
      <c r="AC82" s="958"/>
      <c r="AD82" s="957"/>
      <c r="AE82" s="251"/>
      <c r="AF82" s="65"/>
    </row>
    <row r="83" spans="1:36" s="219" customFormat="1">
      <c r="A83" s="4385"/>
      <c r="B83" s="4386"/>
      <c r="C83" s="4388"/>
      <c r="D83" s="1005"/>
      <c r="E83" s="1006"/>
      <c r="F83" s="1007"/>
      <c r="G83" s="1006"/>
      <c r="H83" s="1007"/>
      <c r="I83" s="1006"/>
      <c r="J83" s="1007"/>
      <c r="K83" s="1006"/>
      <c r="L83" s="1049" t="s">
        <v>721</v>
      </c>
      <c r="M83" s="1049"/>
      <c r="N83" s="1049"/>
      <c r="O83" s="1049"/>
      <c r="P83" s="1049"/>
      <c r="Q83" s="1049"/>
      <c r="R83" s="1050"/>
      <c r="S83" s="251"/>
      <c r="T83" s="957"/>
      <c r="U83" s="251"/>
      <c r="V83" s="957"/>
      <c r="W83" s="251"/>
      <c r="X83" s="957"/>
      <c r="Y83" s="251"/>
      <c r="Z83" s="957"/>
      <c r="AA83" s="251"/>
      <c r="AB83" s="957"/>
      <c r="AC83" s="958"/>
      <c r="AD83" s="957"/>
      <c r="AE83" s="251"/>
      <c r="AF83" s="65"/>
    </row>
    <row r="84" spans="1:36" s="219" customFormat="1">
      <c r="A84" s="4383" t="s">
        <v>698</v>
      </c>
      <c r="B84" s="4384"/>
      <c r="C84" s="4387" t="s">
        <v>206</v>
      </c>
      <c r="D84" s="2720" t="s">
        <v>700</v>
      </c>
      <c r="E84" s="1051"/>
      <c r="F84" s="1052"/>
      <c r="G84" s="1051"/>
      <c r="H84" s="1052"/>
      <c r="I84" s="1051"/>
      <c r="J84" s="1052"/>
      <c r="K84" s="1051"/>
      <c r="L84" s="1053"/>
      <c r="M84" s="1053"/>
      <c r="N84" s="1053"/>
      <c r="O84" s="1053"/>
      <c r="P84" s="1053"/>
      <c r="Q84" s="1053"/>
      <c r="R84" s="1054"/>
      <c r="S84" s="251"/>
      <c r="T84" s="957"/>
      <c r="U84" s="251"/>
      <c r="V84" s="957"/>
      <c r="W84" s="957"/>
      <c r="X84" s="957"/>
      <c r="Y84" s="251"/>
      <c r="Z84" s="957"/>
      <c r="AA84" s="251"/>
      <c r="AB84" s="957"/>
      <c r="AC84" s="958"/>
      <c r="AD84" s="957"/>
      <c r="AE84" s="251"/>
      <c r="AF84" s="65"/>
    </row>
    <row r="85" spans="1:36" s="219" customFormat="1">
      <c r="A85" s="4401"/>
      <c r="B85" s="4402"/>
      <c r="C85" s="4400"/>
      <c r="D85" s="1047"/>
      <c r="E85" s="2721" t="s">
        <v>701</v>
      </c>
      <c r="F85" s="2721"/>
      <c r="G85" s="2721"/>
      <c r="H85" s="957"/>
      <c r="I85" s="251"/>
      <c r="J85" s="957"/>
      <c r="K85" s="251"/>
      <c r="L85" s="2"/>
      <c r="M85" s="2"/>
      <c r="N85" s="2"/>
      <c r="O85" s="2"/>
      <c r="P85" s="2"/>
      <c r="Q85" s="2"/>
      <c r="R85" s="1011"/>
      <c r="S85" s="251"/>
      <c r="T85" s="957"/>
      <c r="U85" s="251"/>
      <c r="V85" s="957"/>
      <c r="W85" s="251"/>
      <c r="X85" s="957"/>
      <c r="Y85" s="251"/>
      <c r="Z85" s="957"/>
      <c r="AA85" s="251"/>
      <c r="AB85" s="957"/>
      <c r="AC85" s="958"/>
      <c r="AD85" s="957"/>
      <c r="AE85" s="251"/>
      <c r="AF85" s="65"/>
    </row>
    <row r="86" spans="1:36" s="219" customFormat="1">
      <c r="A86" s="4401"/>
      <c r="B86" s="4402"/>
      <c r="C86" s="4400"/>
      <c r="D86" s="1055"/>
      <c r="E86" s="984"/>
      <c r="F86" s="984"/>
      <c r="G86" s="2722" t="s">
        <v>710</v>
      </c>
      <c r="H86" s="2722"/>
      <c r="I86" s="2722"/>
      <c r="J86" s="2722"/>
      <c r="K86" s="2722"/>
      <c r="L86" s="984"/>
      <c r="M86" s="984"/>
      <c r="N86" s="984"/>
      <c r="O86" s="984"/>
      <c r="P86" s="984"/>
      <c r="Q86" s="984"/>
      <c r="R86" s="985"/>
      <c r="S86" s="251"/>
      <c r="T86" s="957"/>
      <c r="U86" s="251"/>
      <c r="V86" s="957"/>
      <c r="W86" s="251"/>
      <c r="X86" s="957"/>
      <c r="Y86" s="251"/>
      <c r="Z86" s="957"/>
      <c r="AA86" s="251"/>
      <c r="AB86" s="957"/>
      <c r="AC86" s="958"/>
      <c r="AD86" s="957"/>
      <c r="AE86" s="251"/>
      <c r="AF86" s="65"/>
    </row>
    <row r="87" spans="1:36" s="219" customFormat="1">
      <c r="A87" s="4385"/>
      <c r="B87" s="4386"/>
      <c r="C87" s="4388"/>
      <c r="D87" s="1056"/>
      <c r="E87" s="205"/>
      <c r="F87" s="205"/>
      <c r="G87" s="205"/>
      <c r="H87" s="1057"/>
      <c r="I87" s="1057"/>
      <c r="J87" s="1057"/>
      <c r="K87" s="2723" t="s">
        <v>715</v>
      </c>
      <c r="L87" s="2723"/>
      <c r="M87" s="2723"/>
      <c r="N87" s="2723"/>
      <c r="O87" s="2723"/>
      <c r="P87" s="2723"/>
      <c r="Q87" s="2723"/>
      <c r="R87" s="2723"/>
      <c r="S87" s="251"/>
      <c r="T87" s="957"/>
      <c r="U87" s="251"/>
      <c r="V87" s="957"/>
      <c r="W87" s="251"/>
      <c r="X87" s="957"/>
      <c r="Y87" s="251"/>
      <c r="Z87" s="957"/>
      <c r="AA87" s="251"/>
      <c r="AB87" s="957"/>
      <c r="AC87" s="958"/>
      <c r="AD87" s="957"/>
      <c r="AE87" s="251"/>
      <c r="AF87" s="65"/>
    </row>
    <row r="88" spans="1:36" s="219" customFormat="1">
      <c r="A88" s="4383" t="s">
        <v>702</v>
      </c>
      <c r="B88" s="4384"/>
      <c r="C88" s="4387" t="s">
        <v>206</v>
      </c>
      <c r="D88" s="1058" t="s">
        <v>703</v>
      </c>
      <c r="E88" s="1059"/>
      <c r="F88" s="1059"/>
      <c r="G88" s="1059"/>
      <c r="H88" s="1059"/>
      <c r="I88" s="1059"/>
      <c r="J88" s="1059"/>
      <c r="K88" s="1059"/>
      <c r="L88" s="1059"/>
      <c r="M88" s="1059"/>
      <c r="N88" s="1059"/>
      <c r="O88" s="52"/>
      <c r="P88" s="52"/>
      <c r="Q88" s="52"/>
      <c r="R88" s="570"/>
      <c r="S88" s="251"/>
      <c r="T88" s="957"/>
      <c r="U88" s="251"/>
      <c r="V88" s="957"/>
      <c r="W88" s="251"/>
      <c r="X88" s="957"/>
      <c r="Y88" s="251"/>
      <c r="Z88" s="957"/>
      <c r="AA88" s="251"/>
      <c r="AB88" s="957"/>
      <c r="AC88" s="958"/>
      <c r="AD88" s="957"/>
      <c r="AE88" s="251"/>
      <c r="AF88" s="65"/>
    </row>
    <row r="89" spans="1:36" s="219" customFormat="1">
      <c r="A89" s="4385"/>
      <c r="B89" s="4386"/>
      <c r="C89" s="4388"/>
      <c r="D89" s="1019"/>
      <c r="E89" s="205"/>
      <c r="F89" s="205"/>
      <c r="G89" s="205"/>
      <c r="H89" s="205"/>
      <c r="I89" s="205"/>
      <c r="J89" s="205"/>
      <c r="K89" s="1060" t="s">
        <v>722</v>
      </c>
      <c r="L89" s="1060"/>
      <c r="M89" s="1060"/>
      <c r="N89" s="1060"/>
      <c r="O89" s="1060"/>
      <c r="P89" s="1060"/>
      <c r="Q89" s="1060"/>
      <c r="R89" s="1061"/>
      <c r="S89" s="251"/>
      <c r="T89" s="957"/>
      <c r="U89" s="251"/>
      <c r="V89" s="957"/>
      <c r="W89" s="251"/>
      <c r="X89" s="957"/>
      <c r="Y89" s="251"/>
      <c r="Z89" s="957"/>
      <c r="AA89" s="251"/>
      <c r="AB89" s="957"/>
      <c r="AC89" s="958"/>
      <c r="AD89" s="957"/>
      <c r="AE89" s="251"/>
      <c r="AF89" s="65"/>
    </row>
    <row r="90" spans="1:36" s="219" customFormat="1">
      <c r="A90" s="4383" t="s">
        <v>704</v>
      </c>
      <c r="B90" s="4384"/>
      <c r="C90" s="4387" t="s">
        <v>206</v>
      </c>
      <c r="D90" s="993" t="s">
        <v>705</v>
      </c>
      <c r="E90" s="994"/>
      <c r="F90" s="52"/>
      <c r="G90" s="52"/>
      <c r="H90" s="52"/>
      <c r="I90" s="52"/>
      <c r="J90" s="52"/>
      <c r="K90" s="1062"/>
      <c r="L90" s="52"/>
      <c r="M90" s="52"/>
      <c r="N90" s="52"/>
      <c r="O90" s="52"/>
      <c r="P90" s="52"/>
      <c r="Q90" s="52"/>
      <c r="R90" s="570"/>
      <c r="S90" s="251"/>
      <c r="T90" s="957"/>
      <c r="U90" s="251"/>
      <c r="V90" s="957"/>
      <c r="W90" s="251"/>
      <c r="X90" s="957"/>
      <c r="Y90" s="251"/>
      <c r="Z90" s="957"/>
      <c r="AA90" s="251"/>
      <c r="AB90" s="957"/>
      <c r="AC90" s="958"/>
      <c r="AD90" s="957"/>
      <c r="AE90" s="251"/>
      <c r="AF90" s="65"/>
    </row>
    <row r="91" spans="1:36" s="219" customFormat="1">
      <c r="A91" s="4385"/>
      <c r="B91" s="4386"/>
      <c r="C91" s="4388"/>
      <c r="D91" s="626"/>
      <c r="E91" s="995" t="s">
        <v>706</v>
      </c>
      <c r="F91" s="995"/>
      <c r="G91" s="995"/>
      <c r="H91" s="995"/>
      <c r="I91" s="995"/>
      <c r="J91" s="995"/>
      <c r="K91" s="995"/>
      <c r="L91" s="995"/>
      <c r="M91" s="995"/>
      <c r="N91" s="995"/>
      <c r="O91" s="995"/>
      <c r="P91" s="995"/>
      <c r="Q91" s="995"/>
      <c r="R91" s="996"/>
      <c r="S91" s="251"/>
      <c r="T91" s="957"/>
      <c r="U91" s="251"/>
      <c r="V91" s="957"/>
      <c r="W91" s="251"/>
      <c r="X91" s="957"/>
      <c r="Y91" s="251"/>
      <c r="Z91" s="957"/>
      <c r="AA91" s="251"/>
      <c r="AB91" s="957"/>
      <c r="AC91" s="958"/>
      <c r="AD91" s="957"/>
      <c r="AE91" s="251"/>
      <c r="AF91" s="65"/>
    </row>
    <row r="94" spans="1:36" s="148" customFormat="1">
      <c r="A94" s="141" t="s">
        <v>723</v>
      </c>
      <c r="C94" s="143"/>
      <c r="G94" s="142"/>
      <c r="H94" s="362"/>
      <c r="I94" s="142"/>
      <c r="J94" s="362"/>
      <c r="K94" s="142"/>
      <c r="L94" s="362"/>
      <c r="M94" s="142"/>
      <c r="N94" s="362"/>
      <c r="O94" s="142"/>
      <c r="P94" s="362"/>
      <c r="Q94" s="142"/>
      <c r="R94" s="362"/>
      <c r="S94" s="142"/>
      <c r="T94" s="362"/>
      <c r="U94" s="142"/>
      <c r="V94" s="362"/>
      <c r="W94" s="142"/>
      <c r="X94" s="362"/>
      <c r="Y94" s="142"/>
      <c r="Z94" s="362"/>
      <c r="AA94" s="142"/>
      <c r="AB94" s="362"/>
      <c r="AC94" s="142"/>
      <c r="AD94" s="362"/>
      <c r="AE94" s="142"/>
      <c r="AF94" s="362"/>
      <c r="AG94" s="362"/>
      <c r="AJ94" s="142"/>
    </row>
    <row r="95" spans="1:36" s="219" customFormat="1">
      <c r="A95" s="4409" t="s">
        <v>724</v>
      </c>
      <c r="B95" s="4410"/>
      <c r="C95" s="956" t="s">
        <v>206</v>
      </c>
      <c r="D95" s="1008">
        <v>1.909307875894988</v>
      </c>
      <c r="E95" s="1008">
        <v>3.8186157517899759</v>
      </c>
      <c r="F95" s="1008">
        <v>5.7279236276849641</v>
      </c>
      <c r="G95" s="1008">
        <v>7.6372315035799518</v>
      </c>
      <c r="H95" s="1008">
        <v>9.5465393794749414</v>
      </c>
      <c r="I95" s="1008">
        <v>11.455847255369928</v>
      </c>
      <c r="J95" s="1008">
        <v>13.365155131264917</v>
      </c>
      <c r="K95" s="1008">
        <v>15.274463007159904</v>
      </c>
      <c r="L95" s="1008">
        <v>17.183770883054891</v>
      </c>
      <c r="M95" s="1008">
        <v>19.093078758949883</v>
      </c>
      <c r="N95" s="1008">
        <v>21.002386634844868</v>
      </c>
      <c r="O95" s="1008">
        <v>22.911694510739856</v>
      </c>
      <c r="P95" s="1008">
        <v>24.821002386634845</v>
      </c>
      <c r="Q95" s="1008">
        <v>26.730310262529834</v>
      </c>
      <c r="R95" s="1008">
        <v>28.639618138424822</v>
      </c>
      <c r="S95" s="251"/>
      <c r="T95" s="957"/>
      <c r="U95" s="251"/>
      <c r="V95" s="957"/>
      <c r="W95" s="251"/>
      <c r="X95" s="957"/>
      <c r="Y95" s="251"/>
      <c r="Z95" s="957"/>
      <c r="AA95" s="251"/>
      <c r="AB95" s="957"/>
      <c r="AC95" s="958"/>
      <c r="AD95" s="957"/>
      <c r="AE95" s="251"/>
      <c r="AF95" s="65"/>
    </row>
    <row r="96" spans="1:36" s="219" customFormat="1" ht="15.75" thickBot="1">
      <c r="A96" s="4411" t="s">
        <v>725</v>
      </c>
      <c r="B96" s="4412"/>
      <c r="C96" s="959" t="s">
        <v>206</v>
      </c>
      <c r="D96" s="960">
        <v>0.57279236276849643</v>
      </c>
      <c r="E96" s="960">
        <v>1.1455847255369929</v>
      </c>
      <c r="F96" s="960">
        <v>1.7183770883054892</v>
      </c>
      <c r="G96" s="960">
        <v>2.2911694510739857</v>
      </c>
      <c r="H96" s="960">
        <v>2.8639618138424821</v>
      </c>
      <c r="I96" s="960">
        <v>3.4367541766109784</v>
      </c>
      <c r="J96" s="960">
        <v>4.0095465393794747</v>
      </c>
      <c r="K96" s="960">
        <v>4.5823389021479715</v>
      </c>
      <c r="L96" s="960">
        <v>5.1551312649164673</v>
      </c>
      <c r="M96" s="960">
        <v>5.7279236276849641</v>
      </c>
      <c r="N96" s="960">
        <v>6.30071599045346</v>
      </c>
      <c r="O96" s="960">
        <v>6.8735083532219567</v>
      </c>
      <c r="P96" s="960">
        <v>7.4463007159904526</v>
      </c>
      <c r="Q96" s="960">
        <v>8.0190930787589494</v>
      </c>
      <c r="R96" s="960">
        <v>8.5918854415274453</v>
      </c>
      <c r="S96" s="251"/>
      <c r="T96" s="957"/>
      <c r="U96" s="251"/>
      <c r="V96" s="957"/>
      <c r="W96" s="251"/>
      <c r="X96" s="957"/>
      <c r="Y96" s="251"/>
      <c r="Z96" s="957"/>
      <c r="AA96" s="251"/>
      <c r="AB96" s="957"/>
      <c r="AC96" s="958"/>
      <c r="AD96" s="957"/>
      <c r="AE96" s="251"/>
      <c r="AF96" s="65"/>
    </row>
    <row r="97" spans="1:32" s="219" customFormat="1">
      <c r="A97" s="4206" t="s">
        <v>2117</v>
      </c>
      <c r="B97" s="4207"/>
      <c r="C97" s="4400" t="s">
        <v>206</v>
      </c>
      <c r="D97" s="1063" t="s">
        <v>692</v>
      </c>
      <c r="E97" s="1064"/>
      <c r="F97" s="1064"/>
      <c r="G97" s="1064"/>
      <c r="H97" s="1064"/>
      <c r="I97" s="1064"/>
      <c r="J97" s="1064"/>
      <c r="R97" s="184"/>
      <c r="S97" s="251"/>
      <c r="T97" s="957"/>
      <c r="U97" s="251"/>
      <c r="V97" s="957"/>
      <c r="W97" s="251"/>
      <c r="X97" s="957"/>
      <c r="Y97" s="251"/>
      <c r="Z97" s="957"/>
      <c r="AA97" s="251"/>
      <c r="AB97" s="957"/>
      <c r="AC97" s="958"/>
      <c r="AD97" s="957"/>
      <c r="AE97" s="251"/>
      <c r="AF97" s="65"/>
    </row>
    <row r="98" spans="1:32" s="219" customFormat="1" ht="15.75">
      <c r="A98" s="4398"/>
      <c r="B98" s="4399"/>
      <c r="C98" s="4388"/>
      <c r="D98" s="1056"/>
      <c r="E98" s="205"/>
      <c r="F98" s="205"/>
      <c r="G98" s="205"/>
      <c r="H98" s="205"/>
      <c r="I98" s="205"/>
      <c r="J98" s="205"/>
      <c r="K98" s="1022" t="s">
        <v>276</v>
      </c>
      <c r="L98" s="1023"/>
      <c r="M98" s="1023"/>
      <c r="N98" s="1023"/>
      <c r="O98" s="1023"/>
      <c r="P98" s="1023"/>
      <c r="Q98" s="1023"/>
      <c r="R98" s="1024"/>
      <c r="S98" s="251"/>
      <c r="T98" s="957"/>
      <c r="U98" s="251"/>
      <c r="V98" s="957"/>
      <c r="W98" s="251"/>
      <c r="X98" s="957"/>
      <c r="Y98" s="251"/>
      <c r="Z98" s="957"/>
      <c r="AA98" s="251"/>
      <c r="AB98" s="957"/>
      <c r="AC98" s="958"/>
      <c r="AD98" s="957"/>
      <c r="AE98" s="251"/>
      <c r="AF98" s="65"/>
    </row>
    <row r="99" spans="1:32" s="219" customFormat="1" ht="15.75">
      <c r="A99" s="4383" t="s">
        <v>693</v>
      </c>
      <c r="B99" s="4384"/>
      <c r="C99" s="4403" t="s">
        <v>205</v>
      </c>
      <c r="D99" s="1025" t="s">
        <v>769</v>
      </c>
      <c r="E99" s="1026"/>
      <c r="F99" s="1026"/>
      <c r="G99" s="1026"/>
      <c r="H99" s="1026"/>
      <c r="I99" s="1026"/>
      <c r="J99" s="1026"/>
      <c r="K99" s="1027"/>
      <c r="L99" s="1027"/>
      <c r="M99" s="1027"/>
      <c r="N99" s="1027"/>
      <c r="O99" s="1027"/>
      <c r="P99" s="1027"/>
      <c r="Q99" s="1027"/>
      <c r="R99" s="1028"/>
      <c r="S99" s="251"/>
      <c r="T99" s="957"/>
      <c r="U99" s="251"/>
      <c r="V99" s="957"/>
      <c r="W99" s="251"/>
      <c r="X99" s="957"/>
      <c r="Y99" s="251"/>
      <c r="Z99" s="957"/>
      <c r="AA99" s="251"/>
      <c r="AB99" s="957"/>
      <c r="AC99" s="958"/>
      <c r="AD99" s="957"/>
      <c r="AE99" s="251"/>
      <c r="AF99" s="65"/>
    </row>
    <row r="100" spans="1:32" s="219" customFormat="1" ht="15.75">
      <c r="A100" s="4385"/>
      <c r="B100" s="4386"/>
      <c r="C100" s="4404"/>
      <c r="D100" s="244"/>
      <c r="E100" s="1029"/>
      <c r="F100" s="1029"/>
      <c r="G100" s="1029"/>
      <c r="H100" s="1029"/>
      <c r="I100" s="1029"/>
      <c r="J100" s="1029"/>
      <c r="K100" s="1109" t="s">
        <v>770</v>
      </c>
      <c r="L100" s="1030"/>
      <c r="M100" s="1030"/>
      <c r="N100" s="1030"/>
      <c r="O100" s="1030"/>
      <c r="P100" s="1030"/>
      <c r="Q100" s="1030"/>
      <c r="R100" s="1031"/>
      <c r="S100" s="251"/>
      <c r="T100" s="957"/>
      <c r="U100" s="251"/>
      <c r="V100" s="957"/>
      <c r="W100" s="251"/>
      <c r="X100" s="957"/>
      <c r="Y100" s="251"/>
      <c r="Z100" s="957"/>
      <c r="AA100" s="251"/>
      <c r="AB100" s="957"/>
      <c r="AC100" s="958"/>
      <c r="AD100" s="957"/>
      <c r="AE100" s="251"/>
      <c r="AF100" s="65"/>
    </row>
    <row r="101" spans="1:32" s="219" customFormat="1" ht="15.75">
      <c r="A101" s="4383" t="s">
        <v>694</v>
      </c>
      <c r="B101" s="4384"/>
      <c r="C101" s="4403" t="s">
        <v>208</v>
      </c>
      <c r="D101" s="1032" t="s">
        <v>1229</v>
      </c>
      <c r="E101" s="1033"/>
      <c r="F101" s="1033"/>
      <c r="G101" s="1033"/>
      <c r="H101" s="1033"/>
      <c r="I101" s="1033"/>
      <c r="J101" s="1033"/>
      <c r="K101" s="1027"/>
      <c r="L101" s="1027"/>
      <c r="M101" s="1027"/>
      <c r="N101" s="1027"/>
      <c r="O101" s="1027"/>
      <c r="P101" s="1027"/>
      <c r="Q101" s="1027"/>
      <c r="R101" s="1028"/>
      <c r="S101" s="251"/>
      <c r="T101" s="957"/>
      <c r="U101" s="251"/>
      <c r="V101" s="957"/>
      <c r="W101" s="251"/>
      <c r="X101" s="957"/>
      <c r="Y101" s="251"/>
      <c r="Z101" s="957"/>
      <c r="AA101" s="251"/>
      <c r="AB101" s="957"/>
      <c r="AC101" s="958"/>
      <c r="AD101" s="957"/>
      <c r="AE101" s="251"/>
      <c r="AF101" s="65"/>
    </row>
    <row r="102" spans="1:32" s="219" customFormat="1" ht="15.75">
      <c r="A102" s="4385"/>
      <c r="B102" s="4386"/>
      <c r="C102" s="4404"/>
      <c r="D102" s="244"/>
      <c r="E102" s="1029"/>
      <c r="F102" s="1029"/>
      <c r="G102" s="1029"/>
      <c r="H102" s="1029"/>
      <c r="I102" s="1029"/>
      <c r="J102" s="1029"/>
      <c r="K102" s="1110" t="s">
        <v>771</v>
      </c>
      <c r="L102" s="1034"/>
      <c r="M102" s="1034"/>
      <c r="N102" s="1034"/>
      <c r="O102" s="1034"/>
      <c r="P102" s="1034"/>
      <c r="Q102" s="1034"/>
      <c r="R102" s="1035"/>
      <c r="S102" s="251"/>
      <c r="T102" s="957"/>
      <c r="U102" s="251"/>
      <c r="V102" s="957"/>
      <c r="W102" s="251"/>
      <c r="X102" s="957"/>
      <c r="Y102" s="251"/>
      <c r="Z102" s="957"/>
      <c r="AA102" s="251"/>
      <c r="AB102" s="957"/>
      <c r="AC102" s="958"/>
      <c r="AD102" s="957"/>
      <c r="AE102" s="251"/>
      <c r="AF102" s="65"/>
    </row>
    <row r="103" spans="1:32" s="219" customFormat="1" ht="15.75">
      <c r="A103" s="4383" t="s">
        <v>695</v>
      </c>
      <c r="B103" s="4384"/>
      <c r="C103" s="4407" t="s">
        <v>205</v>
      </c>
      <c r="D103" s="1036" t="s">
        <v>768</v>
      </c>
      <c r="E103" s="1037"/>
      <c r="F103" s="1037"/>
      <c r="G103" s="1037"/>
      <c r="H103" s="1037"/>
      <c r="I103" s="1037"/>
      <c r="J103" s="1037"/>
      <c r="K103" s="1027"/>
      <c r="L103" s="1027"/>
      <c r="M103" s="1027"/>
      <c r="N103" s="1027"/>
      <c r="O103" s="1027"/>
      <c r="P103" s="1027"/>
      <c r="Q103" s="1027"/>
      <c r="R103" s="1028"/>
      <c r="S103" s="251"/>
      <c r="T103" s="957"/>
      <c r="U103" s="251"/>
      <c r="V103" s="957"/>
      <c r="W103" s="251"/>
      <c r="X103" s="957"/>
      <c r="Y103" s="251"/>
      <c r="Z103" s="957"/>
      <c r="AA103" s="251"/>
      <c r="AB103" s="957"/>
      <c r="AC103" s="958"/>
      <c r="AD103" s="957"/>
      <c r="AE103" s="251"/>
      <c r="AF103" s="65"/>
    </row>
    <row r="104" spans="1:32" s="219" customFormat="1" ht="15.75">
      <c r="A104" s="4405"/>
      <c r="B104" s="4406"/>
      <c r="C104" s="4408"/>
      <c r="D104" s="1038"/>
      <c r="E104" s="1039"/>
      <c r="F104" s="1039"/>
      <c r="G104" s="1039"/>
      <c r="H104" s="1039"/>
      <c r="I104" s="1039"/>
      <c r="J104" s="1039"/>
      <c r="K104" s="1111" t="s">
        <v>772</v>
      </c>
      <c r="L104" s="1040"/>
      <c r="M104" s="1040"/>
      <c r="N104" s="1040"/>
      <c r="O104" s="1040"/>
      <c r="P104" s="1040"/>
      <c r="Q104" s="1040"/>
      <c r="R104" s="1041"/>
      <c r="S104" s="251"/>
      <c r="T104" s="957"/>
      <c r="U104" s="251"/>
      <c r="V104" s="957"/>
      <c r="W104" s="251"/>
      <c r="X104" s="957"/>
      <c r="Y104" s="251"/>
      <c r="Z104" s="957"/>
      <c r="AA104" s="251"/>
      <c r="AB104" s="957"/>
      <c r="AC104" s="958"/>
      <c r="AD104" s="957"/>
      <c r="AE104" s="251"/>
      <c r="AF104" s="65"/>
    </row>
    <row r="105" spans="1:32" s="219" customFormat="1">
      <c r="A105" s="4206" t="s">
        <v>778</v>
      </c>
      <c r="B105" s="4207"/>
      <c r="C105" s="4400" t="s">
        <v>508</v>
      </c>
      <c r="D105" s="981" t="s">
        <v>696</v>
      </c>
      <c r="E105" s="251"/>
      <c r="F105" s="957"/>
      <c r="G105" s="251"/>
      <c r="H105" s="957"/>
      <c r="I105" s="251"/>
      <c r="J105" s="957"/>
      <c r="K105" s="251"/>
      <c r="L105" s="957"/>
      <c r="M105" s="251"/>
      <c r="N105" s="957"/>
      <c r="O105" s="251"/>
      <c r="P105" s="957"/>
      <c r="Q105" s="251"/>
      <c r="R105" s="1065"/>
      <c r="S105" s="251"/>
      <c r="T105" s="957"/>
      <c r="U105" s="251"/>
      <c r="V105" s="957"/>
      <c r="W105" s="251"/>
      <c r="X105" s="957"/>
      <c r="Y105" s="251"/>
      <c r="Z105" s="957"/>
      <c r="AA105" s="251"/>
      <c r="AB105" s="957"/>
      <c r="AC105" s="958"/>
      <c r="AD105" s="957"/>
      <c r="AE105" s="251"/>
      <c r="AF105" s="65"/>
    </row>
    <row r="106" spans="1:32" s="219" customFormat="1">
      <c r="A106" s="4206"/>
      <c r="B106" s="4207"/>
      <c r="C106" s="4400"/>
      <c r="D106" s="1047"/>
      <c r="E106" s="1042" t="s">
        <v>719</v>
      </c>
      <c r="F106" s="957"/>
      <c r="G106" s="251"/>
      <c r="H106" s="957"/>
      <c r="I106" s="251"/>
      <c r="J106" s="957"/>
      <c r="K106" s="251"/>
      <c r="L106" s="957"/>
      <c r="M106" s="251"/>
      <c r="N106" s="957"/>
      <c r="O106" s="251"/>
      <c r="P106" s="957"/>
      <c r="Q106" s="251"/>
      <c r="R106" s="1065"/>
      <c r="S106" s="251"/>
      <c r="T106" s="957"/>
      <c r="U106" s="251"/>
      <c r="V106" s="957"/>
      <c r="W106" s="251"/>
      <c r="X106" s="957"/>
      <c r="Y106" s="251"/>
      <c r="Z106" s="957"/>
      <c r="AA106" s="251"/>
      <c r="AB106" s="957"/>
      <c r="AC106" s="958"/>
      <c r="AD106" s="957"/>
      <c r="AE106" s="251"/>
      <c r="AF106" s="65"/>
    </row>
    <row r="107" spans="1:32" s="219" customFormat="1">
      <c r="A107" s="4206"/>
      <c r="B107" s="4207"/>
      <c r="C107" s="4400"/>
      <c r="D107" s="1047"/>
      <c r="E107" s="251"/>
      <c r="F107" s="987" t="s">
        <v>697</v>
      </c>
      <c r="G107" s="987"/>
      <c r="H107" s="957"/>
      <c r="I107" s="251"/>
      <c r="J107" s="957"/>
      <c r="K107" s="251"/>
      <c r="L107" s="957"/>
      <c r="M107" s="251"/>
      <c r="N107" s="957"/>
      <c r="O107" s="251"/>
      <c r="P107" s="957"/>
      <c r="Q107" s="251"/>
      <c r="R107" s="1065"/>
      <c r="S107" s="251"/>
      <c r="T107" s="957"/>
      <c r="U107" s="251"/>
      <c r="V107" s="957"/>
      <c r="W107" s="251"/>
      <c r="X107" s="957"/>
      <c r="Y107" s="251"/>
      <c r="Z107" s="957"/>
      <c r="AA107" s="251"/>
      <c r="AB107" s="957"/>
      <c r="AC107" s="958"/>
      <c r="AD107" s="957"/>
      <c r="AE107" s="251"/>
      <c r="AF107" s="65"/>
    </row>
    <row r="108" spans="1:32" s="219" customFormat="1">
      <c r="A108" s="4206"/>
      <c r="B108" s="4207"/>
      <c r="C108" s="4400"/>
      <c r="D108" s="1047"/>
      <c r="E108" s="251"/>
      <c r="F108" s="957"/>
      <c r="G108" s="251"/>
      <c r="H108" s="1046" t="s">
        <v>720</v>
      </c>
      <c r="I108" s="1046"/>
      <c r="J108" s="1046"/>
      <c r="K108" s="251"/>
      <c r="L108" s="957"/>
      <c r="M108" s="251"/>
      <c r="N108" s="957"/>
      <c r="O108" s="251"/>
      <c r="P108" s="957"/>
      <c r="Q108" s="251"/>
      <c r="R108" s="1065"/>
      <c r="S108" s="251"/>
      <c r="T108" s="957"/>
      <c r="U108" s="251"/>
      <c r="V108" s="957"/>
      <c r="W108" s="251"/>
      <c r="X108" s="957"/>
      <c r="Y108" s="251"/>
      <c r="Z108" s="957"/>
      <c r="AA108" s="251"/>
      <c r="AB108" s="957"/>
      <c r="AC108" s="958"/>
      <c r="AD108" s="957"/>
      <c r="AE108" s="251"/>
      <c r="AF108" s="65"/>
    </row>
    <row r="109" spans="1:32" s="219" customFormat="1">
      <c r="A109" s="4206"/>
      <c r="B109" s="4207"/>
      <c r="C109" s="4400"/>
      <c r="D109" s="1047"/>
      <c r="E109" s="251"/>
      <c r="F109" s="957"/>
      <c r="G109" s="251"/>
      <c r="H109" s="957"/>
      <c r="I109" s="251"/>
      <c r="J109" s="1048" t="s">
        <v>714</v>
      </c>
      <c r="K109" s="1048"/>
      <c r="L109" s="1048"/>
      <c r="M109" s="251"/>
      <c r="N109" s="957"/>
      <c r="O109" s="251"/>
      <c r="P109" s="957"/>
      <c r="Q109" s="251"/>
      <c r="R109" s="1065"/>
      <c r="S109" s="251"/>
      <c r="T109" s="957"/>
      <c r="U109" s="251"/>
      <c r="V109" s="957"/>
      <c r="W109" s="251"/>
      <c r="X109" s="957"/>
      <c r="Y109" s="251"/>
      <c r="Z109" s="957"/>
      <c r="AA109" s="251"/>
      <c r="AB109" s="957"/>
      <c r="AC109" s="958"/>
      <c r="AD109" s="957"/>
      <c r="AE109" s="251"/>
      <c r="AF109" s="65"/>
    </row>
    <row r="110" spans="1:32" s="219" customFormat="1">
      <c r="A110" s="4206"/>
      <c r="B110" s="4207"/>
      <c r="C110" s="4400"/>
      <c r="D110" s="1047"/>
      <c r="E110" s="251"/>
      <c r="F110" s="957"/>
      <c r="G110" s="251"/>
      <c r="H110" s="957"/>
      <c r="I110" s="251"/>
      <c r="J110" s="957"/>
      <c r="K110" s="251"/>
      <c r="L110" s="1066" t="s">
        <v>721</v>
      </c>
      <c r="M110" s="1066"/>
      <c r="N110" s="1066"/>
      <c r="O110" s="1066"/>
      <c r="P110" s="957"/>
      <c r="Q110" s="251"/>
      <c r="R110" s="1065"/>
      <c r="S110" s="251"/>
      <c r="T110" s="957"/>
      <c r="U110" s="251"/>
      <c r="V110" s="957"/>
      <c r="W110" s="251"/>
      <c r="X110" s="957"/>
      <c r="Y110" s="251"/>
      <c r="Z110" s="957"/>
      <c r="AA110" s="251"/>
      <c r="AB110" s="957"/>
      <c r="AC110" s="958"/>
      <c r="AD110" s="957"/>
      <c r="AE110" s="251"/>
      <c r="AF110" s="65"/>
    </row>
    <row r="111" spans="1:32" s="219" customFormat="1">
      <c r="A111" s="4398"/>
      <c r="B111" s="4399"/>
      <c r="C111" s="4388"/>
      <c r="D111" s="1056"/>
      <c r="E111" s="205"/>
      <c r="F111" s="1067"/>
      <c r="G111" s="205"/>
      <c r="H111" s="205"/>
      <c r="I111" s="1068"/>
      <c r="J111" s="205"/>
      <c r="K111" s="205"/>
      <c r="L111" s="205"/>
      <c r="M111" s="1069" t="s">
        <v>726</v>
      </c>
      <c r="N111" s="1070"/>
      <c r="O111" s="1070"/>
      <c r="P111" s="1070"/>
      <c r="Q111" s="1070"/>
      <c r="R111" s="1071"/>
      <c r="S111" s="251"/>
      <c r="T111" s="957"/>
      <c r="U111" s="251"/>
      <c r="V111" s="957"/>
      <c r="W111" s="251"/>
      <c r="X111" s="957"/>
      <c r="Y111" s="251"/>
      <c r="Z111" s="957"/>
      <c r="AA111" s="251"/>
      <c r="AB111" s="957"/>
      <c r="AC111" s="958"/>
      <c r="AD111" s="957"/>
      <c r="AE111" s="251"/>
      <c r="AF111" s="65"/>
    </row>
    <row r="112" spans="1:32" s="219" customFormat="1">
      <c r="A112" s="4383" t="s">
        <v>698</v>
      </c>
      <c r="B112" s="4384"/>
      <c r="C112" s="4387" t="s">
        <v>206</v>
      </c>
      <c r="D112" s="2721" t="s">
        <v>727</v>
      </c>
      <c r="E112" s="52"/>
      <c r="F112" s="52"/>
      <c r="G112" s="52"/>
      <c r="H112" s="52"/>
      <c r="I112" s="52"/>
      <c r="J112" s="52"/>
      <c r="K112" s="52"/>
      <c r="L112" s="52"/>
      <c r="M112" s="52"/>
      <c r="N112" s="52"/>
      <c r="O112" s="52"/>
      <c r="P112" s="52"/>
      <c r="Q112" s="52"/>
      <c r="R112" s="570"/>
      <c r="S112" s="251"/>
      <c r="T112" s="957"/>
      <c r="U112" s="251"/>
      <c r="V112" s="957"/>
      <c r="W112" s="251"/>
      <c r="X112" s="957"/>
      <c r="Y112" s="251"/>
      <c r="Z112" s="957"/>
      <c r="AA112" s="251"/>
      <c r="AB112" s="957"/>
      <c r="AC112" s="958"/>
      <c r="AD112" s="957"/>
      <c r="AE112" s="251"/>
      <c r="AF112" s="65"/>
    </row>
    <row r="113" spans="1:36" s="219" customFormat="1">
      <c r="A113" s="4401"/>
      <c r="B113" s="4402"/>
      <c r="C113" s="4400"/>
      <c r="D113" s="103"/>
      <c r="E113" s="1072" t="s">
        <v>728</v>
      </c>
      <c r="F113" s="1004"/>
      <c r="R113" s="184"/>
      <c r="S113" s="251"/>
      <c r="T113" s="957"/>
      <c r="U113" s="251"/>
      <c r="V113" s="957"/>
      <c r="W113" s="251"/>
      <c r="X113" s="957"/>
      <c r="Y113" s="251"/>
      <c r="Z113" s="957"/>
      <c r="AA113" s="251"/>
      <c r="AB113" s="957"/>
      <c r="AC113" s="958"/>
      <c r="AD113" s="957"/>
      <c r="AE113" s="251"/>
      <c r="AF113" s="65"/>
    </row>
    <row r="114" spans="1:36" s="219" customFormat="1">
      <c r="A114" s="4401"/>
      <c r="B114" s="4402"/>
      <c r="C114" s="4400"/>
      <c r="D114" s="103"/>
      <c r="F114" s="2722" t="s">
        <v>710</v>
      </c>
      <c r="G114" s="2722"/>
      <c r="H114" s="2722"/>
      <c r="I114" s="2722"/>
      <c r="J114" s="1"/>
      <c r="K114" s="1"/>
      <c r="L114" s="1"/>
      <c r="M114" s="1"/>
      <c r="N114" s="1"/>
      <c r="O114" s="1"/>
      <c r="P114" s="1"/>
      <c r="Q114" s="1"/>
      <c r="R114" s="1003"/>
      <c r="S114" s="251"/>
      <c r="T114" s="957"/>
      <c r="U114" s="251"/>
      <c r="V114" s="957"/>
      <c r="W114" s="251"/>
      <c r="X114" s="957"/>
      <c r="Y114" s="251"/>
      <c r="Z114" s="957"/>
      <c r="AA114" s="251"/>
      <c r="AB114" s="957"/>
      <c r="AC114" s="958"/>
      <c r="AD114" s="957"/>
      <c r="AE114" s="251"/>
      <c r="AF114" s="65"/>
    </row>
    <row r="115" spans="1:36" s="219" customFormat="1">
      <c r="A115" s="4385"/>
      <c r="B115" s="4386"/>
      <c r="C115" s="4388"/>
      <c r="D115" s="1005"/>
      <c r="E115" s="1006"/>
      <c r="F115" s="205"/>
      <c r="G115" s="1057"/>
      <c r="H115" s="1057"/>
      <c r="I115" s="2723" t="s">
        <v>715</v>
      </c>
      <c r="J115" s="2723"/>
      <c r="K115" s="2723"/>
      <c r="L115" s="2723"/>
      <c r="M115" s="2723"/>
      <c r="N115" s="2723"/>
      <c r="O115" s="2723"/>
      <c r="P115" s="2723"/>
      <c r="Q115" s="2723"/>
      <c r="R115" s="2723"/>
      <c r="S115" s="251"/>
      <c r="T115" s="957"/>
      <c r="U115" s="251"/>
      <c r="V115" s="957"/>
      <c r="W115" s="251"/>
      <c r="X115" s="957"/>
      <c r="Y115" s="251"/>
      <c r="Z115" s="957"/>
      <c r="AA115" s="251"/>
      <c r="AB115" s="957"/>
      <c r="AC115" s="958"/>
      <c r="AD115" s="957"/>
      <c r="AE115" s="251"/>
      <c r="AF115" s="65"/>
    </row>
    <row r="116" spans="1:36" s="219" customFormat="1">
      <c r="A116" s="4383" t="s">
        <v>702</v>
      </c>
      <c r="B116" s="4384"/>
      <c r="C116" s="4387" t="s">
        <v>206</v>
      </c>
      <c r="D116" s="1058" t="s">
        <v>703</v>
      </c>
      <c r="E116" s="1059"/>
      <c r="F116" s="1059"/>
      <c r="G116" s="1059"/>
      <c r="H116" s="1059"/>
      <c r="I116" s="1059"/>
      <c r="J116" s="1059"/>
      <c r="K116" s="1059"/>
      <c r="L116" s="52"/>
      <c r="M116" s="52"/>
      <c r="N116" s="52"/>
      <c r="O116" s="52"/>
      <c r="P116" s="52"/>
      <c r="Q116" s="52"/>
      <c r="R116" s="570"/>
      <c r="S116" s="251"/>
      <c r="T116" s="957"/>
      <c r="U116" s="251"/>
      <c r="V116" s="957"/>
      <c r="W116" s="251"/>
      <c r="X116" s="957"/>
      <c r="Y116" s="251"/>
      <c r="Z116" s="957"/>
      <c r="AA116" s="251"/>
      <c r="AB116" s="957"/>
      <c r="AC116" s="958"/>
      <c r="AD116" s="957"/>
      <c r="AE116" s="251"/>
      <c r="AF116" s="65"/>
    </row>
    <row r="117" spans="1:36" s="219" customFormat="1">
      <c r="A117" s="4385"/>
      <c r="B117" s="4386"/>
      <c r="C117" s="4388"/>
      <c r="D117" s="626"/>
      <c r="E117" s="1073"/>
      <c r="F117" s="205"/>
      <c r="G117" s="205"/>
      <c r="H117" s="205"/>
      <c r="I117" s="1074" t="s">
        <v>722</v>
      </c>
      <c r="J117" s="1060"/>
      <c r="K117" s="1060"/>
      <c r="L117" s="1060"/>
      <c r="M117" s="1060"/>
      <c r="N117" s="1060"/>
      <c r="O117" s="1060"/>
      <c r="P117" s="1060"/>
      <c r="Q117" s="1060"/>
      <c r="R117" s="1061"/>
      <c r="S117" s="251"/>
      <c r="T117" s="957"/>
      <c r="U117" s="251"/>
      <c r="V117" s="957"/>
      <c r="W117" s="251"/>
      <c r="X117" s="957"/>
      <c r="Y117" s="251"/>
      <c r="Z117" s="957"/>
      <c r="AA117" s="251"/>
      <c r="AB117" s="957"/>
      <c r="AC117" s="958"/>
      <c r="AD117" s="957"/>
      <c r="AE117" s="251"/>
      <c r="AF117" s="65"/>
    </row>
    <row r="118" spans="1:36" s="219" customFormat="1">
      <c r="A118" s="4383" t="s">
        <v>704</v>
      </c>
      <c r="B118" s="4384"/>
      <c r="C118" s="4387" t="s">
        <v>206</v>
      </c>
      <c r="D118" s="993" t="s">
        <v>729</v>
      </c>
      <c r="E118" s="4"/>
      <c r="F118" s="52"/>
      <c r="G118" s="52"/>
      <c r="H118" s="52"/>
      <c r="I118" s="52"/>
      <c r="J118" s="52"/>
      <c r="K118" s="52"/>
      <c r="L118" s="52"/>
      <c r="M118" s="52"/>
      <c r="N118" s="52"/>
      <c r="O118" s="52"/>
      <c r="P118" s="52"/>
      <c r="Q118" s="52"/>
      <c r="R118" s="570"/>
      <c r="S118" s="251"/>
      <c r="T118" s="957"/>
      <c r="U118" s="251"/>
      <c r="V118" s="957"/>
      <c r="W118" s="251"/>
      <c r="X118" s="957"/>
      <c r="Y118" s="251"/>
      <c r="Z118" s="957"/>
      <c r="AA118" s="251"/>
      <c r="AB118" s="957"/>
      <c r="AC118" s="958"/>
      <c r="AD118" s="957"/>
      <c r="AE118" s="251"/>
      <c r="AF118" s="65"/>
    </row>
    <row r="119" spans="1:36" s="219" customFormat="1">
      <c r="A119" s="4385"/>
      <c r="B119" s="4386"/>
      <c r="C119" s="4388"/>
      <c r="D119" s="995" t="s">
        <v>706</v>
      </c>
      <c r="E119" s="995"/>
      <c r="F119" s="995"/>
      <c r="G119" s="995"/>
      <c r="H119" s="995"/>
      <c r="I119" s="995"/>
      <c r="J119" s="995"/>
      <c r="K119" s="995"/>
      <c r="L119" s="995"/>
      <c r="M119" s="995"/>
      <c r="N119" s="995"/>
      <c r="O119" s="995"/>
      <c r="P119" s="995"/>
      <c r="Q119" s="995"/>
      <c r="R119" s="996"/>
      <c r="S119" s="251"/>
      <c r="T119" s="957"/>
      <c r="U119" s="251"/>
      <c r="V119" s="957"/>
      <c r="W119" s="251"/>
      <c r="X119" s="957"/>
      <c r="Y119" s="251"/>
      <c r="Z119" s="957"/>
      <c r="AA119" s="251"/>
      <c r="AB119" s="957"/>
      <c r="AC119" s="958"/>
      <c r="AD119" s="957"/>
      <c r="AE119" s="251"/>
      <c r="AF119" s="65"/>
    </row>
    <row r="121" spans="1:36" s="219" customFormat="1">
      <c r="A121" s="175"/>
      <c r="B121" s="172"/>
      <c r="C121" s="1075"/>
      <c r="D121" s="957"/>
      <c r="E121" s="251"/>
      <c r="F121" s="957"/>
      <c r="G121" s="251"/>
      <c r="H121" s="957"/>
      <c r="I121" s="251"/>
      <c r="J121" s="957"/>
      <c r="K121" s="251"/>
      <c r="L121" s="957"/>
      <c r="M121" s="251"/>
      <c r="N121" s="957"/>
      <c r="O121" s="251"/>
      <c r="P121" s="957"/>
      <c r="Q121" s="251"/>
      <c r="R121" s="957"/>
      <c r="S121" s="251"/>
      <c r="T121" s="957"/>
      <c r="U121" s="251"/>
      <c r="V121" s="957"/>
      <c r="W121" s="251"/>
      <c r="X121" s="957"/>
      <c r="Y121" s="251"/>
      <c r="Z121" s="957"/>
      <c r="AA121" s="251"/>
      <c r="AB121" s="957"/>
      <c r="AC121" s="958"/>
      <c r="AD121" s="957"/>
      <c r="AE121" s="251"/>
      <c r="AF121" s="65"/>
    </row>
    <row r="122" spans="1:36" s="148" customFormat="1">
      <c r="A122" s="149" t="s">
        <v>730</v>
      </c>
      <c r="C122" s="143"/>
      <c r="G122" s="142"/>
      <c r="H122" s="362"/>
      <c r="I122" s="142"/>
      <c r="J122" s="362"/>
      <c r="K122" s="142"/>
      <c r="L122" s="362"/>
      <c r="M122" s="142"/>
      <c r="N122" s="362"/>
      <c r="O122" s="142"/>
      <c r="P122" s="362"/>
      <c r="Q122" s="142"/>
      <c r="R122" s="362"/>
      <c r="S122" s="142"/>
      <c r="T122" s="362"/>
      <c r="U122" s="142"/>
      <c r="V122" s="362"/>
      <c r="W122" s="142"/>
      <c r="X122" s="362"/>
      <c r="Y122" s="142"/>
      <c r="Z122" s="362"/>
      <c r="AA122" s="142"/>
      <c r="AB122" s="362"/>
      <c r="AC122" s="142"/>
      <c r="AD122" s="362"/>
      <c r="AE122" s="142"/>
      <c r="AF122" s="362"/>
      <c r="AG122" s="362"/>
      <c r="AJ122" s="142"/>
    </row>
    <row r="123" spans="1:36">
      <c r="D123" s="378"/>
      <c r="E123" s="370"/>
      <c r="F123" s="370"/>
      <c r="G123" s="370"/>
      <c r="H123" s="370"/>
      <c r="I123" s="370"/>
      <c r="J123" s="370"/>
      <c r="K123" s="370"/>
      <c r="L123" s="370"/>
      <c r="M123" s="370"/>
      <c r="N123" s="370"/>
      <c r="O123" s="370"/>
      <c r="P123" s="370"/>
      <c r="Q123" s="370"/>
      <c r="R123" s="370"/>
      <c r="S123" s="370"/>
      <c r="T123" s="370"/>
      <c r="U123" s="370"/>
      <c r="V123" s="370"/>
      <c r="W123" s="370"/>
      <c r="X123" s="370"/>
      <c r="Y123" s="370"/>
      <c r="Z123" s="370"/>
      <c r="AA123" s="370"/>
      <c r="AB123" s="370"/>
      <c r="AC123" s="370"/>
      <c r="AD123" s="370"/>
      <c r="AE123" s="370"/>
      <c r="AG123" s="44"/>
      <c r="AI123" s="11"/>
    </row>
    <row r="124" spans="1:36">
      <c r="A124" s="1076" t="s">
        <v>731</v>
      </c>
      <c r="S124" s="370"/>
      <c r="T124" s="370"/>
      <c r="U124" s="370"/>
      <c r="V124" s="370"/>
      <c r="W124" s="370"/>
      <c r="X124" s="370"/>
      <c r="Y124" s="370"/>
      <c r="Z124" s="370"/>
      <c r="AA124" s="370"/>
      <c r="AB124" s="370"/>
      <c r="AC124" s="370"/>
      <c r="AD124" s="370"/>
      <c r="AE124" s="44"/>
      <c r="AG124" s="44"/>
      <c r="AH124" s="11"/>
      <c r="AI124" s="11"/>
    </row>
    <row r="125" spans="1:36">
      <c r="S125" s="370"/>
      <c r="T125" s="370"/>
      <c r="U125" s="370"/>
      <c r="V125" s="370"/>
      <c r="W125" s="370"/>
      <c r="X125" s="370"/>
      <c r="Y125" s="370"/>
      <c r="Z125" s="370"/>
      <c r="AA125" s="370"/>
      <c r="AB125" s="370"/>
      <c r="AC125" s="370"/>
      <c r="AD125" s="370"/>
      <c r="AE125" s="44"/>
      <c r="AG125" s="44"/>
      <c r="AH125" s="11"/>
      <c r="AI125" s="11"/>
    </row>
    <row r="126" spans="1:36">
      <c r="B126" s="1580" t="s">
        <v>732</v>
      </c>
      <c r="C126" s="1582"/>
      <c r="D126" s="4389" t="s">
        <v>535</v>
      </c>
      <c r="E126" s="4390"/>
      <c r="F126" s="4391"/>
      <c r="G126" s="4392" t="s">
        <v>536</v>
      </c>
      <c r="H126" s="4393"/>
      <c r="I126" s="4394"/>
      <c r="J126" s="4395" t="s">
        <v>537</v>
      </c>
      <c r="K126" s="4396"/>
      <c r="L126" s="4397"/>
      <c r="M126" s="4377" t="s">
        <v>538</v>
      </c>
      <c r="N126" s="4378"/>
      <c r="O126" s="4379"/>
      <c r="P126" s="4380" t="s">
        <v>539</v>
      </c>
      <c r="Q126" s="4381"/>
      <c r="R126" s="4382"/>
      <c r="S126" s="370"/>
      <c r="T126" s="370"/>
      <c r="U126" s="370"/>
      <c r="V126" s="370"/>
      <c r="W126" s="370"/>
      <c r="X126" s="370"/>
      <c r="Y126" s="370"/>
      <c r="Z126" s="370"/>
      <c r="AA126" s="370"/>
      <c r="AB126" s="370"/>
      <c r="AC126" s="370"/>
      <c r="AE126" s="44"/>
      <c r="AG126" s="11"/>
      <c r="AH126" s="11"/>
      <c r="AI126" s="11"/>
    </row>
    <row r="127" spans="1:36">
      <c r="B127" s="1580" t="s">
        <v>774</v>
      </c>
      <c r="C127" s="1582"/>
      <c r="D127" s="1112"/>
      <c r="E127" s="930" t="s">
        <v>775</v>
      </c>
      <c r="F127" s="931"/>
      <c r="G127" s="1113"/>
      <c r="H127" s="1080" t="s">
        <v>775</v>
      </c>
      <c r="I127" s="932"/>
      <c r="J127" s="933"/>
      <c r="K127" s="1082" t="s">
        <v>775</v>
      </c>
      <c r="L127" s="934"/>
      <c r="M127" s="935"/>
      <c r="N127" s="936" t="s">
        <v>775</v>
      </c>
      <c r="O127" s="937"/>
      <c r="P127" s="938"/>
      <c r="Q127" s="939" t="s">
        <v>775</v>
      </c>
      <c r="R127" s="940"/>
      <c r="S127" s="370"/>
      <c r="T127" s="370"/>
      <c r="U127" s="370"/>
      <c r="V127" s="370"/>
      <c r="W127" s="370"/>
      <c r="X127" s="370"/>
      <c r="Y127" s="370"/>
      <c r="Z127" s="370"/>
      <c r="AA127" s="370"/>
      <c r="AB127" s="370"/>
      <c r="AC127" s="370"/>
      <c r="AE127" s="44"/>
      <c r="AG127" s="11"/>
      <c r="AH127" s="11"/>
      <c r="AI127" s="11"/>
    </row>
    <row r="128" spans="1:36">
      <c r="B128" s="1580" t="s">
        <v>1213</v>
      </c>
      <c r="C128" s="1582"/>
      <c r="D128" s="4372" t="s">
        <v>541</v>
      </c>
      <c r="E128" s="4358"/>
      <c r="F128" s="4359"/>
      <c r="G128" s="4373" t="s">
        <v>543</v>
      </c>
      <c r="H128" s="4361"/>
      <c r="I128" s="4362"/>
      <c r="J128" s="4374" t="s">
        <v>546</v>
      </c>
      <c r="K128" s="4364"/>
      <c r="L128" s="4365"/>
      <c r="M128" s="4375" t="s">
        <v>549</v>
      </c>
      <c r="N128" s="4367"/>
      <c r="O128" s="4368"/>
      <c r="P128" s="4376" t="s">
        <v>552</v>
      </c>
      <c r="Q128" s="4370"/>
      <c r="R128" s="4371"/>
      <c r="S128" s="370"/>
      <c r="T128" s="370"/>
      <c r="U128" s="370"/>
      <c r="V128" s="370"/>
      <c r="W128" s="370"/>
      <c r="X128" s="370"/>
      <c r="Y128" s="370"/>
      <c r="Z128" s="370"/>
      <c r="AA128" s="370"/>
      <c r="AB128" s="370"/>
      <c r="AC128" s="370"/>
      <c r="AE128" s="44"/>
      <c r="AG128" s="11"/>
      <c r="AH128" s="11"/>
      <c r="AI128" s="11"/>
    </row>
    <row r="129" spans="1:35">
      <c r="B129" s="1580" t="s">
        <v>1214</v>
      </c>
      <c r="C129" s="1582"/>
      <c r="D129" s="4372" t="s">
        <v>540</v>
      </c>
      <c r="E129" s="4358"/>
      <c r="F129" s="4359"/>
      <c r="G129" s="4373" t="s">
        <v>544</v>
      </c>
      <c r="H129" s="4361"/>
      <c r="I129" s="4362"/>
      <c r="J129" s="4374" t="s">
        <v>547</v>
      </c>
      <c r="K129" s="4364"/>
      <c r="L129" s="4365"/>
      <c r="M129" s="4375" t="s">
        <v>550</v>
      </c>
      <c r="N129" s="4367"/>
      <c r="O129" s="4368"/>
      <c r="P129" s="4376" t="s">
        <v>553</v>
      </c>
      <c r="Q129" s="4370"/>
      <c r="R129" s="4371"/>
      <c r="S129" s="370"/>
      <c r="T129" s="370"/>
      <c r="U129" s="370"/>
      <c r="V129" s="370"/>
      <c r="W129" s="370"/>
      <c r="X129" s="370"/>
      <c r="Y129" s="370"/>
      <c r="Z129" s="370"/>
      <c r="AA129" s="370"/>
      <c r="AB129" s="370"/>
      <c r="AC129" s="370"/>
      <c r="AD129" s="370"/>
      <c r="AE129" s="44"/>
      <c r="AG129" s="44"/>
      <c r="AH129" s="11"/>
      <c r="AI129" s="11"/>
    </row>
    <row r="130" spans="1:35">
      <c r="B130" s="1580" t="s">
        <v>733</v>
      </c>
      <c r="C130" s="1582"/>
      <c r="D130" s="4357" t="s">
        <v>542</v>
      </c>
      <c r="E130" s="4358"/>
      <c r="F130" s="4359"/>
      <c r="G130" s="4360" t="s">
        <v>545</v>
      </c>
      <c r="H130" s="4361"/>
      <c r="I130" s="4362"/>
      <c r="J130" s="4363" t="s">
        <v>548</v>
      </c>
      <c r="K130" s="4364"/>
      <c r="L130" s="4365"/>
      <c r="M130" s="4366" t="s">
        <v>551</v>
      </c>
      <c r="N130" s="4367"/>
      <c r="O130" s="4368"/>
      <c r="P130" s="4369" t="s">
        <v>554</v>
      </c>
      <c r="Q130" s="4370"/>
      <c r="R130" s="4371"/>
      <c r="S130" s="44"/>
      <c r="T130" s="129"/>
      <c r="U130" s="44"/>
      <c r="V130" s="129"/>
      <c r="W130" s="44"/>
      <c r="X130" s="129"/>
      <c r="Y130" s="44"/>
      <c r="Z130" s="129"/>
      <c r="AA130" s="44"/>
      <c r="AB130" s="129"/>
      <c r="AC130" s="44"/>
      <c r="AD130" s="129"/>
      <c r="AE130" s="44"/>
      <c r="AF130" s="129"/>
      <c r="AG130" s="44"/>
      <c r="AI130" s="11"/>
    </row>
    <row r="131" spans="1:35">
      <c r="B131" s="1580" t="s">
        <v>734</v>
      </c>
      <c r="C131" s="1582"/>
      <c r="D131" s="1078"/>
      <c r="E131" s="930" t="s">
        <v>735</v>
      </c>
      <c r="F131" s="931"/>
      <c r="G131" s="1079"/>
      <c r="H131" s="1080" t="s">
        <v>735</v>
      </c>
      <c r="I131" s="932"/>
      <c r="J131" s="1081"/>
      <c r="K131" s="1082" t="s">
        <v>735</v>
      </c>
      <c r="L131" s="934"/>
      <c r="M131" s="1083"/>
      <c r="N131" s="936" t="s">
        <v>735</v>
      </c>
      <c r="O131" s="937"/>
      <c r="P131" s="1084"/>
      <c r="Q131" s="939" t="s">
        <v>735</v>
      </c>
      <c r="R131" s="940"/>
      <c r="S131" s="44"/>
      <c r="T131" s="129"/>
      <c r="U131" s="44"/>
      <c r="V131" s="129"/>
      <c r="W131" s="44"/>
      <c r="X131" s="129"/>
      <c r="Y131" s="44"/>
      <c r="Z131" s="129"/>
      <c r="AA131" s="44"/>
      <c r="AB131" s="129"/>
      <c r="AC131" s="44"/>
      <c r="AD131" s="129"/>
      <c r="AE131" s="44"/>
      <c r="AF131" s="129"/>
      <c r="AG131" s="44"/>
      <c r="AI131" s="11"/>
    </row>
    <row r="132" spans="1:35">
      <c r="B132" s="1580" t="s">
        <v>736</v>
      </c>
      <c r="C132" s="1582"/>
      <c r="D132" s="4342" t="s">
        <v>737</v>
      </c>
      <c r="E132" s="4343"/>
      <c r="F132" s="4344"/>
      <c r="G132" s="4345" t="s">
        <v>737</v>
      </c>
      <c r="H132" s="4346"/>
      <c r="I132" s="4347"/>
      <c r="J132" s="4348" t="s">
        <v>738</v>
      </c>
      <c r="K132" s="4349"/>
      <c r="L132" s="4350"/>
      <c r="M132" s="4351" t="s">
        <v>738</v>
      </c>
      <c r="N132" s="4352"/>
      <c r="O132" s="4353"/>
      <c r="P132" s="4354" t="s">
        <v>739</v>
      </c>
      <c r="Q132" s="4355"/>
      <c r="R132" s="4356"/>
      <c r="S132" s="44"/>
      <c r="T132" s="129"/>
      <c r="U132" s="44"/>
      <c r="V132" s="129"/>
      <c r="W132" s="44"/>
      <c r="X132" s="129"/>
      <c r="Y132" s="44"/>
      <c r="Z132" s="129"/>
      <c r="AA132" s="44"/>
      <c r="AB132" s="129"/>
      <c r="AC132" s="44"/>
      <c r="AD132" s="129"/>
      <c r="AE132" s="44"/>
      <c r="AF132" s="129"/>
      <c r="AG132" s="44"/>
      <c r="AI132" s="11"/>
    </row>
    <row r="134" spans="1:35">
      <c r="A134" s="1076" t="s">
        <v>740</v>
      </c>
    </row>
    <row r="136" spans="1:35">
      <c r="B136" s="1579" t="s">
        <v>741</v>
      </c>
      <c r="C136" s="1581"/>
      <c r="D136" s="4330">
        <v>236922</v>
      </c>
      <c r="E136" s="4331"/>
      <c r="F136" s="4332"/>
      <c r="G136" s="4339">
        <v>154552</v>
      </c>
      <c r="H136" s="4340"/>
      <c r="I136" s="4341"/>
      <c r="AC136" s="44"/>
      <c r="AD136" s="129"/>
      <c r="AE136" s="44"/>
      <c r="AF136" s="129"/>
      <c r="AG136" s="44"/>
      <c r="AI136" s="11"/>
    </row>
    <row r="137" spans="1:35">
      <c r="B137" s="1086" t="s">
        <v>742</v>
      </c>
      <c r="C137" s="1581"/>
      <c r="D137" s="4333">
        <v>178354</v>
      </c>
      <c r="E137" s="4334"/>
      <c r="F137" s="4335"/>
      <c r="G137" s="4336">
        <v>178356</v>
      </c>
      <c r="H137" s="4337"/>
      <c r="I137" s="4338"/>
      <c r="AC137" s="44"/>
      <c r="AD137" s="129"/>
      <c r="AE137" s="44"/>
      <c r="AF137" s="129"/>
      <c r="AG137" s="44"/>
      <c r="AI137" s="11"/>
    </row>
    <row r="138" spans="1:35">
      <c r="B138" s="1580" t="s">
        <v>774</v>
      </c>
      <c r="C138" s="1582"/>
      <c r="D138" s="1114"/>
      <c r="E138" s="1115" t="s">
        <v>776</v>
      </c>
      <c r="F138" s="1116"/>
      <c r="G138" s="1541"/>
      <c r="H138" s="1542" t="s">
        <v>776</v>
      </c>
      <c r="I138" s="1543"/>
      <c r="AC138" s="44"/>
      <c r="AD138" s="129"/>
      <c r="AE138" s="44"/>
      <c r="AF138" s="129"/>
      <c r="AG138" s="44"/>
      <c r="AI138" s="11"/>
    </row>
    <row r="139" spans="1:35">
      <c r="B139" s="1086" t="s">
        <v>561</v>
      </c>
      <c r="C139" s="1581"/>
      <c r="D139" s="1087"/>
      <c r="E139" s="1088">
        <v>2875</v>
      </c>
      <c r="F139" s="1089"/>
      <c r="G139" s="1544"/>
      <c r="H139" s="1545">
        <v>2836</v>
      </c>
      <c r="I139" s="1546"/>
      <c r="AC139" s="44"/>
      <c r="AD139" s="129"/>
      <c r="AE139" s="44"/>
      <c r="AF139" s="129"/>
      <c r="AG139" s="44"/>
      <c r="AI139" s="11"/>
    </row>
    <row r="140" spans="1:35">
      <c r="B140" s="1086" t="s">
        <v>743</v>
      </c>
      <c r="C140" s="1581"/>
      <c r="D140" s="1087"/>
      <c r="E140" s="1088" t="s">
        <v>744</v>
      </c>
      <c r="F140" s="1089"/>
      <c r="G140" s="1544"/>
      <c r="H140" s="1545" t="s">
        <v>744</v>
      </c>
      <c r="I140" s="1546"/>
      <c r="P140" s="129"/>
      <c r="Q140" s="44"/>
      <c r="R140" s="129"/>
      <c r="S140" s="44"/>
      <c r="T140" s="129"/>
      <c r="U140" s="44"/>
      <c r="V140" s="129"/>
      <c r="W140" s="44"/>
      <c r="X140" s="129"/>
      <c r="Y140" s="44"/>
      <c r="Z140" s="129"/>
      <c r="AA140" s="44"/>
      <c r="AB140" s="129"/>
      <c r="AC140" s="44"/>
      <c r="AD140" s="129"/>
      <c r="AE140" s="44"/>
      <c r="AF140" s="129"/>
      <c r="AG140" s="44"/>
      <c r="AI140" s="11"/>
    </row>
    <row r="141" spans="1:35">
      <c r="B141" s="1086" t="s">
        <v>745</v>
      </c>
      <c r="C141" s="1581"/>
      <c r="D141" s="4318" t="s">
        <v>746</v>
      </c>
      <c r="E141" s="4319"/>
      <c r="F141" s="4320"/>
      <c r="G141" s="4321" t="s">
        <v>747</v>
      </c>
      <c r="H141" s="4322"/>
      <c r="I141" s="4323"/>
      <c r="P141" s="129"/>
      <c r="Q141" s="44"/>
      <c r="R141" s="129"/>
      <c r="S141" s="44"/>
      <c r="T141" s="129"/>
      <c r="U141" s="44"/>
      <c r="V141" s="129"/>
      <c r="W141" s="44"/>
      <c r="X141" s="129"/>
      <c r="Y141" s="44"/>
      <c r="Z141" s="129"/>
      <c r="AA141" s="44"/>
      <c r="AB141" s="129"/>
      <c r="AC141" s="44"/>
      <c r="AD141" s="129"/>
      <c r="AE141" s="44"/>
      <c r="AF141" s="129"/>
      <c r="AG141" s="44"/>
      <c r="AI141" s="11"/>
    </row>
    <row r="142" spans="1:35">
      <c r="B142" s="1086" t="s">
        <v>734</v>
      </c>
      <c r="C142" s="1581"/>
      <c r="D142" s="1087"/>
      <c r="E142" s="1088" t="s">
        <v>748</v>
      </c>
      <c r="F142" s="1089"/>
      <c r="G142" s="1544"/>
      <c r="H142" s="1545" t="s">
        <v>748</v>
      </c>
      <c r="I142" s="1546"/>
      <c r="P142" s="129"/>
      <c r="Q142" s="44"/>
      <c r="R142" s="129"/>
      <c r="S142" s="44"/>
      <c r="T142" s="129"/>
      <c r="U142" s="44"/>
      <c r="V142" s="129"/>
      <c r="W142" s="44"/>
      <c r="X142" s="129"/>
      <c r="Y142" s="44"/>
      <c r="Z142" s="129"/>
      <c r="AA142" s="44"/>
      <c r="AB142" s="129"/>
      <c r="AC142" s="44"/>
      <c r="AD142" s="129"/>
      <c r="AE142" s="44"/>
      <c r="AF142" s="129"/>
      <c r="AG142" s="44"/>
      <c r="AI142" s="11"/>
    </row>
    <row r="143" spans="1:35">
      <c r="B143" s="1086" t="s">
        <v>749</v>
      </c>
      <c r="C143" s="1581"/>
      <c r="D143" s="1087"/>
      <c r="E143" s="1088" t="s">
        <v>750</v>
      </c>
      <c r="F143" s="1089"/>
      <c r="G143" s="1544"/>
      <c r="H143" s="1545" t="s">
        <v>750</v>
      </c>
      <c r="I143" s="1546"/>
      <c r="P143" s="129"/>
      <c r="Q143" s="44"/>
      <c r="R143" s="129"/>
      <c r="S143" s="44"/>
      <c r="T143" s="129"/>
      <c r="U143" s="44"/>
      <c r="V143" s="129"/>
      <c r="W143" s="44"/>
      <c r="X143" s="129"/>
      <c r="Y143" s="44"/>
      <c r="Z143" s="129"/>
      <c r="AA143" s="44"/>
      <c r="AB143" s="129"/>
      <c r="AC143" s="44"/>
      <c r="AD143" s="129"/>
      <c r="AE143" s="44"/>
      <c r="AF143" s="129"/>
      <c r="AG143" s="44"/>
      <c r="AI143" s="11"/>
    </row>
    <row r="144" spans="1:35">
      <c r="B144" s="1086" t="s">
        <v>751</v>
      </c>
      <c r="C144" s="1581"/>
      <c r="D144" s="4318" t="s">
        <v>752</v>
      </c>
      <c r="E144" s="4319"/>
      <c r="F144" s="4320"/>
      <c r="G144" s="4321" t="s">
        <v>753</v>
      </c>
      <c r="H144" s="4322"/>
      <c r="I144" s="4323"/>
      <c r="P144" s="129"/>
      <c r="Q144" s="44"/>
      <c r="R144" s="129"/>
      <c r="S144" s="44"/>
      <c r="T144" s="129"/>
      <c r="U144" s="44"/>
      <c r="V144" s="129"/>
      <c r="W144" s="44"/>
      <c r="X144" s="129"/>
      <c r="Y144" s="44"/>
      <c r="Z144" s="129"/>
      <c r="AA144" s="44"/>
      <c r="AB144" s="129"/>
      <c r="AC144" s="44"/>
      <c r="AD144" s="129"/>
      <c r="AE144" s="44"/>
      <c r="AF144" s="129"/>
      <c r="AG144" s="44"/>
      <c r="AI144" s="11"/>
    </row>
    <row r="145" spans="1:35">
      <c r="B145" s="1086" t="s">
        <v>754</v>
      </c>
      <c r="C145" s="1581"/>
      <c r="D145" s="4318" t="s">
        <v>755</v>
      </c>
      <c r="E145" s="4319"/>
      <c r="F145" s="4320"/>
      <c r="G145" s="4321" t="s">
        <v>756</v>
      </c>
      <c r="H145" s="4322"/>
      <c r="I145" s="4323"/>
      <c r="P145" s="129"/>
      <c r="Q145" s="44"/>
      <c r="R145" s="129"/>
      <c r="S145" s="44"/>
      <c r="T145" s="129"/>
      <c r="U145" s="44"/>
      <c r="V145" s="129"/>
      <c r="W145" s="44"/>
      <c r="X145" s="129"/>
      <c r="Y145" s="44"/>
      <c r="Z145" s="129"/>
      <c r="AA145" s="44"/>
      <c r="AB145" s="129"/>
      <c r="AC145" s="44"/>
      <c r="AD145" s="129"/>
      <c r="AE145" s="44"/>
      <c r="AF145" s="129"/>
      <c r="AG145" s="44"/>
      <c r="AI145" s="11"/>
    </row>
    <row r="146" spans="1:35">
      <c r="B146" s="1580" t="s">
        <v>736</v>
      </c>
      <c r="C146" s="1582"/>
      <c r="D146" s="1090"/>
      <c r="E146" s="1091" t="s">
        <v>739</v>
      </c>
      <c r="F146" s="1092"/>
      <c r="G146" s="1093"/>
      <c r="H146" s="1094" t="s">
        <v>757</v>
      </c>
      <c r="I146" s="1095"/>
      <c r="P146" s="129"/>
      <c r="Q146" s="44"/>
      <c r="R146" s="129"/>
      <c r="S146" s="44"/>
      <c r="T146" s="129"/>
      <c r="U146" s="44"/>
      <c r="V146" s="129"/>
      <c r="W146" s="44"/>
      <c r="X146" s="129"/>
      <c r="Y146" s="44"/>
      <c r="Z146" s="129"/>
      <c r="AA146" s="44"/>
      <c r="AB146" s="129"/>
      <c r="AC146" s="44"/>
      <c r="AD146" s="129"/>
      <c r="AE146" s="44"/>
      <c r="AF146" s="129"/>
      <c r="AG146" s="44"/>
      <c r="AI146" s="11"/>
    </row>
    <row r="147" spans="1:35">
      <c r="D147" s="11"/>
      <c r="E147" s="11"/>
      <c r="H147" s="11"/>
      <c r="I147" s="11"/>
      <c r="J147" s="11"/>
      <c r="K147" s="11"/>
      <c r="L147" s="11"/>
      <c r="M147" s="11"/>
      <c r="N147" s="11"/>
      <c r="O147" s="11"/>
      <c r="S147" s="11"/>
      <c r="T147" s="11"/>
      <c r="U147" s="11"/>
      <c r="V147" s="11"/>
      <c r="W147" s="11"/>
      <c r="X147" s="11"/>
      <c r="Y147" s="11"/>
      <c r="Z147" s="11"/>
    </row>
    <row r="148" spans="1:35">
      <c r="A148" s="1096" t="s">
        <v>758</v>
      </c>
      <c r="D148" s="11"/>
      <c r="E148" s="11"/>
      <c r="H148" s="11"/>
      <c r="I148" s="11"/>
      <c r="J148" s="11"/>
      <c r="K148" s="11"/>
      <c r="L148" s="11"/>
      <c r="M148" s="11"/>
      <c r="N148" s="11"/>
      <c r="O148" s="11"/>
      <c r="S148" s="11"/>
      <c r="T148" s="11"/>
      <c r="U148" s="11"/>
      <c r="V148" s="11"/>
      <c r="W148" s="11"/>
      <c r="X148" s="11"/>
      <c r="Y148" s="11"/>
      <c r="Z148" s="11"/>
    </row>
    <row r="149" spans="1:35">
      <c r="D149" s="11"/>
      <c r="E149" s="11"/>
      <c r="H149" s="11"/>
      <c r="I149" s="11"/>
      <c r="J149" s="11"/>
      <c r="K149" s="11"/>
      <c r="L149" s="11"/>
      <c r="M149" s="11"/>
      <c r="N149" s="11"/>
      <c r="O149" s="11"/>
      <c r="S149" s="11"/>
      <c r="T149" s="11"/>
      <c r="U149" s="11"/>
      <c r="V149" s="11"/>
      <c r="W149" s="11"/>
      <c r="X149" s="11"/>
      <c r="Y149" s="11"/>
      <c r="Z149" s="11"/>
    </row>
    <row r="150" spans="1:35">
      <c r="B150" s="1077" t="s">
        <v>741</v>
      </c>
      <c r="C150" s="1581"/>
      <c r="D150" s="4324" t="s">
        <v>759</v>
      </c>
      <c r="E150" s="4325"/>
      <c r="F150" s="4326"/>
      <c r="G150" s="4327" t="s">
        <v>760</v>
      </c>
      <c r="H150" s="4328"/>
      <c r="I150" s="4329"/>
      <c r="J150" s="11"/>
      <c r="K150" s="11"/>
      <c r="L150" s="11"/>
      <c r="M150" s="11"/>
      <c r="N150" s="11"/>
      <c r="O150" s="44"/>
      <c r="P150" s="129"/>
      <c r="Q150" s="44"/>
      <c r="R150" s="11"/>
      <c r="S150" s="11"/>
      <c r="T150" s="11"/>
      <c r="U150" s="11"/>
      <c r="V150" s="11"/>
      <c r="W150" s="11"/>
      <c r="X150" s="11"/>
      <c r="Y150" s="11"/>
      <c r="Z150" s="129"/>
      <c r="AA150" s="44"/>
      <c r="AB150" s="129"/>
      <c r="AC150" s="44"/>
      <c r="AD150" s="129"/>
      <c r="AE150" s="44"/>
      <c r="AF150" s="129"/>
      <c r="AG150" s="44"/>
      <c r="AI150" s="11"/>
    </row>
    <row r="151" spans="1:35">
      <c r="B151" s="1077" t="s">
        <v>761</v>
      </c>
      <c r="C151" s="1581"/>
      <c r="D151" s="1097"/>
      <c r="E151" s="1098" t="s">
        <v>762</v>
      </c>
      <c r="F151" s="1099"/>
      <c r="G151" s="1100"/>
      <c r="H151" s="1101" t="s">
        <v>762</v>
      </c>
      <c r="I151" s="1102"/>
      <c r="J151" s="129"/>
      <c r="K151" s="44"/>
      <c r="L151" s="129"/>
      <c r="M151" s="44"/>
      <c r="N151" s="129"/>
      <c r="O151" s="44"/>
      <c r="P151" s="129"/>
      <c r="Q151" s="44"/>
      <c r="R151" s="11"/>
      <c r="S151" s="11"/>
      <c r="T151" s="11"/>
      <c r="U151" s="11"/>
      <c r="V151" s="11"/>
      <c r="W151" s="11"/>
      <c r="X151" s="11"/>
      <c r="Y151" s="11"/>
      <c r="Z151" s="129"/>
      <c r="AA151" s="44"/>
      <c r="AB151" s="129"/>
      <c r="AC151" s="44"/>
      <c r="AD151" s="129"/>
      <c r="AE151" s="44"/>
      <c r="AF151" s="129"/>
      <c r="AG151" s="44"/>
      <c r="AI151" s="11"/>
    </row>
    <row r="152" spans="1:35">
      <c r="B152" s="1077" t="s">
        <v>743</v>
      </c>
      <c r="C152" s="1582"/>
      <c r="D152" s="1097"/>
      <c r="E152" s="1098" t="s">
        <v>744</v>
      </c>
      <c r="F152" s="1099"/>
      <c r="G152" s="1100"/>
      <c r="H152" s="1101" t="s">
        <v>744</v>
      </c>
      <c r="I152" s="1102"/>
      <c r="J152" s="129"/>
      <c r="K152" s="44"/>
      <c r="L152" s="129"/>
      <c r="M152" s="44"/>
      <c r="N152" s="129"/>
      <c r="O152" s="44"/>
      <c r="P152" s="129"/>
      <c r="Q152" s="44"/>
      <c r="R152" s="11"/>
      <c r="S152" s="11"/>
      <c r="T152" s="11"/>
      <c r="U152" s="11"/>
      <c r="V152" s="11"/>
      <c r="W152" s="11"/>
      <c r="X152" s="11"/>
      <c r="Y152" s="11"/>
      <c r="Z152" s="129"/>
      <c r="AA152" s="44"/>
      <c r="AB152" s="129"/>
      <c r="AC152" s="44"/>
      <c r="AD152" s="129"/>
      <c r="AE152" s="44"/>
      <c r="AF152" s="129"/>
      <c r="AG152" s="44"/>
      <c r="AI152" s="11"/>
    </row>
    <row r="153" spans="1:35">
      <c r="B153" s="1077" t="s">
        <v>745</v>
      </c>
      <c r="C153" s="1581"/>
      <c r="D153" s="1097"/>
      <c r="E153" s="1098" t="s">
        <v>763</v>
      </c>
      <c r="F153" s="1099"/>
      <c r="G153" s="1100"/>
      <c r="H153" s="1101" t="s">
        <v>764</v>
      </c>
      <c r="I153" s="1102"/>
      <c r="J153" s="129"/>
      <c r="K153" s="44"/>
      <c r="L153" s="129"/>
      <c r="M153" s="44"/>
      <c r="N153" s="129"/>
      <c r="O153" s="44"/>
      <c r="P153" s="129"/>
      <c r="Q153" s="44"/>
      <c r="R153" s="11"/>
      <c r="S153" s="11"/>
      <c r="T153" s="11"/>
      <c r="U153" s="11"/>
      <c r="V153" s="11"/>
      <c r="W153" s="11"/>
      <c r="X153" s="11"/>
      <c r="Y153" s="11"/>
      <c r="Z153" s="129"/>
      <c r="AA153" s="44"/>
      <c r="AB153" s="129"/>
      <c r="AC153" s="44"/>
      <c r="AD153" s="129"/>
      <c r="AE153" s="44"/>
      <c r="AF153" s="129"/>
      <c r="AG153" s="44"/>
      <c r="AI153" s="11"/>
    </row>
    <row r="154" spans="1:35">
      <c r="B154" s="1077" t="s">
        <v>765</v>
      </c>
      <c r="C154" s="1581"/>
      <c r="D154" s="1097"/>
      <c r="E154" s="1098" t="s">
        <v>766</v>
      </c>
      <c r="F154" s="1099"/>
      <c r="G154" s="1100"/>
      <c r="H154" s="1101" t="s">
        <v>767</v>
      </c>
      <c r="I154" s="1102"/>
      <c r="J154" s="129"/>
      <c r="K154" s="44"/>
      <c r="L154" s="129"/>
      <c r="M154" s="44"/>
      <c r="N154" s="129"/>
      <c r="O154" s="44"/>
      <c r="P154" s="129"/>
      <c r="Q154" s="44"/>
      <c r="R154" s="11"/>
      <c r="S154" s="11"/>
      <c r="T154" s="11"/>
      <c r="U154" s="11"/>
      <c r="V154" s="11"/>
      <c r="W154" s="11"/>
      <c r="X154" s="11"/>
      <c r="Y154" s="11"/>
      <c r="Z154" s="129"/>
      <c r="AA154" s="44"/>
      <c r="AB154" s="129"/>
      <c r="AC154" s="44"/>
      <c r="AD154" s="129"/>
      <c r="AE154" s="44"/>
      <c r="AF154" s="129"/>
      <c r="AG154" s="44"/>
      <c r="AI154" s="11"/>
    </row>
    <row r="155" spans="1:35">
      <c r="B155" s="1085" t="s">
        <v>734</v>
      </c>
      <c r="C155" s="1581"/>
      <c r="D155" s="1097"/>
      <c r="E155" s="1098" t="s">
        <v>748</v>
      </c>
      <c r="F155" s="1099"/>
      <c r="G155" s="1100"/>
      <c r="H155" s="1101" t="s">
        <v>748</v>
      </c>
      <c r="I155" s="1102"/>
      <c r="J155" s="129"/>
      <c r="K155" s="44"/>
      <c r="L155" s="129"/>
      <c r="M155" s="44"/>
      <c r="N155" s="129"/>
      <c r="O155" s="44"/>
      <c r="P155" s="129"/>
      <c r="Q155" s="44"/>
      <c r="R155" s="11"/>
      <c r="S155" s="11"/>
      <c r="T155" s="11"/>
      <c r="U155" s="11"/>
      <c r="V155" s="11"/>
      <c r="W155" s="11"/>
      <c r="X155" s="11"/>
      <c r="Y155" s="11"/>
      <c r="Z155" s="129"/>
      <c r="AA155" s="44"/>
      <c r="AB155" s="129"/>
      <c r="AC155" s="44"/>
      <c r="AD155" s="129"/>
      <c r="AE155" s="44"/>
      <c r="AF155" s="129"/>
      <c r="AG155" s="44"/>
      <c r="AI155" s="11"/>
    </row>
    <row r="156" spans="1:35">
      <c r="B156" s="1077" t="s">
        <v>736</v>
      </c>
      <c r="C156" s="1581"/>
      <c r="D156" s="1103"/>
      <c r="E156" s="1104" t="s">
        <v>738</v>
      </c>
      <c r="F156" s="1105"/>
      <c r="G156" s="1106"/>
      <c r="H156" s="1107" t="s">
        <v>757</v>
      </c>
      <c r="I156" s="1108"/>
      <c r="J156" s="129"/>
      <c r="K156" s="44"/>
      <c r="L156" s="129"/>
      <c r="M156" s="44"/>
      <c r="N156" s="129"/>
      <c r="O156" s="44"/>
      <c r="P156" s="129"/>
      <c r="Q156" s="44"/>
      <c r="R156" s="129"/>
      <c r="S156" s="44"/>
      <c r="T156" s="129"/>
      <c r="U156" s="44"/>
      <c r="V156" s="129"/>
      <c r="W156" s="44"/>
      <c r="X156" s="129"/>
      <c r="Y156" s="44"/>
      <c r="Z156" s="129"/>
      <c r="AA156" s="44"/>
      <c r="AB156" s="129"/>
      <c r="AC156" s="44"/>
      <c r="AD156" s="129"/>
      <c r="AE156" s="44"/>
      <c r="AF156" s="129"/>
      <c r="AG156" s="44"/>
      <c r="AI156" s="11"/>
    </row>
  </sheetData>
  <dataConsolidate/>
  <mergeCells count="98">
    <mergeCell ref="A31:B31"/>
    <mergeCell ref="A36:B37"/>
    <mergeCell ref="C36:C37"/>
    <mergeCell ref="A21:B23"/>
    <mergeCell ref="C21:C23"/>
    <mergeCell ref="A25:B26"/>
    <mergeCell ref="C25:C26"/>
    <mergeCell ref="A30:B30"/>
    <mergeCell ref="A10:B10"/>
    <mergeCell ref="A13:B13"/>
    <mergeCell ref="A14:B14"/>
    <mergeCell ref="A19:B20"/>
    <mergeCell ref="C19:C20"/>
    <mergeCell ref="A38:B41"/>
    <mergeCell ref="C38:C41"/>
    <mergeCell ref="A43:B44"/>
    <mergeCell ref="C43:C44"/>
    <mergeCell ref="A48:B48"/>
    <mergeCell ref="A49:B49"/>
    <mergeCell ref="A54:B56"/>
    <mergeCell ref="C54:C56"/>
    <mergeCell ref="A57:B61"/>
    <mergeCell ref="C57:C61"/>
    <mergeCell ref="A63:B64"/>
    <mergeCell ref="C63:C64"/>
    <mergeCell ref="A68:B68"/>
    <mergeCell ref="A69:B69"/>
    <mergeCell ref="A70:B71"/>
    <mergeCell ref="C70:C71"/>
    <mergeCell ref="A72:B73"/>
    <mergeCell ref="C72:C73"/>
    <mergeCell ref="A74:B75"/>
    <mergeCell ref="C74:C75"/>
    <mergeCell ref="A76:B77"/>
    <mergeCell ref="C76:C77"/>
    <mergeCell ref="A78:B83"/>
    <mergeCell ref="C78:C83"/>
    <mergeCell ref="A84:B87"/>
    <mergeCell ref="C84:C87"/>
    <mergeCell ref="A88:B89"/>
    <mergeCell ref="C88:C89"/>
    <mergeCell ref="A90:B91"/>
    <mergeCell ref="C90:C91"/>
    <mergeCell ref="A95:B95"/>
    <mergeCell ref="A96:B96"/>
    <mergeCell ref="A97:B98"/>
    <mergeCell ref="C97:C98"/>
    <mergeCell ref="A99:B100"/>
    <mergeCell ref="C99:C100"/>
    <mergeCell ref="A101:B102"/>
    <mergeCell ref="C101:C102"/>
    <mergeCell ref="A103:B104"/>
    <mergeCell ref="C103:C104"/>
    <mergeCell ref="A105:B111"/>
    <mergeCell ref="C105:C111"/>
    <mergeCell ref="A112:B115"/>
    <mergeCell ref="C112:C115"/>
    <mergeCell ref="A116:B117"/>
    <mergeCell ref="C116:C117"/>
    <mergeCell ref="A118:B119"/>
    <mergeCell ref="C118:C119"/>
    <mergeCell ref="D126:F126"/>
    <mergeCell ref="G126:I126"/>
    <mergeCell ref="J126:L126"/>
    <mergeCell ref="M126:O126"/>
    <mergeCell ref="P126:R126"/>
    <mergeCell ref="D128:F128"/>
    <mergeCell ref="G128:I128"/>
    <mergeCell ref="J128:L128"/>
    <mergeCell ref="M128:O128"/>
    <mergeCell ref="P128:R128"/>
    <mergeCell ref="D129:F129"/>
    <mergeCell ref="G129:I129"/>
    <mergeCell ref="J129:L129"/>
    <mergeCell ref="M129:O129"/>
    <mergeCell ref="P129:R129"/>
    <mergeCell ref="D130:F130"/>
    <mergeCell ref="G130:I130"/>
    <mergeCell ref="J130:L130"/>
    <mergeCell ref="M130:O130"/>
    <mergeCell ref="P130:R130"/>
    <mergeCell ref="D132:F132"/>
    <mergeCell ref="G132:I132"/>
    <mergeCell ref="J132:L132"/>
    <mergeCell ref="M132:O132"/>
    <mergeCell ref="P132:R132"/>
    <mergeCell ref="D145:F145"/>
    <mergeCell ref="G145:I145"/>
    <mergeCell ref="D150:F150"/>
    <mergeCell ref="G150:I150"/>
    <mergeCell ref="D136:F136"/>
    <mergeCell ref="D137:F137"/>
    <mergeCell ref="D141:F141"/>
    <mergeCell ref="D144:F144"/>
    <mergeCell ref="G144:I144"/>
    <mergeCell ref="G141:I141"/>
    <mergeCell ref="G137:I137"/>
    <mergeCell ref="G136:I136"/>
  </mergeCells>
  <hyperlinks>
    <hyperlink ref="S3" location="'215-inj air'!A122" display="Voir les caractéristiques des instrument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2"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15.xml><?xml version="1.0" encoding="utf-8"?>
<worksheet xmlns="http://schemas.openxmlformats.org/spreadsheetml/2006/main" xmlns:r="http://schemas.openxmlformats.org/officeDocument/2006/relationships">
  <sheetPr>
    <pageSetUpPr fitToPage="1"/>
  </sheetPr>
  <dimension ref="A1:BS52"/>
  <sheetViews>
    <sheetView topLeftCell="A19" zoomScale="55" zoomScaleNormal="55" workbookViewId="0">
      <selection activeCell="A10" sqref="A10:I10"/>
    </sheetView>
  </sheetViews>
  <sheetFormatPr baseColWidth="10" defaultRowHeight="15"/>
  <cols>
    <col min="1" max="3" width="11.42578125" style="219"/>
    <col min="4" max="5" width="11.140625" style="219" customWidth="1"/>
    <col min="6" max="6" width="11.140625" style="220" customWidth="1"/>
    <col min="7" max="7" width="11.140625" style="65" customWidth="1"/>
    <col min="8" max="8" width="30.85546875" style="70" customWidth="1"/>
    <col min="9" max="9" width="30.85546875" style="65" customWidth="1"/>
    <col min="10" max="10" width="15.42578125" style="70" customWidth="1"/>
    <col min="11" max="11" width="15.42578125" style="65" customWidth="1"/>
    <col min="12" max="12" width="15.42578125" style="70" customWidth="1"/>
    <col min="13" max="13" width="15.42578125" style="65" customWidth="1"/>
    <col min="14" max="16" width="11.140625" style="1124" customWidth="1"/>
    <col min="17" max="17" width="11.140625" style="65" customWidth="1"/>
    <col min="18" max="18" width="11.140625" style="70" customWidth="1"/>
    <col min="19" max="19" width="11.140625" style="65" customWidth="1"/>
    <col min="20" max="20" width="6.28515625" style="70" customWidth="1"/>
    <col min="21" max="21" width="6.28515625" style="65" customWidth="1"/>
    <col min="22" max="22" width="6.28515625" style="70" customWidth="1"/>
    <col min="23" max="23" width="6.28515625" style="65" customWidth="1"/>
    <col min="24" max="24" width="6.28515625" style="70" customWidth="1"/>
    <col min="25" max="25" width="6.28515625" style="65" customWidth="1"/>
    <col min="26" max="26" width="6.28515625" style="70" customWidth="1"/>
    <col min="27" max="27" width="6.28515625" style="65" customWidth="1"/>
    <col min="28" max="28" width="6.28515625" style="70" customWidth="1"/>
    <col min="29" max="29" width="6.28515625" style="65" customWidth="1"/>
    <col min="30" max="30" width="6.28515625" style="70" customWidth="1"/>
    <col min="31" max="31" width="6.28515625" style="65" customWidth="1"/>
    <col min="32" max="32" width="6.28515625" style="70" customWidth="1"/>
    <col min="33" max="33" width="6.28515625" style="65" customWidth="1"/>
    <col min="34" max="34" width="6.28515625" style="70" customWidth="1"/>
    <col min="35" max="35" width="6.28515625" style="65" customWidth="1"/>
    <col min="36" max="36" width="11.42578125" style="70"/>
    <col min="37" max="37" width="11.42578125" style="65"/>
    <col min="38" max="38" width="11.42578125" style="70"/>
    <col min="39" max="41" width="11.42578125" style="219"/>
    <col min="42" max="70" width="7.5703125" style="219" customWidth="1"/>
    <col min="71" max="16384" width="11.42578125" style="219"/>
  </cols>
  <sheetData>
    <row r="1" spans="1:38" s="468" customFormat="1" ht="16.5" thickBot="1">
      <c r="A1" s="189" t="s">
        <v>2569</v>
      </c>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469"/>
    </row>
    <row r="2" spans="1:38" s="1" customFormat="1">
      <c r="A2" s="315" t="s">
        <v>1952</v>
      </c>
      <c r="H2" s="2694"/>
      <c r="I2" s="2536"/>
      <c r="J2" s="2536"/>
      <c r="K2" s="2536"/>
      <c r="L2" s="1123"/>
      <c r="M2" s="2540"/>
      <c r="N2" s="2541"/>
      <c r="O2" s="2540"/>
      <c r="P2" s="2541"/>
      <c r="R2" s="2541"/>
      <c r="S2" s="2540"/>
      <c r="T2" s="2541"/>
      <c r="U2" s="2540"/>
      <c r="V2" s="2541"/>
      <c r="W2" s="2540"/>
      <c r="X2" s="2541"/>
      <c r="Y2" s="2540"/>
      <c r="Z2" s="2541"/>
      <c r="AA2" s="2540"/>
      <c r="AB2" s="1672"/>
      <c r="AD2" s="2541"/>
      <c r="AE2" s="2540"/>
      <c r="AF2" s="2541"/>
    </row>
    <row r="3" spans="1:38" s="1" customFormat="1">
      <c r="A3" s="315"/>
      <c r="G3" s="1673"/>
      <c r="H3" s="2694"/>
      <c r="I3" s="2536"/>
      <c r="J3" s="2536"/>
      <c r="K3" s="2536"/>
      <c r="L3" s="1123"/>
      <c r="M3" s="2540"/>
      <c r="N3" s="2541"/>
      <c r="O3" s="2540"/>
      <c r="P3" s="2541"/>
      <c r="Q3" s="1672"/>
      <c r="R3" s="2541"/>
      <c r="S3" s="2540"/>
      <c r="T3" s="2541"/>
      <c r="U3" s="2540"/>
      <c r="V3" s="2541"/>
      <c r="W3" s="2540"/>
      <c r="X3" s="2541"/>
      <c r="Y3" s="2540"/>
      <c r="Z3" s="2541"/>
      <c r="AA3" s="2540"/>
      <c r="AB3" s="1672"/>
      <c r="AC3" s="1672"/>
      <c r="AD3" s="2541"/>
      <c r="AE3" s="2540"/>
      <c r="AF3" s="2541"/>
    </row>
    <row r="4" spans="1:38" s="1" customFormat="1">
      <c r="A4" s="315"/>
      <c r="G4" s="1673" t="s">
        <v>1385</v>
      </c>
      <c r="H4" s="2694"/>
      <c r="I4" s="2536"/>
      <c r="J4" s="2536"/>
      <c r="M4" s="2540"/>
      <c r="N4" s="2541"/>
      <c r="P4" s="2541"/>
      <c r="Q4" s="1672"/>
      <c r="R4" s="2541"/>
      <c r="S4" s="2540"/>
      <c r="T4" s="2541"/>
      <c r="U4" s="2540"/>
      <c r="V4" s="2541"/>
      <c r="W4" s="2540"/>
      <c r="X4" s="2541"/>
      <c r="Y4" s="2540"/>
      <c r="Z4" s="2541"/>
      <c r="AA4" s="2540"/>
      <c r="AB4" s="1672"/>
      <c r="AC4" s="1672"/>
      <c r="AD4" s="2541"/>
      <c r="AE4" s="2540"/>
      <c r="AF4" s="2541"/>
    </row>
    <row r="5" spans="1:38" s="1" customFormat="1">
      <c r="G5" s="1432" t="s">
        <v>205</v>
      </c>
      <c r="H5" s="1" t="s">
        <v>1717</v>
      </c>
    </row>
    <row r="6" spans="1:38" s="1" customFormat="1">
      <c r="G6" s="1432" t="s">
        <v>208</v>
      </c>
      <c r="H6" s="1123" t="s">
        <v>1431</v>
      </c>
    </row>
    <row r="7" spans="1:38" s="1" customFormat="1">
      <c r="G7" s="7" t="s">
        <v>238</v>
      </c>
      <c r="H7" s="1123" t="s">
        <v>1432</v>
      </c>
    </row>
    <row r="8" spans="1:38" s="1" customFormat="1">
      <c r="G8" s="2952" t="s">
        <v>239</v>
      </c>
      <c r="H8" s="1" t="s">
        <v>2340</v>
      </c>
    </row>
    <row r="9" spans="1:38" s="1" customFormat="1">
      <c r="G9" s="2952" t="s">
        <v>2343</v>
      </c>
      <c r="H9" s="1" t="s">
        <v>2344</v>
      </c>
    </row>
    <row r="10" spans="1:38" s="1" customFormat="1">
      <c r="G10" s="1672" t="s">
        <v>1390</v>
      </c>
      <c r="H10" s="1123"/>
    </row>
    <row r="11" spans="1:38" s="1" customFormat="1">
      <c r="G11" s="1431" t="s">
        <v>206</v>
      </c>
      <c r="H11" s="28" t="s">
        <v>2060</v>
      </c>
    </row>
    <row r="12" spans="1:38" s="1" customFormat="1">
      <c r="G12" s="1432" t="s">
        <v>207</v>
      </c>
      <c r="H12" s="28" t="s">
        <v>2061</v>
      </c>
    </row>
    <row r="13" spans="1:38" s="1" customFormat="1">
      <c r="G13" s="2952" t="s">
        <v>205</v>
      </c>
      <c r="H13" s="1123" t="s">
        <v>2355</v>
      </c>
    </row>
    <row r="14" spans="1:38" s="1" customFormat="1">
      <c r="G14" s="2959" t="s">
        <v>206</v>
      </c>
      <c r="H14" s="28" t="s">
        <v>2356</v>
      </c>
    </row>
    <row r="15" spans="1:38" s="1" customFormat="1">
      <c r="G15" s="1672" t="s">
        <v>1384</v>
      </c>
    </row>
    <row r="16" spans="1:38" s="1" customFormat="1">
      <c r="G16" s="1672"/>
    </row>
    <row r="17" spans="1:71" s="1" customFormat="1" ht="15.75" thickBot="1">
      <c r="G17" s="1672"/>
    </row>
    <row r="18" spans="1:71" s="2536" customFormat="1" ht="19.5" thickBot="1">
      <c r="E18" s="4420" t="s">
        <v>2339</v>
      </c>
      <c r="F18" s="4421"/>
      <c r="G18" s="4421"/>
      <c r="H18" s="4421"/>
      <c r="I18" s="4421"/>
      <c r="J18" s="4421"/>
      <c r="K18" s="4421"/>
      <c r="L18" s="4421"/>
      <c r="M18" s="4421"/>
      <c r="N18" s="4421"/>
      <c r="O18" s="4421"/>
      <c r="P18" s="4422"/>
      <c r="Q18" s="2540"/>
      <c r="R18" s="2541"/>
      <c r="S18" s="2540"/>
      <c r="T18" s="2541"/>
      <c r="U18" s="2540"/>
      <c r="V18" s="2541"/>
      <c r="W18" s="2540"/>
      <c r="X18" s="2541"/>
      <c r="Y18" s="2540"/>
      <c r="Z18" s="2541"/>
      <c r="AA18" s="2540"/>
      <c r="AB18" s="2541"/>
      <c r="AC18" s="2540"/>
      <c r="AD18" s="2541"/>
      <c r="AE18" s="2540"/>
      <c r="AF18" s="2541"/>
      <c r="AG18" s="2540"/>
      <c r="AH18" s="2541"/>
      <c r="AI18" s="2540"/>
      <c r="AJ18" s="2541"/>
      <c r="AK18" s="2540"/>
      <c r="AL18" s="2541"/>
    </row>
    <row r="19" spans="1:71" s="2536" customFormat="1" ht="18.75">
      <c r="D19" s="4423" t="s">
        <v>1109</v>
      </c>
      <c r="E19" s="4424"/>
      <c r="F19" s="4424" t="s">
        <v>108</v>
      </c>
      <c r="G19" s="4424"/>
      <c r="H19" s="4424" t="s">
        <v>1080</v>
      </c>
      <c r="I19" s="4424"/>
      <c r="J19" s="4424"/>
      <c r="K19" s="4424"/>
      <c r="L19" s="4424"/>
      <c r="M19" s="2389"/>
      <c r="N19" s="2390"/>
      <c r="O19" s="2390"/>
      <c r="P19" s="2390"/>
      <c r="Q19" s="2540"/>
      <c r="R19" s="2541"/>
      <c r="S19" s="2540"/>
      <c r="T19" s="2541"/>
      <c r="U19" s="2540"/>
      <c r="V19" s="2541"/>
      <c r="W19" s="2540"/>
      <c r="X19" s="2541"/>
      <c r="Y19" s="2540"/>
      <c r="Z19" s="2541"/>
      <c r="AA19" s="2540"/>
      <c r="AB19" s="2541"/>
      <c r="AC19" s="2540"/>
      <c r="AD19" s="2541"/>
      <c r="AE19" s="2540"/>
      <c r="AF19" s="2541"/>
      <c r="AG19" s="2540"/>
      <c r="AH19" s="2541"/>
      <c r="AI19" s="2540"/>
      <c r="AJ19" s="2541"/>
      <c r="AK19" s="2540"/>
      <c r="AL19" s="2541"/>
    </row>
    <row r="20" spans="1:71" s="2536" customFormat="1" ht="15.75" thickBot="1">
      <c r="C20" s="2952" t="s">
        <v>1795</v>
      </c>
      <c r="D20" s="1477" t="s">
        <v>1082</v>
      </c>
      <c r="E20" s="1478" t="s">
        <v>1083</v>
      </c>
      <c r="F20" s="1478" t="s">
        <v>1084</v>
      </c>
      <c r="G20" s="1478" t="s">
        <v>1085</v>
      </c>
      <c r="H20" s="1478" t="s">
        <v>1086</v>
      </c>
      <c r="I20" s="1478" t="s">
        <v>1087</v>
      </c>
      <c r="J20" s="1478" t="s">
        <v>1088</v>
      </c>
      <c r="K20" s="1478" t="s">
        <v>2350</v>
      </c>
      <c r="L20" s="1478" t="s">
        <v>1090</v>
      </c>
      <c r="M20" s="1478" t="s">
        <v>2041</v>
      </c>
      <c r="N20" s="1478" t="s">
        <v>1334</v>
      </c>
      <c r="O20" s="1478" t="s">
        <v>2353</v>
      </c>
      <c r="P20" s="1478" t="s">
        <v>672</v>
      </c>
      <c r="Q20" s="2540"/>
      <c r="R20" s="2541"/>
      <c r="S20" s="2540"/>
      <c r="T20" s="2541"/>
      <c r="U20" s="2540"/>
      <c r="V20" s="2541"/>
      <c r="W20" s="2540"/>
      <c r="X20" s="2541"/>
      <c r="Y20" s="2540"/>
      <c r="Z20" s="2541"/>
      <c r="AA20" s="2540"/>
      <c r="AB20" s="2541"/>
      <c r="AC20" s="2540"/>
      <c r="AD20" s="2541"/>
      <c r="AE20" s="2540"/>
      <c r="AF20" s="2541"/>
      <c r="AG20" s="2540"/>
      <c r="AH20" s="2541"/>
      <c r="AI20" s="2540"/>
      <c r="AJ20" s="2541"/>
      <c r="AK20" s="2540"/>
      <c r="AL20" s="2541"/>
    </row>
    <row r="21" spans="1:71" s="2536" customFormat="1">
      <c r="C21" s="3222" t="s">
        <v>1796</v>
      </c>
      <c r="D21" s="2392">
        <v>0</v>
      </c>
      <c r="E21" s="2391">
        <v>300</v>
      </c>
      <c r="F21" s="1473">
        <v>100</v>
      </c>
      <c r="G21" s="1474">
        <v>100</v>
      </c>
      <c r="H21" s="1474" t="s">
        <v>2342</v>
      </c>
      <c r="I21" s="1474" t="s">
        <v>2341</v>
      </c>
      <c r="J21" s="1474" t="s">
        <v>2345</v>
      </c>
      <c r="K21" s="1474" t="s">
        <v>2346</v>
      </c>
      <c r="L21" s="1474" t="s">
        <v>1095</v>
      </c>
      <c r="M21" s="1474" t="s">
        <v>2042</v>
      </c>
      <c r="N21" s="1474" t="s">
        <v>300</v>
      </c>
      <c r="O21" s="1474">
        <v>330</v>
      </c>
      <c r="P21" s="1474" t="s">
        <v>2354</v>
      </c>
      <c r="Q21" s="2540"/>
      <c r="R21" s="2541"/>
      <c r="S21" s="2540"/>
      <c r="T21" s="2541"/>
      <c r="U21" s="2540"/>
      <c r="V21" s="2541"/>
      <c r="W21" s="2540"/>
      <c r="X21" s="2541"/>
      <c r="Y21" s="2540"/>
      <c r="Z21" s="2541"/>
      <c r="AA21" s="2540"/>
      <c r="AB21" s="2541"/>
      <c r="AC21" s="2540"/>
      <c r="AD21" s="2541"/>
      <c r="AE21" s="2540"/>
      <c r="AF21" s="2541"/>
      <c r="AG21" s="2540"/>
      <c r="AH21" s="2541"/>
      <c r="AI21" s="2540"/>
      <c r="AJ21" s="2541"/>
      <c r="AK21" s="2540"/>
      <c r="AL21" s="2541"/>
    </row>
    <row r="22" spans="1:71" s="2536" customFormat="1">
      <c r="C22" s="3223" t="s">
        <v>1797</v>
      </c>
      <c r="D22" s="2953">
        <v>0</v>
      </c>
      <c r="E22" s="1472">
        <v>750</v>
      </c>
      <c r="F22" s="1475">
        <v>150</v>
      </c>
      <c r="G22" s="1476">
        <v>150</v>
      </c>
      <c r="H22" s="1476" t="s">
        <v>2342</v>
      </c>
      <c r="I22" s="1476" t="s">
        <v>2341</v>
      </c>
      <c r="J22" s="1476" t="s">
        <v>2345</v>
      </c>
      <c r="K22" s="1476" t="s">
        <v>2347</v>
      </c>
      <c r="L22" s="1476" t="s">
        <v>1095</v>
      </c>
      <c r="M22" s="1476" t="s">
        <v>2042</v>
      </c>
      <c r="N22" s="1476" t="s">
        <v>306</v>
      </c>
      <c r="O22" s="1476">
        <v>450</v>
      </c>
      <c r="P22" s="1476" t="s">
        <v>2354</v>
      </c>
      <c r="Q22" s="2540"/>
      <c r="R22" s="2541"/>
      <c r="S22" s="2540"/>
      <c r="T22" s="2541"/>
      <c r="U22" s="2540"/>
      <c r="V22" s="2541"/>
      <c r="W22" s="2540"/>
      <c r="X22" s="2541"/>
      <c r="Y22" s="2540"/>
      <c r="Z22" s="2541"/>
      <c r="AA22" s="2540"/>
      <c r="AB22" s="2541"/>
      <c r="AC22" s="2540"/>
      <c r="AD22" s="2541"/>
      <c r="AE22" s="2540"/>
      <c r="AF22" s="2541"/>
      <c r="AG22" s="2540"/>
      <c r="AH22" s="2541"/>
      <c r="AI22" s="2540"/>
      <c r="AJ22" s="2541"/>
      <c r="AK22" s="2540"/>
      <c r="AL22" s="2541"/>
    </row>
    <row r="23" spans="1:71" s="2536" customFormat="1">
      <c r="C23" s="3223" t="s">
        <v>1798</v>
      </c>
      <c r="D23" s="2953">
        <v>0</v>
      </c>
      <c r="E23" s="1472">
        <v>1000</v>
      </c>
      <c r="F23" s="1475">
        <v>200</v>
      </c>
      <c r="G23" s="1476">
        <v>200</v>
      </c>
      <c r="H23" s="1476" t="s">
        <v>2342</v>
      </c>
      <c r="I23" s="1476" t="s">
        <v>2341</v>
      </c>
      <c r="J23" s="1476" t="s">
        <v>2345</v>
      </c>
      <c r="K23" s="1476" t="s">
        <v>2348</v>
      </c>
      <c r="L23" s="1476" t="s">
        <v>1095</v>
      </c>
      <c r="M23" s="1476" t="s">
        <v>2042</v>
      </c>
      <c r="N23" s="1476" t="s">
        <v>312</v>
      </c>
      <c r="O23" s="1476">
        <v>600</v>
      </c>
      <c r="P23" s="1476" t="s">
        <v>2354</v>
      </c>
      <c r="Q23" s="2540"/>
      <c r="R23" s="2541"/>
      <c r="S23" s="2540"/>
      <c r="T23" s="2541"/>
      <c r="U23" s="2540"/>
      <c r="V23" s="2541"/>
      <c r="W23" s="2540"/>
      <c r="X23" s="2541"/>
      <c r="Y23" s="2540"/>
      <c r="Z23" s="2541"/>
      <c r="AA23" s="2540"/>
      <c r="AB23" s="2541"/>
      <c r="AC23" s="2540"/>
      <c r="AD23" s="2541"/>
      <c r="AE23" s="2540"/>
      <c r="AF23" s="2541"/>
      <c r="AG23" s="2540"/>
      <c r="AH23" s="2541"/>
      <c r="AI23" s="2540"/>
      <c r="AJ23" s="2541"/>
      <c r="AK23" s="2540"/>
      <c r="AL23" s="2541"/>
    </row>
    <row r="24" spans="1:71" s="2536" customFormat="1">
      <c r="C24" s="3223" t="s">
        <v>1799</v>
      </c>
      <c r="D24" s="2953">
        <v>0</v>
      </c>
      <c r="E24" s="1472">
        <v>1500</v>
      </c>
      <c r="F24" s="1475">
        <v>250</v>
      </c>
      <c r="G24" s="1476">
        <v>250</v>
      </c>
      <c r="H24" s="1476" t="s">
        <v>2342</v>
      </c>
      <c r="I24" s="1476" t="s">
        <v>2341</v>
      </c>
      <c r="J24" s="1476" t="s">
        <v>2345</v>
      </c>
      <c r="K24" s="1476" t="s">
        <v>2349</v>
      </c>
      <c r="L24" s="1476" t="s">
        <v>1095</v>
      </c>
      <c r="M24" s="1476" t="s">
        <v>1457</v>
      </c>
      <c r="N24" s="1476" t="s">
        <v>1335</v>
      </c>
      <c r="O24" s="1476">
        <v>685</v>
      </c>
      <c r="P24" s="1476" t="s">
        <v>2354</v>
      </c>
      <c r="Q24" s="2540"/>
      <c r="R24" s="2541"/>
      <c r="S24" s="2540"/>
      <c r="T24" s="2541"/>
      <c r="U24" s="2540"/>
      <c r="V24" s="2541"/>
      <c r="W24" s="2540"/>
      <c r="X24" s="2541"/>
      <c r="Y24" s="2540"/>
      <c r="Z24" s="2541"/>
      <c r="AA24" s="2540"/>
      <c r="AB24" s="2541"/>
      <c r="AC24" s="2540"/>
      <c r="AD24" s="2541"/>
      <c r="AE24" s="2540"/>
      <c r="AF24" s="2541"/>
      <c r="AG24" s="2540"/>
      <c r="AH24" s="2541"/>
      <c r="AI24" s="2540"/>
      <c r="AJ24" s="2541"/>
      <c r="AK24" s="2540"/>
      <c r="AL24" s="2541"/>
    </row>
    <row r="26" spans="1:71">
      <c r="H26" s="2541" t="s">
        <v>2351</v>
      </c>
      <c r="I26" s="2540" t="s">
        <v>2352</v>
      </c>
    </row>
    <row r="27" spans="1:71" s="1" customFormat="1">
      <c r="G27" s="1672"/>
    </row>
    <row r="28" spans="1:71" s="1" customFormat="1">
      <c r="G28" s="1672"/>
    </row>
    <row r="29" spans="1:71" s="1" customFormat="1" ht="28.5">
      <c r="A29" s="3293" t="s">
        <v>2597</v>
      </c>
      <c r="B29" s="3293"/>
      <c r="C29" s="3293"/>
      <c r="D29" s="3293"/>
      <c r="E29" s="3293"/>
      <c r="F29" s="3293"/>
      <c r="G29" s="3294"/>
      <c r="H29" s="3295"/>
      <c r="I29" s="3293"/>
      <c r="J29" s="3293"/>
      <c r="K29" s="3293"/>
      <c r="L29" s="3293"/>
      <c r="M29" s="3293"/>
      <c r="N29" s="3293"/>
      <c r="O29" s="3293"/>
      <c r="P29" s="3293"/>
      <c r="Q29" s="3293"/>
      <c r="R29" s="3293"/>
      <c r="S29" s="3293"/>
      <c r="AK29" s="1218" t="s">
        <v>1199</v>
      </c>
      <c r="AL29" s="96"/>
      <c r="AM29" s="50"/>
      <c r="AN29" s="96"/>
      <c r="AO29" s="97"/>
      <c r="AP29" s="296">
        <v>100</v>
      </c>
      <c r="AQ29" s="296">
        <f>AP29+50</f>
        <v>150</v>
      </c>
      <c r="AR29" s="296">
        <f>AP29+100</f>
        <v>200</v>
      </c>
      <c r="AS29" s="296">
        <f>AQ29+100</f>
        <v>250</v>
      </c>
      <c r="AT29" s="296">
        <f t="shared" ref="AT29:BR29" si="0">AR29+100</f>
        <v>300</v>
      </c>
      <c r="AU29" s="296">
        <f t="shared" si="0"/>
        <v>350</v>
      </c>
      <c r="AV29" s="296">
        <f t="shared" si="0"/>
        <v>400</v>
      </c>
      <c r="AW29" s="296">
        <f t="shared" si="0"/>
        <v>450</v>
      </c>
      <c r="AX29" s="296">
        <f t="shared" si="0"/>
        <v>500</v>
      </c>
      <c r="AY29" s="296">
        <f t="shared" si="0"/>
        <v>550</v>
      </c>
      <c r="AZ29" s="296">
        <f t="shared" si="0"/>
        <v>600</v>
      </c>
      <c r="BA29" s="296">
        <f t="shared" si="0"/>
        <v>650</v>
      </c>
      <c r="BB29" s="296">
        <f t="shared" si="0"/>
        <v>700</v>
      </c>
      <c r="BC29" s="296">
        <f t="shared" si="0"/>
        <v>750</v>
      </c>
      <c r="BD29" s="296">
        <f t="shared" si="0"/>
        <v>800</v>
      </c>
      <c r="BE29" s="296">
        <f t="shared" si="0"/>
        <v>850</v>
      </c>
      <c r="BF29" s="296">
        <f t="shared" si="0"/>
        <v>900</v>
      </c>
      <c r="BG29" s="296">
        <f t="shared" si="0"/>
        <v>950</v>
      </c>
      <c r="BH29" s="296">
        <f t="shared" si="0"/>
        <v>1000</v>
      </c>
      <c r="BI29" s="296">
        <f t="shared" si="0"/>
        <v>1050</v>
      </c>
      <c r="BJ29" s="296">
        <f t="shared" si="0"/>
        <v>1100</v>
      </c>
      <c r="BK29" s="296">
        <f t="shared" si="0"/>
        <v>1150</v>
      </c>
      <c r="BL29" s="296">
        <f t="shared" si="0"/>
        <v>1200</v>
      </c>
      <c r="BM29" s="296">
        <f t="shared" si="0"/>
        <v>1250</v>
      </c>
      <c r="BN29" s="296">
        <f t="shared" si="0"/>
        <v>1300</v>
      </c>
      <c r="BO29" s="296">
        <f t="shared" si="0"/>
        <v>1350</v>
      </c>
      <c r="BP29" s="296">
        <f t="shared" si="0"/>
        <v>1400</v>
      </c>
      <c r="BQ29" s="296">
        <f t="shared" si="0"/>
        <v>1450</v>
      </c>
      <c r="BR29" s="296">
        <f t="shared" si="0"/>
        <v>1500</v>
      </c>
      <c r="BS29" s="70"/>
    </row>
    <row r="30" spans="1:71" ht="15.75" thickBot="1">
      <c r="A30" s="3296" t="s">
        <v>2062</v>
      </c>
      <c r="B30" s="3293"/>
      <c r="C30" s="3293"/>
      <c r="D30" s="3293"/>
      <c r="E30" s="3293"/>
      <c r="F30" s="3295"/>
      <c r="G30" s="3297"/>
      <c r="H30" s="3298"/>
      <c r="I30" s="3297"/>
      <c r="J30" s="3298"/>
      <c r="K30" s="3297"/>
      <c r="L30" s="3298"/>
      <c r="M30" s="3297"/>
      <c r="N30" s="3297"/>
      <c r="O30" s="3297"/>
      <c r="P30" s="3297"/>
      <c r="Q30" s="3297"/>
      <c r="R30" s="3298"/>
      <c r="S30" s="3297"/>
      <c r="AK30" s="558"/>
      <c r="AL30" s="799"/>
      <c r="AM30" s="2539"/>
      <c r="AN30" s="1424"/>
      <c r="AO30" s="3031"/>
      <c r="AP30" s="680"/>
      <c r="AQ30" s="680"/>
      <c r="AR30" s="680"/>
      <c r="AS30" s="680"/>
      <c r="AT30" s="680"/>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70"/>
    </row>
    <row r="31" spans="1:71" ht="19.5" thickBot="1">
      <c r="A31" s="3293"/>
      <c r="B31" s="3293"/>
      <c r="C31" s="3293"/>
      <c r="D31" s="3293"/>
      <c r="E31" s="4431" t="s">
        <v>2338</v>
      </c>
      <c r="F31" s="4432"/>
      <c r="G31" s="4432"/>
      <c r="H31" s="4432"/>
      <c r="I31" s="4432"/>
      <c r="J31" s="4432"/>
      <c r="K31" s="4432"/>
      <c r="L31" s="4432"/>
      <c r="M31" s="4432"/>
      <c r="N31" s="4432"/>
      <c r="O31" s="4432"/>
      <c r="P31" s="4433"/>
      <c r="Q31" s="3297"/>
      <c r="R31" s="3298"/>
      <c r="S31" s="3297"/>
      <c r="AK31" s="2542"/>
      <c r="AL31" s="2536"/>
      <c r="AM31" s="2536"/>
      <c r="AN31" s="2536"/>
      <c r="AO31" s="3043"/>
      <c r="AP31" s="1355"/>
      <c r="AQ31" s="1354"/>
      <c r="AR31" s="1355"/>
      <c r="AS31" s="1354"/>
      <c r="AT31" s="1355"/>
      <c r="AU31" s="1354"/>
      <c r="AV31" s="1355"/>
      <c r="AW31" s="1355"/>
      <c r="AX31" s="1355"/>
      <c r="AY31" s="1355"/>
      <c r="AZ31" s="1355"/>
      <c r="BA31" s="1354"/>
      <c r="BB31" s="1355"/>
      <c r="BC31" s="1354"/>
      <c r="BD31" s="268"/>
      <c r="BE31" s="269"/>
      <c r="BF31" s="268"/>
      <c r="BG31" s="269"/>
      <c r="BH31" s="268"/>
      <c r="BI31" s="269"/>
      <c r="BJ31" s="268"/>
      <c r="BK31" s="269"/>
      <c r="BL31" s="268"/>
      <c r="BM31" s="269"/>
      <c r="BN31" s="268"/>
      <c r="BO31" s="269"/>
      <c r="BP31" s="268"/>
      <c r="BQ31" s="269"/>
      <c r="BR31" s="268"/>
      <c r="BS31" s="70"/>
    </row>
    <row r="32" spans="1:71" ht="18.75">
      <c r="A32" s="3293"/>
      <c r="B32" s="3293"/>
      <c r="C32" s="3293"/>
      <c r="D32" s="4434" t="s">
        <v>1109</v>
      </c>
      <c r="E32" s="4435"/>
      <c r="F32" s="4435" t="s">
        <v>108</v>
      </c>
      <c r="G32" s="4435"/>
      <c r="H32" s="4435" t="s">
        <v>1080</v>
      </c>
      <c r="I32" s="4435"/>
      <c r="J32" s="4435"/>
      <c r="K32" s="4435"/>
      <c r="L32" s="4435"/>
      <c r="M32" s="3299"/>
      <c r="N32" s="3300"/>
      <c r="O32" s="3300"/>
      <c r="P32" s="3300"/>
      <c r="Q32" s="3297"/>
      <c r="R32" s="3298"/>
      <c r="S32" s="3297"/>
      <c r="AK32" s="2542"/>
      <c r="AL32" s="2536"/>
      <c r="AM32" s="2536"/>
      <c r="AN32" s="2536"/>
      <c r="AO32" s="3043"/>
      <c r="AP32" s="1356"/>
      <c r="AQ32" s="274"/>
      <c r="AR32" s="1356"/>
      <c r="AS32" s="274"/>
      <c r="AT32" s="1356"/>
      <c r="AU32" s="274"/>
      <c r="AV32" s="1356"/>
      <c r="AW32" s="1356"/>
      <c r="AX32" s="1356"/>
      <c r="AY32" s="1356"/>
      <c r="AZ32" s="1356"/>
      <c r="BA32" s="274"/>
      <c r="BB32" s="1356"/>
      <c r="BC32" s="274"/>
      <c r="BD32" s="1356"/>
      <c r="BE32" s="274"/>
      <c r="BF32" s="1356"/>
      <c r="BG32" s="274"/>
      <c r="BH32" s="1356"/>
      <c r="BI32" s="274"/>
      <c r="BJ32" s="1356"/>
      <c r="BK32" s="269"/>
      <c r="BL32" s="268"/>
      <c r="BM32" s="269"/>
      <c r="BN32" s="268"/>
      <c r="BO32" s="269"/>
      <c r="BP32" s="268"/>
      <c r="BQ32" s="269"/>
      <c r="BR32" s="268"/>
      <c r="BS32" s="70"/>
    </row>
    <row r="33" spans="1:71" ht="15.75" thickBot="1">
      <c r="A33" s="3293"/>
      <c r="B33" s="3293"/>
      <c r="C33" s="3294" t="s">
        <v>1795</v>
      </c>
      <c r="D33" s="3301" t="s">
        <v>1082</v>
      </c>
      <c r="E33" s="3302" t="s">
        <v>1083</v>
      </c>
      <c r="F33" s="3302" t="s">
        <v>1084</v>
      </c>
      <c r="G33" s="3302" t="s">
        <v>1085</v>
      </c>
      <c r="H33" s="3302" t="s">
        <v>1086</v>
      </c>
      <c r="I33" s="3302" t="s">
        <v>1087</v>
      </c>
      <c r="J33" s="3302" t="s">
        <v>1088</v>
      </c>
      <c r="K33" s="3302" t="s">
        <v>1089</v>
      </c>
      <c r="L33" s="3302" t="s">
        <v>1090</v>
      </c>
      <c r="M33" s="3302" t="s">
        <v>2041</v>
      </c>
      <c r="N33" s="3302" t="s">
        <v>1334</v>
      </c>
      <c r="O33" s="3302" t="s">
        <v>1338</v>
      </c>
      <c r="P33" s="3302" t="s">
        <v>672</v>
      </c>
      <c r="Q33" s="3297"/>
      <c r="R33" s="3298"/>
      <c r="S33" s="3297"/>
      <c r="AK33" s="2560"/>
      <c r="AL33" s="2551"/>
      <c r="AM33" s="2551"/>
      <c r="AN33" s="2551"/>
      <c r="AO33" s="3044"/>
      <c r="AP33" s="1348"/>
      <c r="AQ33" s="1347"/>
      <c r="AR33" s="1348"/>
      <c r="AS33" s="1347"/>
      <c r="AT33" s="1348"/>
      <c r="AU33" s="1347"/>
      <c r="AV33" s="1348"/>
      <c r="AW33" s="1348"/>
      <c r="AX33" s="1348"/>
      <c r="AY33" s="1348"/>
      <c r="AZ33" s="1348"/>
      <c r="BA33" s="1347"/>
      <c r="BB33" s="1348"/>
      <c r="BC33" s="1347"/>
      <c r="BD33" s="1348"/>
      <c r="BE33" s="1347"/>
      <c r="BF33" s="1348"/>
      <c r="BG33" s="1347"/>
      <c r="BH33" s="1348"/>
      <c r="BI33" s="1347"/>
      <c r="BJ33" s="1348"/>
      <c r="BK33" s="1347"/>
      <c r="BL33" s="1348"/>
      <c r="BM33" s="1347"/>
      <c r="BN33" s="1348"/>
      <c r="BO33" s="1347"/>
      <c r="BP33" s="1348"/>
      <c r="BQ33" s="1347"/>
      <c r="BR33" s="1348"/>
      <c r="BS33" s="70"/>
    </row>
    <row r="34" spans="1:71">
      <c r="A34" s="3293"/>
      <c r="B34" s="3293"/>
      <c r="C34" s="3303" t="s">
        <v>1796</v>
      </c>
      <c r="D34" s="3304">
        <v>0</v>
      </c>
      <c r="E34" s="3305">
        <v>150</v>
      </c>
      <c r="F34" s="3306">
        <v>65</v>
      </c>
      <c r="G34" s="3307">
        <v>65</v>
      </c>
      <c r="H34" s="3307" t="s">
        <v>1091</v>
      </c>
      <c r="I34" s="3307" t="s">
        <v>1092</v>
      </c>
      <c r="J34" s="3307" t="s">
        <v>1093</v>
      </c>
      <c r="K34" s="3307" t="s">
        <v>1094</v>
      </c>
      <c r="L34" s="3307" t="s">
        <v>1095</v>
      </c>
      <c r="M34" s="3307" t="s">
        <v>2042</v>
      </c>
      <c r="N34" s="3307" t="s">
        <v>306</v>
      </c>
      <c r="O34" s="3307"/>
      <c r="P34" s="3307"/>
      <c r="Q34" s="3297"/>
      <c r="R34" s="3298"/>
      <c r="S34" s="3297"/>
      <c r="AK34" s="219"/>
      <c r="AL34" s="219"/>
      <c r="AO34" s="220"/>
      <c r="AP34" s="1418"/>
      <c r="AQ34" s="644"/>
      <c r="AR34" s="1418"/>
      <c r="AS34" s="644"/>
      <c r="AT34" s="1418"/>
      <c r="AU34" s="644"/>
      <c r="AV34" s="1418"/>
      <c r="AW34" s="1418"/>
      <c r="AX34" s="1418"/>
      <c r="AY34" s="1418"/>
      <c r="AZ34" s="1418"/>
      <c r="BA34" s="644"/>
      <c r="BB34" s="1418"/>
      <c r="BC34" s="644"/>
      <c r="BD34" s="1418"/>
      <c r="BE34" s="644"/>
      <c r="BF34" s="1418"/>
      <c r="BG34" s="644"/>
      <c r="BH34" s="1418"/>
      <c r="BI34" s="644"/>
      <c r="BJ34" s="1418"/>
      <c r="BK34" s="644"/>
      <c r="BL34" s="1418"/>
      <c r="BM34" s="644"/>
      <c r="BN34" s="1418"/>
      <c r="BO34" s="644"/>
      <c r="BP34" s="1418"/>
      <c r="BQ34" s="644"/>
      <c r="BR34" s="1418"/>
      <c r="BS34" s="70"/>
    </row>
    <row r="35" spans="1:71">
      <c r="A35" s="3293"/>
      <c r="B35" s="3293"/>
      <c r="C35" s="3308" t="s">
        <v>1797</v>
      </c>
      <c r="D35" s="3309">
        <v>0</v>
      </c>
      <c r="E35" s="3310">
        <v>300</v>
      </c>
      <c r="F35" s="3311">
        <v>80</v>
      </c>
      <c r="G35" s="3312">
        <v>80</v>
      </c>
      <c r="H35" s="3312" t="s">
        <v>1096</v>
      </c>
      <c r="I35" s="3312" t="s">
        <v>1097</v>
      </c>
      <c r="J35" s="3312" t="s">
        <v>1093</v>
      </c>
      <c r="K35" s="3312" t="s">
        <v>1098</v>
      </c>
      <c r="L35" s="3312" t="s">
        <v>1095</v>
      </c>
      <c r="M35" s="3312" t="s">
        <v>2042</v>
      </c>
      <c r="N35" s="3312" t="s">
        <v>312</v>
      </c>
      <c r="O35" s="3312">
        <v>1080</v>
      </c>
      <c r="P35" s="3312" t="s">
        <v>1339</v>
      </c>
      <c r="Q35" s="3297"/>
      <c r="R35" s="3298"/>
      <c r="S35" s="3297"/>
      <c r="AK35" s="2536"/>
      <c r="AL35" s="2536"/>
      <c r="AM35" s="2536"/>
      <c r="AN35" s="2536"/>
      <c r="AO35" s="1123"/>
      <c r="AP35" s="1246"/>
      <c r="AQ35" s="87"/>
      <c r="AR35" s="1246"/>
      <c r="AS35" s="87"/>
      <c r="AT35" s="1246"/>
      <c r="AU35" s="87"/>
      <c r="AV35" s="1246"/>
      <c r="AW35" s="1246"/>
      <c r="AX35" s="1246"/>
      <c r="AY35" s="1246"/>
      <c r="AZ35" s="1246"/>
      <c r="BA35" s="87"/>
      <c r="BB35" s="1246"/>
      <c r="BC35" s="87"/>
      <c r="BD35" s="1246"/>
      <c r="BE35" s="87"/>
      <c r="BF35" s="1246"/>
      <c r="BG35" s="87"/>
      <c r="BH35" s="1246"/>
      <c r="BI35" s="87"/>
      <c r="BJ35" s="1246"/>
      <c r="BK35" s="87"/>
      <c r="BL35" s="1246"/>
      <c r="BM35" s="87"/>
      <c r="BN35" s="1246"/>
      <c r="BO35" s="87"/>
      <c r="BP35" s="1246"/>
      <c r="BQ35" s="87"/>
      <c r="BR35" s="1246"/>
      <c r="BS35" s="2541"/>
    </row>
    <row r="36" spans="1:71">
      <c r="A36" s="3293"/>
      <c r="B36" s="3293"/>
      <c r="C36" s="3308" t="s">
        <v>1798</v>
      </c>
      <c r="D36" s="3309">
        <v>0</v>
      </c>
      <c r="E36" s="3310">
        <v>500</v>
      </c>
      <c r="F36" s="3311">
        <v>100</v>
      </c>
      <c r="G36" s="3312">
        <v>100</v>
      </c>
      <c r="H36" s="3312" t="s">
        <v>1099</v>
      </c>
      <c r="I36" s="3312" t="s">
        <v>1100</v>
      </c>
      <c r="J36" s="3312" t="s">
        <v>1093</v>
      </c>
      <c r="K36" s="3312" t="s">
        <v>1101</v>
      </c>
      <c r="L36" s="3312" t="s">
        <v>1095</v>
      </c>
      <c r="M36" s="3312" t="s">
        <v>2042</v>
      </c>
      <c r="N36" s="3312" t="s">
        <v>1335</v>
      </c>
      <c r="O36" s="3312"/>
      <c r="P36" s="3312"/>
      <c r="Q36" s="3297"/>
      <c r="R36" s="3298"/>
      <c r="S36" s="3297"/>
      <c r="AK36" s="51"/>
      <c r="AL36" s="2539"/>
      <c r="AM36" s="2539"/>
      <c r="AN36" s="2539"/>
      <c r="AO36" s="3045"/>
      <c r="AP36" s="3041"/>
      <c r="AQ36" s="3042"/>
      <c r="AR36" s="264"/>
      <c r="AS36" s="265"/>
      <c r="AT36" s="264"/>
      <c r="AU36" s="265"/>
      <c r="AV36" s="264"/>
      <c r="AW36" s="264"/>
      <c r="AX36" s="264"/>
      <c r="AY36" s="264"/>
      <c r="AZ36" s="264"/>
      <c r="BA36" s="265"/>
      <c r="BB36" s="264"/>
      <c r="BC36" s="265"/>
      <c r="BD36" s="264"/>
      <c r="BE36" s="265"/>
      <c r="BF36" s="264"/>
      <c r="BG36" s="265"/>
      <c r="BH36" s="264"/>
      <c r="BI36" s="265"/>
      <c r="BJ36" s="264"/>
      <c r="BK36" s="265"/>
      <c r="BL36" s="264"/>
      <c r="BM36" s="265"/>
      <c r="BN36" s="264"/>
      <c r="BO36" s="265"/>
      <c r="BP36" s="264"/>
      <c r="BQ36" s="265"/>
      <c r="BR36" s="264"/>
      <c r="BS36" s="70"/>
    </row>
    <row r="37" spans="1:71">
      <c r="A37" s="3293"/>
      <c r="B37" s="3293"/>
      <c r="C37" s="3308" t="s">
        <v>1799</v>
      </c>
      <c r="D37" s="3309">
        <v>0</v>
      </c>
      <c r="E37" s="3310">
        <v>700</v>
      </c>
      <c r="F37" s="3311">
        <v>125</v>
      </c>
      <c r="G37" s="3312">
        <v>125</v>
      </c>
      <c r="H37" s="3312" t="s">
        <v>1102</v>
      </c>
      <c r="I37" s="3312" t="s">
        <v>1103</v>
      </c>
      <c r="J37" s="3312" t="s">
        <v>1093</v>
      </c>
      <c r="K37" s="3312" t="s">
        <v>1104</v>
      </c>
      <c r="L37" s="3312" t="s">
        <v>1095</v>
      </c>
      <c r="M37" s="3312" t="s">
        <v>1457</v>
      </c>
      <c r="N37" s="3312" t="s">
        <v>1336</v>
      </c>
      <c r="O37" s="3312"/>
      <c r="P37" s="3312"/>
      <c r="Q37" s="3297"/>
      <c r="R37" s="3298"/>
      <c r="S37" s="3297"/>
      <c r="AK37" s="2542"/>
      <c r="AL37" s="2536"/>
      <c r="AM37" s="2536"/>
      <c r="AN37" s="2536"/>
      <c r="AO37" s="3043"/>
      <c r="AP37" s="3038"/>
      <c r="AQ37" s="1362"/>
      <c r="AR37" s="3038"/>
      <c r="AS37" s="1362"/>
      <c r="AT37" s="3038"/>
      <c r="AU37" s="269"/>
      <c r="AV37" s="268"/>
      <c r="AW37" s="268"/>
      <c r="AX37" s="268"/>
      <c r="AY37" s="268"/>
      <c r="AZ37" s="268"/>
      <c r="BA37" s="269"/>
      <c r="BB37" s="268"/>
      <c r="BC37" s="269"/>
      <c r="BD37" s="268"/>
      <c r="BE37" s="269"/>
      <c r="BF37" s="268"/>
      <c r="BG37" s="269"/>
      <c r="BH37" s="268"/>
      <c r="BI37" s="269"/>
      <c r="BJ37" s="268"/>
      <c r="BK37" s="269"/>
      <c r="BL37" s="268"/>
      <c r="BM37" s="269"/>
      <c r="BN37" s="268"/>
      <c r="BO37" s="269"/>
      <c r="BP37" s="268"/>
      <c r="BQ37" s="269"/>
      <c r="BR37" s="268"/>
      <c r="BS37" s="70"/>
    </row>
    <row r="38" spans="1:71">
      <c r="A38" s="3293"/>
      <c r="B38" s="3293"/>
      <c r="C38" s="3308" t="s">
        <v>1800</v>
      </c>
      <c r="D38" s="3313">
        <v>0</v>
      </c>
      <c r="E38" s="3314">
        <v>1000</v>
      </c>
      <c r="F38" s="3315">
        <v>200</v>
      </c>
      <c r="G38" s="3316">
        <v>200</v>
      </c>
      <c r="H38" s="3316" t="s">
        <v>1105</v>
      </c>
      <c r="I38" s="3316" t="s">
        <v>2080</v>
      </c>
      <c r="J38" s="3312" t="s">
        <v>1093</v>
      </c>
      <c r="K38" s="3312" t="s">
        <v>1718</v>
      </c>
      <c r="L38" s="3312" t="s">
        <v>1095</v>
      </c>
      <c r="M38" s="3312" t="s">
        <v>1456</v>
      </c>
      <c r="N38" s="3312" t="s">
        <v>1336</v>
      </c>
      <c r="O38" s="3312"/>
      <c r="P38" s="3312"/>
      <c r="Q38" s="3297"/>
      <c r="R38" s="3298"/>
      <c r="S38" s="3297"/>
      <c r="AK38" s="2542"/>
      <c r="AL38" s="2536"/>
      <c r="AM38" s="2536"/>
      <c r="AN38" s="2536"/>
      <c r="AO38" s="3043"/>
      <c r="AP38" s="1355"/>
      <c r="AQ38" s="1354"/>
      <c r="AR38" s="1355"/>
      <c r="AS38" s="1354"/>
      <c r="AT38" s="1355"/>
      <c r="AU38" s="1354"/>
      <c r="AV38" s="1355"/>
      <c r="AW38" s="1355"/>
      <c r="AX38" s="1355"/>
      <c r="AY38" s="268"/>
      <c r="AZ38" s="268"/>
      <c r="BA38" s="269"/>
      <c r="BB38" s="268"/>
      <c r="BC38" s="269"/>
      <c r="BD38" s="268"/>
      <c r="BE38" s="269"/>
      <c r="BF38" s="268"/>
      <c r="BG38" s="269"/>
      <c r="BH38" s="268"/>
      <c r="BI38" s="269"/>
      <c r="BJ38" s="268"/>
      <c r="BK38" s="269"/>
      <c r="BL38" s="268"/>
      <c r="BM38" s="269"/>
      <c r="BN38" s="268"/>
      <c r="BO38" s="269"/>
      <c r="BP38" s="268"/>
      <c r="BQ38" s="269"/>
      <c r="BR38" s="268"/>
      <c r="BS38" s="70"/>
    </row>
    <row r="39" spans="1:71" ht="15.75" thickBot="1">
      <c r="A39" s="3293"/>
      <c r="B39" s="3293"/>
      <c r="C39" s="3317" t="s">
        <v>1801</v>
      </c>
      <c r="D39" s="3318">
        <v>0</v>
      </c>
      <c r="E39" s="3319">
        <v>2000</v>
      </c>
      <c r="F39" s="3320">
        <v>200</v>
      </c>
      <c r="G39" s="3321">
        <v>200</v>
      </c>
      <c r="H39" s="3321" t="s">
        <v>1107</v>
      </c>
      <c r="I39" s="3321" t="s">
        <v>2081</v>
      </c>
      <c r="J39" s="3322" t="s">
        <v>1093</v>
      </c>
      <c r="K39" s="3322" t="s">
        <v>1108</v>
      </c>
      <c r="L39" s="3322" t="s">
        <v>1095</v>
      </c>
      <c r="M39" s="3322" t="s">
        <v>2042</v>
      </c>
      <c r="N39" s="3322" t="s">
        <v>1337</v>
      </c>
      <c r="O39" s="3322">
        <v>1431</v>
      </c>
      <c r="P39" s="3322" t="s">
        <v>1339</v>
      </c>
      <c r="Q39" s="3297"/>
      <c r="R39" s="3298"/>
      <c r="S39" s="3297"/>
      <c r="AK39" s="2542"/>
      <c r="AL39" s="2536"/>
      <c r="AM39" s="2536"/>
      <c r="AN39" s="2536"/>
      <c r="AO39" s="3043"/>
      <c r="AP39" s="1356"/>
      <c r="AQ39" s="274"/>
      <c r="AR39" s="1356"/>
      <c r="AS39" s="274"/>
      <c r="AT39" s="1356"/>
      <c r="AU39" s="274"/>
      <c r="AV39" s="1356"/>
      <c r="AW39" s="1356"/>
      <c r="AX39" s="1356"/>
      <c r="AY39" s="1356"/>
      <c r="AZ39" s="1356"/>
      <c r="BA39" s="274"/>
      <c r="BB39" s="1356"/>
      <c r="BC39" s="269"/>
      <c r="BD39" s="268"/>
      <c r="BE39" s="269"/>
      <c r="BF39" s="268"/>
      <c r="BG39" s="269"/>
      <c r="BH39" s="268"/>
      <c r="BI39" s="269"/>
      <c r="BJ39" s="268"/>
      <c r="BK39" s="269"/>
      <c r="BL39" s="268"/>
      <c r="BM39" s="269"/>
      <c r="BN39" s="268"/>
      <c r="BO39" s="269"/>
      <c r="BP39" s="268"/>
      <c r="BQ39" s="269"/>
      <c r="BR39" s="268"/>
      <c r="BS39" s="70"/>
    </row>
    <row r="40" spans="1:71">
      <c r="A40" s="3293"/>
      <c r="B40" s="3293"/>
      <c r="C40" s="3323"/>
      <c r="D40" s="3324"/>
      <c r="E40" s="3324"/>
      <c r="F40" s="3324"/>
      <c r="G40" s="3324"/>
      <c r="H40" s="3324"/>
      <c r="I40" s="3324"/>
      <c r="J40" s="3323"/>
      <c r="K40" s="3323"/>
      <c r="L40" s="3323"/>
      <c r="M40" s="3323"/>
      <c r="N40" s="3323"/>
      <c r="O40" s="3323"/>
      <c r="P40" s="3323"/>
      <c r="Q40" s="3297"/>
      <c r="R40" s="3298"/>
      <c r="S40" s="3297"/>
      <c r="AK40" s="2542"/>
      <c r="AL40" s="2536"/>
      <c r="AM40" s="2536"/>
      <c r="AN40" s="2536"/>
      <c r="AO40" s="3043"/>
      <c r="AP40" s="1366"/>
      <c r="AQ40" s="663"/>
      <c r="AR40" s="1366"/>
      <c r="AS40" s="663"/>
      <c r="AT40" s="1366"/>
      <c r="AU40" s="663"/>
      <c r="AV40" s="1366"/>
      <c r="AW40" s="1366"/>
      <c r="AX40" s="1366"/>
      <c r="AY40" s="1366"/>
      <c r="AZ40" s="1366"/>
      <c r="BA40" s="663"/>
      <c r="BB40" s="1366"/>
      <c r="BC40" s="663"/>
      <c r="BD40" s="1366"/>
      <c r="BE40" s="663"/>
      <c r="BF40" s="1366"/>
      <c r="BG40" s="663"/>
      <c r="BH40" s="1366"/>
      <c r="BI40" s="269"/>
      <c r="BJ40" s="268"/>
      <c r="BK40" s="269"/>
      <c r="BL40" s="268"/>
      <c r="BM40" s="269"/>
      <c r="BN40" s="268"/>
      <c r="BO40" s="269"/>
      <c r="BP40" s="268"/>
      <c r="BQ40" s="269"/>
      <c r="BR40" s="268"/>
      <c r="BS40" s="70"/>
    </row>
    <row r="41" spans="1:71">
      <c r="A41" s="3293"/>
      <c r="B41" s="3293"/>
      <c r="C41" s="3293"/>
      <c r="D41" s="3293"/>
      <c r="E41" s="3293"/>
      <c r="F41" s="3295"/>
      <c r="G41" s="3297"/>
      <c r="H41" s="3298"/>
      <c r="I41" s="3297"/>
      <c r="J41" s="3298"/>
      <c r="K41" s="3297"/>
      <c r="L41" s="3298"/>
      <c r="M41" s="3325" t="s">
        <v>1458</v>
      </c>
      <c r="N41" s="3297"/>
      <c r="O41" s="3297"/>
      <c r="P41" s="3297"/>
      <c r="Q41" s="3297"/>
      <c r="R41" s="3298"/>
      <c r="S41" s="3297"/>
      <c r="AK41" s="2560"/>
      <c r="AL41" s="2551"/>
      <c r="AM41" s="2551"/>
      <c r="AN41" s="2551"/>
      <c r="AO41" s="3044"/>
      <c r="AP41" s="3039"/>
      <c r="AQ41" s="3040"/>
      <c r="AR41" s="3039"/>
      <c r="AS41" s="3040"/>
      <c r="AT41" s="3039"/>
      <c r="AU41" s="3040"/>
      <c r="AV41" s="3039"/>
      <c r="AW41" s="3039"/>
      <c r="AX41" s="3039"/>
      <c r="AY41" s="3039"/>
      <c r="AZ41" s="3039"/>
      <c r="BA41" s="3040"/>
      <c r="BB41" s="3039"/>
      <c r="BC41" s="3040"/>
      <c r="BD41" s="3039"/>
      <c r="BE41" s="3040"/>
      <c r="BF41" s="3039"/>
      <c r="BG41" s="3040"/>
      <c r="BH41" s="3039"/>
      <c r="BI41" s="3040"/>
      <c r="BJ41" s="3039"/>
      <c r="BK41" s="3040"/>
      <c r="BL41" s="3039"/>
      <c r="BM41" s="3040"/>
      <c r="BN41" s="3039"/>
      <c r="BO41" s="3040"/>
      <c r="BP41" s="3039"/>
      <c r="BQ41" s="3040"/>
      <c r="BR41" s="3039"/>
      <c r="BS41" s="3037">
        <v>2000</v>
      </c>
    </row>
    <row r="42" spans="1:71" s="2536" customFormat="1">
      <c r="F42" s="1123"/>
      <c r="G42" s="2540"/>
      <c r="H42" s="2541"/>
      <c r="I42" s="2540"/>
      <c r="J42" s="2541"/>
      <c r="K42" s="2540"/>
      <c r="L42" s="2541"/>
      <c r="M42" s="1696"/>
      <c r="N42" s="2540"/>
      <c r="O42" s="2540"/>
      <c r="P42" s="2540"/>
      <c r="Q42" s="2540"/>
      <c r="R42" s="2541"/>
      <c r="S42" s="2540"/>
      <c r="T42" s="2541"/>
      <c r="U42" s="2540"/>
      <c r="V42" s="2541"/>
      <c r="W42" s="2540"/>
      <c r="X42" s="2541"/>
      <c r="Y42" s="2540"/>
      <c r="Z42" s="2541"/>
      <c r="AA42" s="2540"/>
      <c r="AB42" s="2541"/>
      <c r="AC42" s="2540"/>
      <c r="AD42" s="2541"/>
      <c r="AE42" s="2540"/>
      <c r="AF42" s="2541"/>
      <c r="AG42" s="2540"/>
      <c r="AH42" s="2541"/>
      <c r="AI42" s="2540"/>
      <c r="AJ42" s="254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row>
    <row r="43" spans="1:71" s="2536" customFormat="1">
      <c r="F43" s="1123"/>
      <c r="G43" s="2540"/>
      <c r="H43" s="2541"/>
      <c r="I43" s="2540"/>
      <c r="J43" s="2541"/>
      <c r="K43" s="2540"/>
      <c r="L43" s="2541"/>
      <c r="M43" s="1696"/>
      <c r="N43" s="2540"/>
      <c r="O43" s="2540"/>
      <c r="P43" s="2540"/>
      <c r="Q43" s="2540"/>
      <c r="R43" s="2541"/>
      <c r="S43" s="2540"/>
      <c r="T43" s="2541"/>
      <c r="U43" s="2540"/>
      <c r="V43" s="2541"/>
      <c r="W43" s="2540"/>
      <c r="X43" s="2541"/>
      <c r="Y43" s="2540"/>
      <c r="Z43" s="2541"/>
      <c r="AA43" s="2540"/>
      <c r="AB43" s="2541"/>
      <c r="AC43" s="2540"/>
      <c r="AD43" s="2541"/>
      <c r="AE43" s="2540"/>
      <c r="AF43" s="2541"/>
      <c r="AG43" s="2540"/>
      <c r="AH43" s="2541"/>
      <c r="AI43" s="2540"/>
      <c r="AJ43" s="2541"/>
      <c r="AK43" s="2540"/>
      <c r="AL43" s="2541"/>
    </row>
    <row r="45" spans="1:71">
      <c r="Q45" s="1125"/>
      <c r="R45" s="1125"/>
      <c r="S45" s="1125"/>
      <c r="T45" s="1125"/>
      <c r="U45" s="1125"/>
      <c r="V45" s="1125"/>
      <c r="W45" s="1125"/>
      <c r="X45" s="1125"/>
      <c r="Y45" s="1125"/>
      <c r="Z45" s="1125"/>
      <c r="AA45" s="1125"/>
      <c r="AB45" s="1125"/>
      <c r="AC45" s="1125"/>
      <c r="AD45" s="1125"/>
      <c r="AE45" s="1125"/>
      <c r="AF45" s="1125"/>
      <c r="AG45" s="1125"/>
      <c r="AH45" s="1125"/>
      <c r="AI45" s="1125"/>
      <c r="AJ45" s="1125"/>
      <c r="AK45" s="1125"/>
    </row>
    <row r="46" spans="1:71">
      <c r="B46" s="145" t="s">
        <v>1420</v>
      </c>
      <c r="C46" s="145"/>
      <c r="D46" s="145" t="s">
        <v>984</v>
      </c>
      <c r="E46" s="149"/>
      <c r="F46" s="145"/>
      <c r="G46" s="147"/>
      <c r="H46" s="146"/>
      <c r="I46" s="147"/>
      <c r="J46" s="146"/>
      <c r="K46" s="149"/>
      <c r="L46" s="146"/>
      <c r="M46" s="147"/>
      <c r="N46" s="146"/>
      <c r="O46" s="147"/>
      <c r="P46" s="146"/>
      <c r="Q46" s="1125"/>
      <c r="R46" s="1125"/>
      <c r="S46" s="1125"/>
      <c r="T46" s="1125"/>
      <c r="U46" s="1125"/>
      <c r="V46" s="1125"/>
      <c r="W46" s="1125"/>
      <c r="X46" s="1125"/>
      <c r="Y46" s="1125"/>
      <c r="Z46" s="1125"/>
      <c r="AA46" s="1125"/>
      <c r="AB46" s="1125"/>
      <c r="AC46" s="1125"/>
      <c r="AD46" s="1125"/>
      <c r="AE46" s="1125"/>
      <c r="AF46" s="1125"/>
      <c r="AG46" s="1125"/>
      <c r="AH46" s="1125"/>
      <c r="AI46" s="1125"/>
      <c r="AJ46" s="1125"/>
      <c r="AK46" s="1125"/>
    </row>
    <row r="47" spans="1:71">
      <c r="B47" s="1122"/>
      <c r="C47" s="1122"/>
      <c r="D47" s="1122"/>
      <c r="E47" s="1431"/>
      <c r="F47" s="138"/>
      <c r="G47" s="1122"/>
      <c r="H47" s="1122"/>
      <c r="I47" s="1125"/>
      <c r="J47" s="1124"/>
      <c r="K47" s="1125"/>
      <c r="L47" s="1124"/>
      <c r="M47" s="1125"/>
      <c r="O47" s="1125"/>
      <c r="Q47" s="1124"/>
      <c r="R47" s="1125"/>
      <c r="S47" s="1124"/>
      <c r="T47" s="1125"/>
      <c r="U47" s="1124"/>
      <c r="V47" s="1125"/>
      <c r="W47" s="1124"/>
      <c r="X47" s="1125"/>
      <c r="Y47" s="1124"/>
      <c r="Z47" s="1125"/>
      <c r="AA47" s="1124"/>
      <c r="AB47" s="1125"/>
      <c r="AC47" s="1124"/>
      <c r="AD47" s="1125"/>
      <c r="AE47" s="1124"/>
      <c r="AF47" s="1125"/>
      <c r="AG47" s="1124"/>
      <c r="AH47" s="1125"/>
    </row>
    <row r="48" spans="1:71">
      <c r="B48" s="1122"/>
      <c r="C48" s="1122"/>
      <c r="D48" s="1122"/>
      <c r="E48" s="1431"/>
      <c r="F48" s="138"/>
      <c r="G48" s="219"/>
      <c r="H48" s="219"/>
      <c r="I48" s="219"/>
      <c r="J48" s="4427" t="s">
        <v>1449</v>
      </c>
      <c r="K48" s="4428"/>
      <c r="L48" s="4428"/>
      <c r="M48" s="4428"/>
      <c r="N48" s="3777" t="s">
        <v>1450</v>
      </c>
      <c r="O48" s="3778"/>
      <c r="P48" s="3779"/>
      <c r="Q48" s="1125"/>
      <c r="R48" s="1125"/>
      <c r="S48" s="1125"/>
      <c r="T48" s="1125"/>
      <c r="U48" s="1125"/>
      <c r="V48" s="1125"/>
      <c r="W48" s="1124"/>
      <c r="X48" s="1125"/>
      <c r="Y48" s="1124"/>
      <c r="Z48" s="1125"/>
      <c r="AA48" s="1124"/>
      <c r="AB48" s="1125"/>
      <c r="AC48" s="1124"/>
      <c r="AD48" s="1125"/>
      <c r="AE48" s="1124"/>
      <c r="AF48" s="1125"/>
      <c r="AG48" s="1124"/>
      <c r="AH48" s="1125"/>
    </row>
    <row r="49" spans="2:34" ht="65.25" customHeight="1">
      <c r="B49" s="1684" t="s">
        <v>1452</v>
      </c>
      <c r="C49" s="1685"/>
      <c r="D49" s="50"/>
      <c r="E49" s="50"/>
      <c r="F49" s="1685" t="s">
        <v>1453</v>
      </c>
      <c r="G49" s="50"/>
      <c r="H49" s="1687"/>
      <c r="I49" s="1686" t="s">
        <v>28</v>
      </c>
      <c r="J49" s="4284" t="s">
        <v>1454</v>
      </c>
      <c r="K49" s="4425"/>
      <c r="L49" s="4425"/>
      <c r="M49" s="4426"/>
      <c r="N49" s="4284" t="s">
        <v>1451</v>
      </c>
      <c r="O49" s="4429"/>
      <c r="P49" s="4430"/>
      <c r="Q49" s="1125"/>
      <c r="R49" s="1125"/>
      <c r="S49" s="1125"/>
      <c r="T49" s="1125"/>
      <c r="U49" s="1125"/>
      <c r="V49" s="1125"/>
      <c r="W49" s="1124"/>
      <c r="X49" s="1125"/>
      <c r="Y49" s="1124"/>
      <c r="Z49" s="1125"/>
      <c r="AA49" s="1124"/>
      <c r="AB49" s="1125"/>
      <c r="AC49" s="1124"/>
      <c r="AD49" s="1125"/>
      <c r="AE49" s="1124"/>
      <c r="AF49" s="1125"/>
      <c r="AG49" s="1124"/>
      <c r="AH49" s="1125"/>
    </row>
    <row r="50" spans="2:34">
      <c r="G50" s="1694"/>
      <c r="H50" s="1694"/>
      <c r="I50" s="1694"/>
      <c r="J50" s="1694"/>
      <c r="P50" s="1125"/>
      <c r="Q50" s="1125"/>
      <c r="R50" s="1125"/>
      <c r="S50" s="1125"/>
      <c r="T50" s="1125"/>
      <c r="U50" s="1125"/>
      <c r="V50" s="1125"/>
    </row>
    <row r="51" spans="2:34">
      <c r="G51" s="219"/>
      <c r="H51" s="219"/>
      <c r="I51" s="219"/>
      <c r="J51" s="219"/>
      <c r="K51" s="219"/>
      <c r="L51" s="219"/>
      <c r="M51" s="219"/>
      <c r="N51" s="219"/>
      <c r="P51" s="1125"/>
      <c r="Q51" s="1125"/>
      <c r="R51" s="1125"/>
      <c r="S51" s="1125"/>
      <c r="T51" s="1125"/>
      <c r="U51" s="1125"/>
      <c r="V51" s="1125"/>
    </row>
    <row r="52" spans="2:34">
      <c r="G52" s="219"/>
      <c r="H52" s="219"/>
      <c r="I52" s="219"/>
      <c r="J52" s="219"/>
      <c r="K52" s="219"/>
      <c r="L52" s="219"/>
      <c r="M52" s="219"/>
      <c r="N52" s="219"/>
      <c r="P52" s="1125"/>
      <c r="Q52" s="1125"/>
      <c r="R52" s="1125"/>
      <c r="S52" s="1125"/>
      <c r="T52" s="1125"/>
      <c r="U52" s="1125"/>
      <c r="V52" s="1125"/>
    </row>
  </sheetData>
  <dataConsolidate/>
  <mergeCells count="12">
    <mergeCell ref="E18:P18"/>
    <mergeCell ref="D19:E19"/>
    <mergeCell ref="F19:G19"/>
    <mergeCell ref="H19:L19"/>
    <mergeCell ref="J49:M49"/>
    <mergeCell ref="J48:M48"/>
    <mergeCell ref="N48:P48"/>
    <mergeCell ref="N49:P49"/>
    <mergeCell ref="E31:P31"/>
    <mergeCell ref="D32:E32"/>
    <mergeCell ref="F32:G32"/>
    <mergeCell ref="H32:L32"/>
  </mergeCells>
  <hyperlinks>
    <hyperlink ref="A2" location="'Choix Devis&amp;Projet'!A1" display="Retour onglet &quot;Choix Devis&amp;Projet&quot;"/>
  </hyperlinks>
  <printOptions horizontalCentered="1"/>
  <pageMargins left="0.39370078740157483" right="0.39370078740157483" top="0.82677165354330717" bottom="0.59055118110236227" header="0.39370078740157483" footer="0.39370078740157483"/>
  <pageSetup paperSize="9" scale="59"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16.xml><?xml version="1.0" encoding="utf-8"?>
<worksheet xmlns="http://schemas.openxmlformats.org/spreadsheetml/2006/main" xmlns:r="http://schemas.openxmlformats.org/officeDocument/2006/relationships">
  <sheetPr>
    <tabColor rgb="FF0000FF"/>
    <pageSetUpPr fitToPage="1"/>
  </sheetPr>
  <dimension ref="A1:AJ76"/>
  <sheetViews>
    <sheetView zoomScale="70" zoomScaleNormal="70" workbookViewId="0">
      <selection activeCell="A10" sqref="A10:I10"/>
    </sheetView>
  </sheetViews>
  <sheetFormatPr baseColWidth="10" defaultRowHeight="15"/>
  <cols>
    <col min="1" max="1" width="38.140625" style="1" customWidth="1"/>
    <col min="2" max="4" width="6.42578125" style="1" customWidth="1"/>
    <col min="5" max="5" width="7.85546875" style="1" customWidth="1"/>
    <col min="6" max="6" width="6.42578125" style="1" customWidth="1"/>
    <col min="7" max="36" width="5.85546875" style="1" customWidth="1"/>
    <col min="37" max="37" width="4.28515625" style="1" customWidth="1"/>
    <col min="38" max="16384" width="11.42578125" style="1"/>
  </cols>
  <sheetData>
    <row r="1" spans="1:36" s="468" customFormat="1" ht="16.5" thickBot="1">
      <c r="A1" s="4305" t="s">
        <v>2570</v>
      </c>
      <c r="B1" s="4306"/>
      <c r="C1" s="4306"/>
      <c r="D1" s="4306"/>
      <c r="E1" s="4306"/>
      <c r="F1" s="4306"/>
      <c r="G1" s="4306"/>
      <c r="H1" s="4306"/>
      <c r="I1" s="4306"/>
      <c r="J1" s="4306"/>
      <c r="K1" s="4306"/>
      <c r="L1" s="4306"/>
      <c r="M1" s="4306"/>
      <c r="N1" s="4306"/>
      <c r="O1" s="4306"/>
      <c r="P1" s="4306"/>
      <c r="Q1" s="4306"/>
      <c r="R1" s="4306"/>
      <c r="S1" s="4306"/>
      <c r="T1" s="4306"/>
      <c r="U1" s="4306"/>
      <c r="V1" s="4306"/>
      <c r="W1" s="4306"/>
      <c r="X1" s="4306"/>
      <c r="Y1" s="4306"/>
      <c r="Z1" s="4306"/>
      <c r="AA1" s="4306"/>
      <c r="AB1" s="4306"/>
      <c r="AC1" s="4306"/>
      <c r="AD1" s="4306"/>
      <c r="AE1" s="4306"/>
      <c r="AF1" s="4306"/>
      <c r="AG1" s="4306"/>
      <c r="AH1" s="4306"/>
      <c r="AI1" s="4306"/>
      <c r="AJ1" s="4307"/>
    </row>
    <row r="2" spans="1:36">
      <c r="A2" s="315" t="s">
        <v>1952</v>
      </c>
    </row>
    <row r="3" spans="1:36">
      <c r="A3" s="1539"/>
    </row>
    <row r="4" spans="1:36">
      <c r="A4" s="28" t="s">
        <v>6</v>
      </c>
      <c r="B4" s="1673" t="s">
        <v>1385</v>
      </c>
      <c r="C4" s="2111"/>
      <c r="D4" s="1122"/>
      <c r="E4" s="1122"/>
      <c r="F4" s="1122"/>
      <c r="G4" s="1123"/>
      <c r="H4" s="1124"/>
      <c r="I4" s="1125"/>
      <c r="J4" s="1124"/>
      <c r="K4" s="1125"/>
      <c r="N4" s="1672" t="s">
        <v>1390</v>
      </c>
      <c r="O4" s="1125"/>
      <c r="P4" s="1124"/>
      <c r="Q4" s="1125"/>
      <c r="R4" s="1124"/>
      <c r="S4" s="1125"/>
      <c r="T4" s="1124"/>
      <c r="U4" s="1125"/>
      <c r="V4" s="1124"/>
      <c r="W4" s="1125"/>
      <c r="X4" s="1124"/>
      <c r="Y4" s="1672"/>
      <c r="Z4" s="1672" t="s">
        <v>1384</v>
      </c>
    </row>
    <row r="5" spans="1:36">
      <c r="A5" s="1539"/>
      <c r="B5" s="7"/>
      <c r="C5" s="28"/>
      <c r="N5" s="7" t="s">
        <v>206</v>
      </c>
      <c r="O5" s="28" t="s">
        <v>1725</v>
      </c>
    </row>
    <row r="6" spans="1:36">
      <c r="B6" s="2987" t="s">
        <v>2406</v>
      </c>
      <c r="C6" s="1123"/>
      <c r="N6" s="2984" t="s">
        <v>207</v>
      </c>
      <c r="O6" s="28" t="s">
        <v>2532</v>
      </c>
    </row>
    <row r="7" spans="1:36">
      <c r="A7" s="28"/>
      <c r="B7" s="2111"/>
      <c r="C7" s="1123"/>
    </row>
    <row r="8" spans="1:36">
      <c r="A8" s="28"/>
      <c r="C8" s="1703"/>
      <c r="AC8" s="1123"/>
    </row>
    <row r="9" spans="1:36">
      <c r="A9" s="28"/>
      <c r="C9" s="1703"/>
      <c r="AC9" s="1123"/>
    </row>
    <row r="10" spans="1:36">
      <c r="A10" s="2114" t="s">
        <v>1726</v>
      </c>
      <c r="AC10" s="1123"/>
    </row>
    <row r="12" spans="1:36">
      <c r="A12" s="2100" t="s">
        <v>2968</v>
      </c>
      <c r="B12" s="2100" t="s">
        <v>2996</v>
      </c>
      <c r="C12" s="2100"/>
      <c r="D12" s="2100"/>
      <c r="E12" s="2100"/>
    </row>
    <row r="14" spans="1:36" s="145" customFormat="1">
      <c r="A14" s="141" t="s">
        <v>621</v>
      </c>
      <c r="B14" s="145" t="s">
        <v>3010</v>
      </c>
      <c r="C14" s="142"/>
      <c r="D14" s="142"/>
    </row>
    <row r="15" spans="1:36">
      <c r="A15" s="472" t="s">
        <v>642</v>
      </c>
      <c r="B15" s="3635" t="s">
        <v>2986</v>
      </c>
      <c r="C15" s="472"/>
      <c r="D15" s="472"/>
      <c r="E15" s="472"/>
      <c r="F15" s="472"/>
      <c r="G15" s="472"/>
      <c r="H15" s="472"/>
      <c r="I15" s="472"/>
      <c r="J15" s="472"/>
      <c r="K15" s="472"/>
      <c r="L15" s="472"/>
      <c r="M15" s="472"/>
      <c r="N15" s="472"/>
      <c r="O15" s="472"/>
      <c r="P15" s="472"/>
      <c r="Q15" s="472"/>
      <c r="R15" s="472"/>
    </row>
    <row r="16" spans="1:36">
      <c r="A16" s="472" t="s">
        <v>641</v>
      </c>
      <c r="B16" s="3635" t="s">
        <v>2987</v>
      </c>
      <c r="C16" s="472"/>
      <c r="D16" s="472"/>
      <c r="E16" s="472"/>
      <c r="F16" s="472"/>
      <c r="G16" s="472"/>
      <c r="H16" s="472"/>
      <c r="I16" s="472"/>
      <c r="J16" s="472"/>
      <c r="K16" s="472"/>
      <c r="L16" s="472"/>
      <c r="M16" s="472"/>
      <c r="N16" s="472"/>
      <c r="O16" s="472"/>
      <c r="P16" s="472"/>
      <c r="Q16" s="472"/>
      <c r="R16" s="472"/>
    </row>
    <row r="17" spans="1:36">
      <c r="A17" s="472"/>
      <c r="B17" s="3635"/>
      <c r="C17" s="472"/>
      <c r="D17" s="472"/>
      <c r="E17" s="472"/>
      <c r="F17" s="472"/>
      <c r="G17" s="472"/>
      <c r="H17" s="472"/>
      <c r="I17" s="472"/>
      <c r="J17" s="472"/>
      <c r="K17" s="472"/>
      <c r="L17" s="472"/>
      <c r="M17" s="472"/>
      <c r="N17" s="472"/>
      <c r="O17" s="472"/>
      <c r="P17" s="472"/>
      <c r="Q17" s="472"/>
      <c r="R17" s="472"/>
    </row>
    <row r="18" spans="1:36" ht="18" customHeight="1">
      <c r="A18" s="3656" t="s">
        <v>3080</v>
      </c>
    </row>
    <row r="19" spans="1:36" s="145" customFormat="1">
      <c r="A19" s="141" t="s">
        <v>458</v>
      </c>
      <c r="B19" s="148" t="s">
        <v>2988</v>
      </c>
      <c r="C19" s="142"/>
      <c r="D19" s="142"/>
    </row>
    <row r="20" spans="1:36" ht="59.25" customHeight="1">
      <c r="A20" s="4316" t="s">
        <v>2407</v>
      </c>
      <c r="B20" s="4316"/>
      <c r="C20" s="4316"/>
      <c r="D20" s="4316"/>
      <c r="F20" s="4317" t="s">
        <v>3038</v>
      </c>
      <c r="G20" s="4317"/>
      <c r="H20" s="4317"/>
      <c r="I20" s="4317"/>
      <c r="J20" s="4317"/>
      <c r="K20" s="4317"/>
      <c r="L20" s="4317"/>
      <c r="M20" s="4317"/>
      <c r="N20" s="472"/>
      <c r="O20" s="472"/>
      <c r="P20" s="472"/>
      <c r="Q20" s="472"/>
      <c r="R20" s="472"/>
    </row>
    <row r="21" spans="1:36">
      <c r="D21" s="7"/>
    </row>
    <row r="22" spans="1:36" ht="17.25">
      <c r="A22" s="1" t="s">
        <v>3039</v>
      </c>
      <c r="E22" s="10">
        <v>500</v>
      </c>
      <c r="F22" s="2111" t="s">
        <v>10</v>
      </c>
      <c r="G22" s="1" t="s">
        <v>206</v>
      </c>
    </row>
    <row r="23" spans="1:36">
      <c r="A23" s="1" t="s">
        <v>2995</v>
      </c>
      <c r="E23" s="2101">
        <v>0.1</v>
      </c>
      <c r="F23" s="1" t="s">
        <v>7</v>
      </c>
      <c r="H23" s="3"/>
      <c r="I23" s="3"/>
      <c r="J23" s="3"/>
      <c r="K23" s="3"/>
      <c r="L23" s="3"/>
      <c r="M23" s="3"/>
      <c r="N23" s="3"/>
      <c r="O23" s="3"/>
      <c r="P23" s="3"/>
      <c r="Q23" s="3"/>
      <c r="R23" s="3"/>
      <c r="S23" s="3"/>
      <c r="T23" s="3"/>
      <c r="U23" s="3"/>
    </row>
    <row r="24" spans="1:36" ht="15.75">
      <c r="A24" s="2536" t="s">
        <v>3040</v>
      </c>
      <c r="E24" s="2102">
        <v>100</v>
      </c>
      <c r="F24" s="1122" t="s">
        <v>2</v>
      </c>
      <c r="H24" s="34"/>
      <c r="I24" s="10"/>
      <c r="K24" s="31"/>
    </row>
    <row r="25" spans="1:36">
      <c r="A25" s="6" t="s">
        <v>8</v>
      </c>
      <c r="D25" s="14" t="s">
        <v>2992</v>
      </c>
      <c r="E25" s="13" t="s">
        <v>3</v>
      </c>
      <c r="F25" s="29" t="s">
        <v>2993</v>
      </c>
    </row>
    <row r="26" spans="1:36">
      <c r="A26" s="10" t="s">
        <v>2991</v>
      </c>
      <c r="D26" s="2099">
        <f>365/2</f>
        <v>182.5</v>
      </c>
      <c r="E26" s="46">
        <f>F26+1</f>
        <v>91</v>
      </c>
      <c r="F26" s="2099">
        <v>90</v>
      </c>
    </row>
    <row r="27" spans="1:36">
      <c r="F27" s="9"/>
    </row>
    <row r="28" spans="1:36" hidden="1">
      <c r="A28" s="63" t="s">
        <v>104</v>
      </c>
      <c r="B28" s="2112"/>
      <c r="C28" s="2112"/>
      <c r="D28" s="2112"/>
      <c r="E28" s="2112"/>
      <c r="F28" s="2110"/>
      <c r="G28" s="64" t="e">
        <f>IF($S$24&gt;#REF!,0,G$31*(#REF!-$S$24)/0.2095)</f>
        <v>#REF!</v>
      </c>
      <c r="H28" s="64" t="e">
        <f>IF($S$24&gt;#REF!,0,H$31*(#REF!-$S$24)/0.2095)</f>
        <v>#REF!</v>
      </c>
      <c r="I28" s="64" t="e">
        <f>IF($S$24&gt;#REF!,0,I$31*(#REF!-$S$24)/0.2095)</f>
        <v>#REF!</v>
      </c>
      <c r="J28" s="64" t="e">
        <f>IF($S$24&gt;#REF!,0,J$31*(#REF!-$S$24)/0.2095)</f>
        <v>#REF!</v>
      </c>
      <c r="K28" s="64" t="e">
        <f>IF($S$24&gt;#REF!,0,K$31*(#REF!-$S$24)/0.2095)</f>
        <v>#REF!</v>
      </c>
      <c r="L28" s="64" t="e">
        <f>IF($S$24&gt;#REF!,0,L$31*(#REF!-$S$24)/0.2095)</f>
        <v>#REF!</v>
      </c>
      <c r="M28" s="64" t="e">
        <f>IF($S$24&gt;#REF!,0,M$31*(#REF!-$S$24)/0.2095)</f>
        <v>#REF!</v>
      </c>
      <c r="N28" s="64" t="e">
        <f>IF($S$24&gt;#REF!,0,N$31*(#REF!-$S$24)/0.2095)</f>
        <v>#REF!</v>
      </c>
      <c r="O28" s="64" t="e">
        <f>IF($S$24&gt;#REF!,0,O$31*(#REF!-$S$24)/0.2095)</f>
        <v>#REF!</v>
      </c>
      <c r="P28" s="64" t="e">
        <f>IF($S$24&gt;#REF!,0,P$31*(#REF!-$S$24)/0.2095)</f>
        <v>#REF!</v>
      </c>
      <c r="Q28" s="64" t="e">
        <f>IF($S$24&gt;#REF!,0,Q$31*(#REF!-$S$24)/0.2095)</f>
        <v>#REF!</v>
      </c>
      <c r="R28" s="64" t="e">
        <f>IF($S$24&gt;#REF!,0,R$31*(#REF!-$S$24)/0.2095)</f>
        <v>#REF!</v>
      </c>
      <c r="S28" s="64" t="e">
        <f>IF($S$24&gt;#REF!,0,S$31*(#REF!-$S$24)/0.2095)</f>
        <v>#REF!</v>
      </c>
      <c r="T28" s="64" t="e">
        <f>IF($S$24&gt;#REF!,0,T$31*(#REF!-$S$24)/0.2095)</f>
        <v>#REF!</v>
      </c>
      <c r="U28" s="64" t="e">
        <f>IF($S$24&gt;#REF!,0,U$31*(#REF!-$S$24)/0.2095)</f>
        <v>#REF!</v>
      </c>
      <c r="V28" s="64" t="e">
        <f>IF($S$24&gt;#REF!,0,V$31*(#REF!-$S$24)/0.2095)</f>
        <v>#REF!</v>
      </c>
      <c r="W28" s="64" t="e">
        <f>IF($S$24&gt;#REF!,0,W$31*(#REF!-$S$24)/0.2095)</f>
        <v>#REF!</v>
      </c>
      <c r="X28" s="64" t="e">
        <f>IF($S$24&gt;#REF!,0,X$31*(#REF!-$S$24)/0.2095)</f>
        <v>#REF!</v>
      </c>
      <c r="Y28" s="64" t="e">
        <f>IF($S$24&gt;#REF!,0,Y$31*(#REF!-$S$24)/0.2095)</f>
        <v>#REF!</v>
      </c>
      <c r="Z28" s="64" t="e">
        <f>IF($S$24&gt;#REF!,0,Z$31*(#REF!-$S$24)/0.2095)</f>
        <v>#REF!</v>
      </c>
      <c r="AA28" s="64" t="e">
        <f>IF($S$24&gt;#REF!,0,AA$31*(#REF!-$S$24)/0.2095)</f>
        <v>#REF!</v>
      </c>
      <c r="AB28" s="64" t="e">
        <f>IF($S$24&gt;#REF!,0,AB$31*(#REF!-$S$24)/0.2095)</f>
        <v>#REF!</v>
      </c>
      <c r="AC28" s="64" t="e">
        <f>IF($S$24&gt;#REF!,0,AC$31*(#REF!-$S$24)/0.2095)</f>
        <v>#REF!</v>
      </c>
      <c r="AD28" s="64" t="e">
        <f>IF($S$24&gt;#REF!,0,AD$31*(#REF!-$S$24)/0.2095)</f>
        <v>#REF!</v>
      </c>
      <c r="AE28" s="64" t="e">
        <f>IF($S$24&gt;#REF!,0,AE$31*(#REF!-$S$24)/0.2095)</f>
        <v>#REF!</v>
      </c>
      <c r="AF28" s="64" t="e">
        <f>IF($S$24&gt;#REF!,0,AF$31*(#REF!-$S$24)/0.2095)</f>
        <v>#REF!</v>
      </c>
      <c r="AG28" s="64" t="e">
        <f>IF($S$24&gt;#REF!,0,AG$31*(#REF!-$S$24)/0.2095)</f>
        <v>#REF!</v>
      </c>
      <c r="AH28" s="64" t="e">
        <f>IF($S$24&gt;#REF!,0,AH$31*(#REF!-$S$24)/0.2095)</f>
        <v>#REF!</v>
      </c>
      <c r="AI28" s="64" t="e">
        <f>IF($S$24&gt;#REF!,0,AI$31*(#REF!-$S$24)/0.2095)</f>
        <v>#REF!</v>
      </c>
      <c r="AJ28" s="64" t="e">
        <f>IF($S$24&gt;#REF!,0,AJ$31*(#REF!-$S$24)/0.2095)</f>
        <v>#REF!</v>
      </c>
    </row>
    <row r="29" spans="1:36">
      <c r="F29" s="9"/>
    </row>
    <row r="30" spans="1:36" ht="15" customHeight="1">
      <c r="A30" s="4308" t="s">
        <v>3041</v>
      </c>
      <c r="B30" s="4311" t="s">
        <v>2998</v>
      </c>
      <c r="C30" s="4311" t="s">
        <v>4</v>
      </c>
      <c r="D30" s="4311" t="s">
        <v>2999</v>
      </c>
      <c r="E30" s="4311" t="s">
        <v>3000</v>
      </c>
      <c r="F30" s="4311" t="s">
        <v>3001</v>
      </c>
      <c r="G30" s="1466" t="s">
        <v>3002</v>
      </c>
      <c r="H30" s="1464"/>
      <c r="I30" s="1464"/>
      <c r="J30" s="1464"/>
      <c r="K30" s="1464"/>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5"/>
    </row>
    <row r="31" spans="1:36">
      <c r="A31" s="4309"/>
      <c r="B31" s="4314"/>
      <c r="C31" s="4314"/>
      <c r="D31" s="4314"/>
      <c r="E31" s="4312"/>
      <c r="F31" s="4314"/>
      <c r="G31" s="18">
        <v>50</v>
      </c>
      <c r="H31" s="18">
        <f>G31+50</f>
        <v>100</v>
      </c>
      <c r="I31" s="18">
        <f t="shared" ref="I31:AJ31" si="0">H31+50</f>
        <v>150</v>
      </c>
      <c r="J31" s="18">
        <f t="shared" si="0"/>
        <v>200</v>
      </c>
      <c r="K31" s="18">
        <f t="shared" si="0"/>
        <v>250</v>
      </c>
      <c r="L31" s="18">
        <f t="shared" si="0"/>
        <v>300</v>
      </c>
      <c r="M31" s="18">
        <f t="shared" si="0"/>
        <v>350</v>
      </c>
      <c r="N31" s="18">
        <f t="shared" si="0"/>
        <v>400</v>
      </c>
      <c r="O31" s="18">
        <f t="shared" si="0"/>
        <v>450</v>
      </c>
      <c r="P31" s="18">
        <f t="shared" si="0"/>
        <v>500</v>
      </c>
      <c r="Q31" s="18">
        <f t="shared" si="0"/>
        <v>550</v>
      </c>
      <c r="R31" s="18">
        <f t="shared" si="0"/>
        <v>600</v>
      </c>
      <c r="S31" s="18">
        <f t="shared" si="0"/>
        <v>650</v>
      </c>
      <c r="T31" s="18">
        <f t="shared" si="0"/>
        <v>700</v>
      </c>
      <c r="U31" s="18">
        <f t="shared" si="0"/>
        <v>750</v>
      </c>
      <c r="V31" s="18">
        <f t="shared" si="0"/>
        <v>800</v>
      </c>
      <c r="W31" s="18">
        <f t="shared" si="0"/>
        <v>850</v>
      </c>
      <c r="X31" s="18">
        <f t="shared" si="0"/>
        <v>900</v>
      </c>
      <c r="Y31" s="18">
        <f t="shared" si="0"/>
        <v>950</v>
      </c>
      <c r="Z31" s="18">
        <f t="shared" si="0"/>
        <v>1000</v>
      </c>
      <c r="AA31" s="18">
        <f t="shared" si="0"/>
        <v>1050</v>
      </c>
      <c r="AB31" s="18">
        <f t="shared" si="0"/>
        <v>1100</v>
      </c>
      <c r="AC31" s="18">
        <f t="shared" si="0"/>
        <v>1150</v>
      </c>
      <c r="AD31" s="18">
        <f t="shared" si="0"/>
        <v>1200</v>
      </c>
      <c r="AE31" s="18">
        <f t="shared" si="0"/>
        <v>1250</v>
      </c>
      <c r="AF31" s="18">
        <f t="shared" si="0"/>
        <v>1300</v>
      </c>
      <c r="AG31" s="18">
        <f t="shared" si="0"/>
        <v>1350</v>
      </c>
      <c r="AH31" s="18">
        <f t="shared" si="0"/>
        <v>1400</v>
      </c>
      <c r="AI31" s="18">
        <f t="shared" si="0"/>
        <v>1450</v>
      </c>
      <c r="AJ31" s="18">
        <f t="shared" si="0"/>
        <v>1500</v>
      </c>
    </row>
    <row r="32" spans="1:36">
      <c r="A32" s="4309"/>
      <c r="B32" s="4314"/>
      <c r="C32" s="4314"/>
      <c r="D32" s="4314"/>
      <c r="E32" s="4312"/>
      <c r="F32" s="4314"/>
      <c r="G32" s="2842" t="s">
        <v>3003</v>
      </c>
      <c r="H32" s="2112"/>
      <c r="I32" s="2112"/>
      <c r="J32" s="2112"/>
      <c r="K32" s="2112"/>
      <c r="L32" s="2112"/>
      <c r="M32" s="2112"/>
      <c r="N32" s="2112"/>
      <c r="O32" s="2112"/>
      <c r="P32" s="2112"/>
      <c r="Q32" s="2112"/>
      <c r="R32" s="2112"/>
      <c r="S32" s="2112"/>
      <c r="T32" s="2112"/>
      <c r="U32" s="2112"/>
      <c r="V32" s="2112"/>
      <c r="W32" s="2112"/>
      <c r="X32" s="2112"/>
      <c r="Y32" s="2112"/>
      <c r="Z32" s="2112"/>
      <c r="AA32" s="2112"/>
      <c r="AB32" s="2112"/>
      <c r="AC32" s="2112"/>
      <c r="AD32" s="2112"/>
      <c r="AE32" s="2112"/>
      <c r="AF32" s="2112"/>
      <c r="AG32" s="2112"/>
      <c r="AH32" s="2112"/>
      <c r="AI32" s="2112"/>
      <c r="AJ32" s="2113"/>
    </row>
    <row r="33" spans="1:36" ht="15" customHeight="1">
      <c r="A33" s="4309"/>
      <c r="B33" s="4314"/>
      <c r="C33" s="4314"/>
      <c r="D33" s="4314"/>
      <c r="E33" s="4312"/>
      <c r="F33" s="4314"/>
      <c r="G33" s="2115">
        <f>$E$24*G31/1000000*24*365</f>
        <v>43.8</v>
      </c>
      <c r="H33" s="12">
        <f t="shared" ref="H33:AJ33" si="1">$E$24*H31/1000000*24*365</f>
        <v>87.6</v>
      </c>
      <c r="I33" s="12">
        <f t="shared" si="1"/>
        <v>131.4</v>
      </c>
      <c r="J33" s="12">
        <f t="shared" si="1"/>
        <v>175.2</v>
      </c>
      <c r="K33" s="12">
        <f t="shared" si="1"/>
        <v>219.00000000000003</v>
      </c>
      <c r="L33" s="12">
        <f t="shared" si="1"/>
        <v>262.8</v>
      </c>
      <c r="M33" s="12">
        <f t="shared" si="1"/>
        <v>306.60000000000002</v>
      </c>
      <c r="N33" s="12">
        <f t="shared" si="1"/>
        <v>350.4</v>
      </c>
      <c r="O33" s="12">
        <f t="shared" si="1"/>
        <v>394.20000000000005</v>
      </c>
      <c r="P33" s="12">
        <f t="shared" si="1"/>
        <v>438.00000000000006</v>
      </c>
      <c r="Q33" s="12">
        <f t="shared" si="1"/>
        <v>481.8</v>
      </c>
      <c r="R33" s="12">
        <f t="shared" si="1"/>
        <v>525.6</v>
      </c>
      <c r="S33" s="12">
        <f t="shared" si="1"/>
        <v>569.4</v>
      </c>
      <c r="T33" s="12">
        <f t="shared" si="1"/>
        <v>613.20000000000005</v>
      </c>
      <c r="U33" s="12">
        <f t="shared" si="1"/>
        <v>656.99999999999989</v>
      </c>
      <c r="V33" s="12">
        <f t="shared" si="1"/>
        <v>700.8</v>
      </c>
      <c r="W33" s="12">
        <f t="shared" si="1"/>
        <v>744.6</v>
      </c>
      <c r="X33" s="12">
        <f t="shared" si="1"/>
        <v>788.40000000000009</v>
      </c>
      <c r="Y33" s="12">
        <f t="shared" si="1"/>
        <v>832.2</v>
      </c>
      <c r="Z33" s="12">
        <f t="shared" si="1"/>
        <v>876.00000000000011</v>
      </c>
      <c r="AA33" s="12">
        <f t="shared" si="1"/>
        <v>919.8</v>
      </c>
      <c r="AB33" s="12">
        <f t="shared" si="1"/>
        <v>963.6</v>
      </c>
      <c r="AC33" s="12">
        <f t="shared" si="1"/>
        <v>1007.4000000000001</v>
      </c>
      <c r="AD33" s="12">
        <f t="shared" si="1"/>
        <v>1051.2</v>
      </c>
      <c r="AE33" s="12">
        <f t="shared" si="1"/>
        <v>1095</v>
      </c>
      <c r="AF33" s="12">
        <f t="shared" si="1"/>
        <v>1138.8</v>
      </c>
      <c r="AG33" s="12">
        <f t="shared" si="1"/>
        <v>1182.6000000000001</v>
      </c>
      <c r="AH33" s="12">
        <f t="shared" si="1"/>
        <v>1226.4000000000001</v>
      </c>
      <c r="AI33" s="12">
        <f t="shared" si="1"/>
        <v>1270.1999999999998</v>
      </c>
      <c r="AJ33" s="15">
        <f t="shared" si="1"/>
        <v>1313.9999999999998</v>
      </c>
    </row>
    <row r="34" spans="1:36" ht="15.75" thickBot="1">
      <c r="A34" s="4310"/>
      <c r="B34" s="4315"/>
      <c r="C34" s="4315"/>
      <c r="D34" s="4315"/>
      <c r="E34" s="4313"/>
      <c r="F34" s="4315"/>
      <c r="H34" s="3179"/>
      <c r="I34" s="3179"/>
      <c r="J34" s="3179"/>
      <c r="K34" s="3179" t="str">
        <f>"Lifetime (days) corresponding to the max. active bed volume; [COV] = " &amp;E24 &amp; " mg/Nm3; Adsorption capacity = " &amp; 100*E23 &amp; " %"</f>
        <v>Lifetime (days) corresponding to the max. active bed volume; [COV] = 100 mg/Nm3; Adsorption capacity = 10 %</v>
      </c>
      <c r="L34" s="3179"/>
      <c r="M34" s="3179"/>
      <c r="N34" s="3179"/>
      <c r="O34" s="3179"/>
      <c r="P34" s="3179"/>
      <c r="Q34" s="3179"/>
      <c r="R34" s="3179"/>
      <c r="S34" s="3179"/>
      <c r="T34" s="3179"/>
      <c r="U34" s="3179"/>
      <c r="V34" s="3179"/>
      <c r="W34" s="3179"/>
      <c r="X34" s="3179"/>
      <c r="Y34" s="3179"/>
      <c r="Z34" s="3179"/>
      <c r="AA34" s="3179"/>
      <c r="AB34" s="3179"/>
      <c r="AC34" s="3179"/>
      <c r="AD34" s="3179"/>
      <c r="AE34" s="3179"/>
      <c r="AF34" s="3179"/>
      <c r="AG34" s="3179"/>
      <c r="AH34" s="3179"/>
      <c r="AI34" s="3179"/>
      <c r="AJ34" s="3180"/>
    </row>
    <row r="35" spans="1:36" ht="15.75" thickBot="1">
      <c r="A35" s="16" t="s">
        <v>2925</v>
      </c>
      <c r="B35" s="16">
        <v>3</v>
      </c>
      <c r="C35" s="16">
        <v>1300</v>
      </c>
      <c r="D35" s="17">
        <v>2400</v>
      </c>
      <c r="E35" s="16">
        <v>90</v>
      </c>
      <c r="F35" s="16">
        <v>600</v>
      </c>
      <c r="G35" s="19" t="str">
        <f>IF(AND('26-COV CA'!G$31&lt;=$F35,'26-COV CA'!G$31&gt;=$E35),$B35*365/(G$33/$E$23/$E$22),"")</f>
        <v/>
      </c>
      <c r="H35" s="467">
        <f>IF(AND('26-COV CA'!H$31&lt;=$F35,'26-COV CA'!H$31&gt;=$E35),$B35*365/(H$33/$E$23/$E$22),"")</f>
        <v>625.00000000000011</v>
      </c>
      <c r="I35" s="20">
        <f>IF(AND('26-COV CA'!I$31&lt;=$F35,'26-COV CA'!I$31&gt;=$E35),$B35*365/(I$33/$E$23/$E$22),"")</f>
        <v>416.66666666666663</v>
      </c>
      <c r="J35" s="20">
        <f>IF(AND('26-COV CA'!J$31&lt;=$F35,'26-COV CA'!J$31&gt;=$E35),$B35*365/(J$33/$E$23/$E$22),"")</f>
        <v>312.50000000000006</v>
      </c>
      <c r="K35" s="20">
        <f>IF(AND('26-COV CA'!K$31&lt;=$F35,'26-COV CA'!K$31&gt;=$E35),$B35*365/(K$33/$E$23/$E$22),"")</f>
        <v>250</v>
      </c>
      <c r="L35" s="20">
        <f>IF(AND('26-COV CA'!L$31&lt;=$F35,'26-COV CA'!L$31&gt;=$E35),$B35*365/(L$33/$E$23/$E$22),"")</f>
        <v>208.33333333333331</v>
      </c>
      <c r="M35" s="23">
        <f>IF(AND('26-COV CA'!M$31&lt;=$F35,'26-COV CA'!M$31&gt;=$E35),$B35*365/(M$33/$E$23/$E$22),"")</f>
        <v>178.57142857142858</v>
      </c>
      <c r="N35" s="23">
        <f>IF(AND('26-COV CA'!N$31&lt;=$F35,'26-COV CA'!N$31&gt;=$E35),$B35*365/(N$33/$E$23/$E$22),"")</f>
        <v>156.25000000000003</v>
      </c>
      <c r="O35" s="461">
        <f>IF(AND('26-COV CA'!O$31&lt;=$F35,'26-COV CA'!O$31&gt;=$E35),$B35*365/(O$33/$E$23/$E$22),"")</f>
        <v>138.88888888888886</v>
      </c>
      <c r="P35" s="462">
        <f>IF(AND('26-COV CA'!P$31&lt;=$F35,'26-COV CA'!P$31&gt;=$E35),$B35*365/(P$33/$E$23/$E$22),"")</f>
        <v>125</v>
      </c>
      <c r="Q35" s="2739">
        <f>IF(AND('26-COV CA'!Q$31&lt;=$F35,'26-COV CA'!Q$31&gt;=$E35),$B35*365/(Q$33/$E$23/$E$22),"")</f>
        <v>113.63636363636364</v>
      </c>
      <c r="R35" s="2740">
        <f>IF(AND('26-COV CA'!R$31&lt;=$F35,'26-COV CA'!R$31&gt;=$E35),$B35*365/(R$33/$E$23/$E$22),"")</f>
        <v>104.16666666666666</v>
      </c>
      <c r="S35" s="20" t="str">
        <f>IF(AND('26-COV CA'!S$31&lt;=$F35,'26-COV CA'!S$31&gt;=$E35),$B35*365/(S$33/$E$23/$E$22),"")</f>
        <v/>
      </c>
      <c r="T35" s="20" t="str">
        <f>IF(AND('26-COV CA'!T$31&lt;=$F35,'26-COV CA'!T$31&gt;=$E35),$B35*365/(T$33/$E$23/$E$22),"")</f>
        <v/>
      </c>
      <c r="U35" s="20" t="str">
        <f>IF(AND('26-COV CA'!U$31&lt;=$F35,'26-COV CA'!U$31&gt;=$E35),$B35*365/(U$33/$E$23/$E$22),"")</f>
        <v/>
      </c>
      <c r="V35" s="20" t="str">
        <f>IF(AND('26-COV CA'!V$31&lt;=$F35,'26-COV CA'!V$31&gt;=$E35),$B35*365/(V$33/$E$23/$E$22),"")</f>
        <v/>
      </c>
      <c r="W35" s="20" t="str">
        <f>IF(AND('26-COV CA'!W$31&lt;=$F35,'26-COV CA'!W$31&gt;=$E35),$B35*365/(W$33/$E$23/$E$22),"")</f>
        <v/>
      </c>
      <c r="X35" s="20" t="str">
        <f>IF(AND('26-COV CA'!X$31&lt;=$F35,'26-COV CA'!X$31&gt;=$E35),$B35*365/(X$33/$E$23/$E$22),"")</f>
        <v/>
      </c>
      <c r="Y35" s="20" t="str">
        <f>IF(AND('26-COV CA'!Y$31&lt;=$F35,'26-COV CA'!Y$31&gt;=$E35),$B35*365/(Y$33/$E$23/$E$22),"")</f>
        <v/>
      </c>
      <c r="Z35" s="20" t="str">
        <f>IF(AND('26-COV CA'!Z$31&lt;=$F35,'26-COV CA'!Z$31&gt;=$E35),$B35*365/(Z$33/$E$23/$E$22),"")</f>
        <v/>
      </c>
      <c r="AA35" s="20" t="str">
        <f>IF(AND('26-COV CA'!AA$31&lt;=$F35,'26-COV CA'!AA$31&gt;=$E35),$B35*365/(AA$33/$E$23/$E$22),"")</f>
        <v/>
      </c>
      <c r="AB35" s="20" t="str">
        <f>IF(AND('26-COV CA'!AB$31&lt;=$F35,'26-COV CA'!AB$31&gt;=$E35),$B35*365/(AB$33/$E$23/$E$22),"")</f>
        <v/>
      </c>
      <c r="AC35" s="20" t="str">
        <f>IF(AND('26-COV CA'!AC$31&lt;=$F35,'26-COV CA'!AC$31&gt;=$E35),$B35*365/(AC$33/$E$23/$E$22),"")</f>
        <v/>
      </c>
      <c r="AD35" s="20" t="str">
        <f>IF(AND('26-COV CA'!AD$31&lt;=$F35,'26-COV CA'!AD$31&gt;=$E35),$B35*365/(AD$33/$E$23/$E$22),"")</f>
        <v/>
      </c>
      <c r="AE35" s="20" t="str">
        <f>IF(AND('26-COV CA'!AE$31&lt;=$F35,'26-COV CA'!AE$31&gt;=$E35),$B35*365/(AE$33/$E$23/$E$22),"")</f>
        <v/>
      </c>
      <c r="AF35" s="20" t="str">
        <f>IF(AND('26-COV CA'!AF$31&lt;=$F35,'26-COV CA'!AF$31&gt;=$E35),$B35*365/(AF$33/$E$23/$E$22),"")</f>
        <v/>
      </c>
      <c r="AG35" s="20" t="str">
        <f>IF(AND('26-COV CA'!AG$31&lt;=$F35,'26-COV CA'!AG$31&gt;=$E35),$B35*365/(AG$33/$E$23/$E$22),"")</f>
        <v/>
      </c>
      <c r="AH35" s="20" t="str">
        <f>IF(AND('26-COV CA'!AH$31&lt;=$F35,'26-COV CA'!AH$31&gt;=$E35),$B35*365/(AH$33/$E$23/$E$22),"")</f>
        <v/>
      </c>
      <c r="AI35" s="20" t="str">
        <f>IF(AND('26-COV CA'!AI$31&lt;=$F35,'26-COV CA'!AI$31&gt;=$E35),$B35*365/(AI$33/$E$23/$E$22),"")</f>
        <v/>
      </c>
      <c r="AJ35" s="21" t="str">
        <f>IF(AND('26-COV CA'!AJ$31&lt;=$F35,'26-COV CA'!AJ$31&gt;=$E35),$B35*365/(AJ$33/$E$23/$E$22),"")</f>
        <v/>
      </c>
    </row>
    <row r="36" spans="1:36" ht="15.75" thickBot="1">
      <c r="A36" s="16" t="s">
        <v>2926</v>
      </c>
      <c r="B36" s="319">
        <v>4</v>
      </c>
      <c r="C36" s="319">
        <v>1300</v>
      </c>
      <c r="D36" s="319">
        <v>3125</v>
      </c>
      <c r="E36" s="319">
        <v>90</v>
      </c>
      <c r="F36" s="319">
        <v>600</v>
      </c>
      <c r="G36" s="22" t="str">
        <f>IF(AND('26-COV CA'!G$31&lt;=$F36,'26-COV CA'!G$31&gt;=$E36),$B36*365/(G$33/$E$23/$E$22),"")</f>
        <v/>
      </c>
      <c r="H36" s="2108">
        <f>IF(AND('26-COV CA'!H$31&lt;=$F36,'26-COV CA'!H$31&gt;=$E36),$B36*365/(H$33/$E$23/$E$22),"")</f>
        <v>833.33333333333348</v>
      </c>
      <c r="I36" s="23">
        <f>IF(AND('26-COV CA'!I$31&lt;=$F36,'26-COV CA'!I$31&gt;=$E36),$B36*365/(I$33/$E$23/$E$22),"")</f>
        <v>555.55555555555554</v>
      </c>
      <c r="J36" s="23">
        <f>IF(AND('26-COV CA'!J$31&lt;=$F36,'26-COV CA'!J$31&gt;=$E36),$B36*365/(J$33/$E$23/$E$22),"")</f>
        <v>416.66666666666674</v>
      </c>
      <c r="K36" s="23">
        <f>IF(AND('26-COV CA'!K$31&lt;=$F36,'26-COV CA'!K$31&gt;=$E36),$B36*365/(K$33/$E$23/$E$22),"")</f>
        <v>333.33333333333331</v>
      </c>
      <c r="L36" s="23">
        <f>IF(AND('26-COV CA'!L$31&lt;=$F36,'26-COV CA'!L$31&gt;=$E36),$B36*365/(L$33/$E$23/$E$22),"")</f>
        <v>277.77777777777777</v>
      </c>
      <c r="M36" s="2746">
        <f>IF(AND('26-COV CA'!M$31&lt;=$F36,'26-COV CA'!M$31&gt;=$E36),$B36*365/(M$33/$E$23/$E$22),"")</f>
        <v>238.0952380952381</v>
      </c>
      <c r="N36" s="2741">
        <f>IF(AND('26-COV CA'!N$31&lt;=$F36,'26-COV CA'!N$31&gt;=$E36),$B36*365/(N$33/$E$23/$E$22),"")</f>
        <v>208.33333333333337</v>
      </c>
      <c r="O36" s="2742">
        <f>IF(AND('26-COV CA'!O$31&lt;=$F36,'26-COV CA'!O$31&gt;=$E36),$B36*365/(O$33/$E$23/$E$22),"")</f>
        <v>185.18518518518516</v>
      </c>
      <c r="P36" s="2743">
        <f>IF(AND('26-COV CA'!P$31&lt;=$F36,'26-COV CA'!P$31&gt;=$E36),$B36*365/(P$33/$E$23/$E$22),"")</f>
        <v>166.66666666666666</v>
      </c>
      <c r="Q36" s="2743">
        <f>IF(AND('26-COV CA'!Q$31&lt;=$F36,'26-COV CA'!Q$31&gt;=$E36),$B36*365/(Q$33/$E$23/$E$22),"")</f>
        <v>151.51515151515153</v>
      </c>
      <c r="R36" s="2744">
        <f>IF(AND('26-COV CA'!R$31&lt;=$F36,'26-COV CA'!R$31&gt;=$E36),$B36*365/(R$33/$E$23/$E$22),"")</f>
        <v>138.88888888888889</v>
      </c>
      <c r="S36" s="23" t="str">
        <f>IF(AND('26-COV CA'!S$31&lt;=$F36,'26-COV CA'!S$31&gt;=$E36),$B36*365/(S$33/$E$23/$E$22),"")</f>
        <v/>
      </c>
      <c r="T36" s="23" t="str">
        <f>IF(AND('26-COV CA'!T$31&lt;=$F36,'26-COV CA'!T$31&gt;=$E36),$B36*365/(T$33/$E$23/$E$22),"")</f>
        <v/>
      </c>
      <c r="U36" s="23" t="str">
        <f>IF(AND('26-COV CA'!U$31&lt;=$F36,'26-COV CA'!U$31&gt;=$E36),$B36*365/(U$33/$E$23/$E$22),"")</f>
        <v/>
      </c>
      <c r="V36" s="23" t="str">
        <f>IF(AND('26-COV CA'!V$31&lt;=$F36,'26-COV CA'!V$31&gt;=$E36),$B36*365/(V$33/$E$23/$E$22),"")</f>
        <v/>
      </c>
      <c r="W36" s="23" t="str">
        <f>IF(AND('26-COV CA'!W$31&lt;=$F36,'26-COV CA'!W$31&gt;=$E36),$B36*365/(W$33/$E$23/$E$22),"")</f>
        <v/>
      </c>
      <c r="X36" s="23" t="str">
        <f>IF(AND('26-COV CA'!X$31&lt;=$F36,'26-COV CA'!X$31&gt;=$E36),$B36*365/(X$33/$E$23/$E$22),"")</f>
        <v/>
      </c>
      <c r="Y36" s="23" t="str">
        <f>IF(AND('26-COV CA'!Y$31&lt;=$F36,'26-COV CA'!Y$31&gt;=$E36),$B36*365/(Y$33/$E$23/$E$22),"")</f>
        <v/>
      </c>
      <c r="Z36" s="23" t="str">
        <f>IF(AND('26-COV CA'!Z$31&lt;=$F36,'26-COV CA'!Z$31&gt;=$E36),$B36*365/(Z$33/$E$23/$E$22),"")</f>
        <v/>
      </c>
      <c r="AA36" s="23" t="str">
        <f>IF(AND('26-COV CA'!AA$31&lt;=$F36,'26-COV CA'!AA$31&gt;=$E36),$B36*365/(AA$33/$E$23/$E$22),"")</f>
        <v/>
      </c>
      <c r="AB36" s="23" t="str">
        <f>IF(AND('26-COV CA'!AB$31&lt;=$F36,'26-COV CA'!AB$31&gt;=$E36),$B36*365/(AB$33/$E$23/$E$22),"")</f>
        <v/>
      </c>
      <c r="AC36" s="23" t="str">
        <f>IF(AND('26-COV CA'!AC$31&lt;=$F36,'26-COV CA'!AC$31&gt;=$E36),$B36*365/(AC$33/$E$23/$E$22),"")</f>
        <v/>
      </c>
      <c r="AD36" s="23" t="str">
        <f>IF(AND('26-COV CA'!AD$31&lt;=$F36,'26-COV CA'!AD$31&gt;=$E36),$B36*365/(AD$33/$E$23/$E$22),"")</f>
        <v/>
      </c>
      <c r="AE36" s="23" t="str">
        <f>IF(AND('26-COV CA'!AE$31&lt;=$F36,'26-COV CA'!AE$31&gt;=$E36),$B36*365/(AE$33/$E$23/$E$22),"")</f>
        <v/>
      </c>
      <c r="AF36" s="23" t="str">
        <f>IF(AND('26-COV CA'!AF$31&lt;=$F36,'26-COV CA'!AF$31&gt;=$E36),$B36*365/(AF$33/$E$23/$E$22),"")</f>
        <v/>
      </c>
      <c r="AG36" s="23" t="str">
        <f>IF(AND('26-COV CA'!AG$31&lt;=$F36,'26-COV CA'!AG$31&gt;=$E36),$B36*365/(AG$33/$E$23/$E$22),"")</f>
        <v/>
      </c>
      <c r="AH36" s="23" t="str">
        <f>IF(AND('26-COV CA'!AH$31&lt;=$F36,'26-COV CA'!AH$31&gt;=$E36),$B36*365/(AH$33/$E$23/$E$22),"")</f>
        <v/>
      </c>
      <c r="AI36" s="23" t="str">
        <f>IF(AND('26-COV CA'!AI$31&lt;=$F36,'26-COV CA'!AI$31&gt;=$E36),$B36*365/(AI$33/$E$23/$E$22),"")</f>
        <v/>
      </c>
      <c r="AJ36" s="24" t="str">
        <f>IF(AND('26-COV CA'!AJ$31&lt;=$F36,'26-COV CA'!AJ$31&gt;=$E36),$B36*365/(AJ$33/$E$23/$E$22),"")</f>
        <v/>
      </c>
    </row>
    <row r="37" spans="1:36" ht="15.75" thickBot="1">
      <c r="A37" s="16" t="s">
        <v>2927</v>
      </c>
      <c r="B37" s="16">
        <v>4.9999999999999991</v>
      </c>
      <c r="C37" s="16">
        <v>1300</v>
      </c>
      <c r="D37" s="17">
        <v>3850</v>
      </c>
      <c r="E37" s="16">
        <v>90</v>
      </c>
      <c r="F37" s="16">
        <v>600</v>
      </c>
      <c r="G37" s="22" t="str">
        <f>IF(AND('26-COV CA'!G$31&lt;=$F37,'26-COV CA'!G$31&gt;=$E37),$B37*365/(G$33/$E$23/$E$22),"")</f>
        <v/>
      </c>
      <c r="H37" s="467">
        <f>IF(AND('26-COV CA'!H$31&lt;=$F37,'26-COV CA'!H$31&gt;=$E37),$B37*365/(H$33/$E$23/$E$22),"")</f>
        <v>1041.6666666666667</v>
      </c>
      <c r="I37" s="23">
        <f>IF(AND('26-COV CA'!I$31&lt;=$F37,'26-COV CA'!I$31&gt;=$E37),$B37*365/(I$33/$E$23/$E$22),"")</f>
        <v>694.44444444444434</v>
      </c>
      <c r="J37" s="23">
        <f>IF(AND('26-COV CA'!J$31&lt;=$F37,'26-COV CA'!J$31&gt;=$E37),$B37*365/(J$33/$E$23/$E$22),"")</f>
        <v>520.83333333333337</v>
      </c>
      <c r="K37" s="23">
        <f>IF(AND('26-COV CA'!K$31&lt;=$F37,'26-COV CA'!K$31&gt;=$E37),$B37*365/(K$33/$E$23/$E$22),"")</f>
        <v>416.66666666666663</v>
      </c>
      <c r="L37" s="23">
        <f>IF(AND('26-COV CA'!L$31&lt;=$F37,'26-COV CA'!L$31&gt;=$E37),$B37*365/(L$33/$E$23/$E$22),"")</f>
        <v>347.22222222222217</v>
      </c>
      <c r="M37" s="458">
        <f>IF(AND('26-COV CA'!M$31&lt;=$F37,'26-COV CA'!M$31&gt;=$E37),$B37*365/(M$33/$E$23/$E$22),"")</f>
        <v>297.61904761904759</v>
      </c>
      <c r="N37" s="459">
        <f>IF(AND('26-COV CA'!N$31&lt;=$F37,'26-COV CA'!N$31&gt;=$E37),$B37*365/(N$33/$E$23/$E$22),"")</f>
        <v>260.41666666666669</v>
      </c>
      <c r="O37" s="459">
        <f>IF(AND('26-COV CA'!O$31&lt;=$F37,'26-COV CA'!O$31&gt;=$E37),$B37*365/(O$33/$E$23/$E$22),"")</f>
        <v>231.48148148148141</v>
      </c>
      <c r="P37" s="459">
        <f>IF(AND('26-COV CA'!P$31&lt;=$F37,'26-COV CA'!P$31&gt;=$E37),$B37*365/(P$33/$E$23/$E$22),"")</f>
        <v>208.33333333333331</v>
      </c>
      <c r="Q37" s="459">
        <f>IF(AND('26-COV CA'!Q$31&lt;=$F37,'26-COV CA'!Q$31&gt;=$E37),$B37*365/(Q$33/$E$23/$E$22),"")</f>
        <v>189.39393939393938</v>
      </c>
      <c r="R37" s="460">
        <f>IF(AND('26-COV CA'!R$31&lt;=$F37,'26-COV CA'!R$31&gt;=$E37),$B37*365/(R$33/$E$23/$E$22),"")</f>
        <v>173.61111111111109</v>
      </c>
      <c r="S37" s="23" t="str">
        <f>IF(AND('26-COV CA'!S$31&lt;=$F37,'26-COV CA'!S$31&gt;=$E37),$B37*365/(S$33/$E$23/$E$22),"")</f>
        <v/>
      </c>
      <c r="T37" s="23" t="str">
        <f>IF(AND('26-COV CA'!T$31&lt;=$F37,'26-COV CA'!T$31&gt;=$E37),$B37*365/(T$33/$E$23/$E$22),"")</f>
        <v/>
      </c>
      <c r="U37" s="23" t="str">
        <f>IF(AND('26-COV CA'!U$31&lt;=$F37,'26-COV CA'!U$31&gt;=$E37),$B37*365/(U$33/$E$23/$E$22),"")</f>
        <v/>
      </c>
      <c r="V37" s="23" t="str">
        <f>IF(AND('26-COV CA'!V$31&lt;=$F37,'26-COV CA'!V$31&gt;=$E37),$B37*365/(V$33/$E$23/$E$22),"")</f>
        <v/>
      </c>
      <c r="W37" s="23" t="str">
        <f>IF(AND('26-COV CA'!W$31&lt;=$F37,'26-COV CA'!W$31&gt;=$E37),$B37*365/(W$33/$E$23/$E$22),"")</f>
        <v/>
      </c>
      <c r="X37" s="23" t="str">
        <f>IF(AND('26-COV CA'!X$31&lt;=$F37,'26-COV CA'!X$31&gt;=$E37),$B37*365/(X$33/$E$23/$E$22),"")</f>
        <v/>
      </c>
      <c r="Y37" s="23" t="str">
        <f>IF(AND('26-COV CA'!Y$31&lt;=$F37,'26-COV CA'!Y$31&gt;=$E37),$B37*365/(Y$33/$E$23/$E$22),"")</f>
        <v/>
      </c>
      <c r="Z37" s="23" t="str">
        <f>IF(AND('26-COV CA'!Z$31&lt;=$F37,'26-COV CA'!Z$31&gt;=$E37),$B37*365/(Z$33/$E$23/$E$22),"")</f>
        <v/>
      </c>
      <c r="AA37" s="23" t="str">
        <f>IF(AND('26-COV CA'!AA$31&lt;=$F37,'26-COV CA'!AA$31&gt;=$E37),$B37*365/(AA$33/$E$23/$E$22),"")</f>
        <v/>
      </c>
      <c r="AB37" s="23" t="str">
        <f>IF(AND('26-COV CA'!AB$31&lt;=$F37,'26-COV CA'!AB$31&gt;=$E37),$B37*365/(AB$33/$E$23/$E$22),"")</f>
        <v/>
      </c>
      <c r="AC37" s="23" t="str">
        <f>IF(AND('26-COV CA'!AC$31&lt;=$F37,'26-COV CA'!AC$31&gt;=$E37),$B37*365/(AC$33/$E$23/$E$22),"")</f>
        <v/>
      </c>
      <c r="AD37" s="23" t="str">
        <f>IF(AND('26-COV CA'!AD$31&lt;=$F37,'26-COV CA'!AD$31&gt;=$E37),$B37*365/(AD$33/$E$23/$E$22),"")</f>
        <v/>
      </c>
      <c r="AE37" s="23" t="str">
        <f>IF(AND('26-COV CA'!AE$31&lt;=$F37,'26-COV CA'!AE$31&gt;=$E37),$B37*365/(AE$33/$E$23/$E$22),"")</f>
        <v/>
      </c>
      <c r="AF37" s="23" t="str">
        <f>IF(AND('26-COV CA'!AF$31&lt;=$F37,'26-COV CA'!AF$31&gt;=$E37),$B37*365/(AF$33/$E$23/$E$22),"")</f>
        <v/>
      </c>
      <c r="AG37" s="23" t="str">
        <f>IF(AND('26-COV CA'!AG$31&lt;=$F37,'26-COV CA'!AG$31&gt;=$E37),$B37*365/(AG$33/$E$23/$E$22),"")</f>
        <v/>
      </c>
      <c r="AH37" s="23" t="str">
        <f>IF(AND('26-COV CA'!AH$31&lt;=$F37,'26-COV CA'!AH$31&gt;=$E37),$B37*365/(AH$33/$E$23/$E$22),"")</f>
        <v/>
      </c>
      <c r="AI37" s="23" t="str">
        <f>IF(AND('26-COV CA'!AI$31&lt;=$F37,'26-COV CA'!AI$31&gt;=$E37),$B37*365/(AI$33/$E$23/$E$22),"")</f>
        <v/>
      </c>
      <c r="AJ37" s="24" t="str">
        <f>IF(AND('26-COV CA'!AJ$31&lt;=$F37,'26-COV CA'!AJ$31&gt;=$E37),$B37*365/(AJ$33/$E$23/$E$22),"")</f>
        <v/>
      </c>
    </row>
    <row r="38" spans="1:36" ht="15.75" thickBot="1">
      <c r="A38" s="16" t="s">
        <v>1803</v>
      </c>
      <c r="B38" s="16">
        <v>3</v>
      </c>
      <c r="C38" s="16">
        <v>1300</v>
      </c>
      <c r="D38" s="17">
        <v>2400</v>
      </c>
      <c r="E38" s="16">
        <v>250</v>
      </c>
      <c r="F38" s="16">
        <v>1100</v>
      </c>
      <c r="G38" s="22" t="str">
        <f>IF(AND('26-COV CA'!G$31&lt;=$F38,'26-COV CA'!G$31&gt;=$E38),$B38*365/(G$33/$E$23/$E$22),"")</f>
        <v/>
      </c>
      <c r="H38" s="23" t="str">
        <f>IF(AND('26-COV CA'!H$31&lt;=$F38,'26-COV CA'!H$31&gt;=$E38),$B38*365/(H$33/$E$23/$E$22),"")</f>
        <v/>
      </c>
      <c r="I38" s="23" t="str">
        <f>IF(AND('26-COV CA'!I$31&lt;=$F38,'26-COV CA'!I$31&gt;=$E38),$B38*365/(I$33/$E$23/$E$22),"")</f>
        <v/>
      </c>
      <c r="J38" s="455" t="str">
        <f>IF(AND('26-COV CA'!J$31&lt;=$F38,'26-COV CA'!J$31&gt;=$E38),$B38*365/(J$33/$E$23/$E$22),"")</f>
        <v/>
      </c>
      <c r="K38" s="467">
        <f>IF(AND('26-COV CA'!K$31&lt;=$F38,'26-COV CA'!K$31&gt;=$E38),$B38*365/(K$33/$E$23/$E$22),"")</f>
        <v>250</v>
      </c>
      <c r="L38" s="456">
        <f>IF(AND('26-COV CA'!L$31&lt;=$F38,'26-COV CA'!L$31&gt;=$E38),$B38*365/(L$33/$E$23/$E$22),"")</f>
        <v>208.33333333333331</v>
      </c>
      <c r="M38" s="23">
        <f>IF(AND('26-COV CA'!M$31&lt;=$F38,'26-COV CA'!M$31&gt;=$E38),$B38*365/(M$33/$E$23/$E$22),"")</f>
        <v>178.57142857142858</v>
      </c>
      <c r="N38" s="23">
        <f>IF(AND('26-COV CA'!N$31&lt;=$F38,'26-COV CA'!N$31&gt;=$E38),$B38*365/(N$33/$E$23/$E$22),"")</f>
        <v>156.25000000000003</v>
      </c>
      <c r="O38" s="23">
        <f>IF(AND('26-COV CA'!O$31&lt;=$F38,'26-COV CA'!O$31&gt;=$E38),$B38*365/(O$33/$E$23/$E$22),"")</f>
        <v>138.88888888888886</v>
      </c>
      <c r="P38" s="23">
        <f>IF(AND('26-COV CA'!P$31&lt;=$F38,'26-COV CA'!P$31&gt;=$E38),$B38*365/(P$33/$E$23/$E$22),"")</f>
        <v>125</v>
      </c>
      <c r="Q38" s="23">
        <f>IF(AND('26-COV CA'!Q$31&lt;=$F38,'26-COV CA'!Q$31&gt;=$E38),$B38*365/(Q$33/$E$23/$E$22),"")</f>
        <v>113.63636363636364</v>
      </c>
      <c r="R38" s="23">
        <f>IF(AND('26-COV CA'!R$31&lt;=$F38,'26-COV CA'!R$31&gt;=$E38),$B38*365/(R$33/$E$23/$E$22),"")</f>
        <v>104.16666666666666</v>
      </c>
      <c r="S38" s="23">
        <f>IF(AND('26-COV CA'!S$31&lt;=$F38,'26-COV CA'!S$31&gt;=$E38),$B38*365/(S$33/$E$23/$E$22),"")</f>
        <v>96.153846153846175</v>
      </c>
      <c r="T38" s="23">
        <f>IF(AND('26-COV CA'!T$31&lt;=$F38,'26-COV CA'!T$31&gt;=$E38),$B38*365/(T$33/$E$23/$E$22),"")</f>
        <v>89.285714285714292</v>
      </c>
      <c r="U38" s="23">
        <f>IF(AND('26-COV CA'!U$31&lt;=$F38,'26-COV CA'!U$31&gt;=$E38),$B38*365/(U$33/$E$23/$E$22),"")</f>
        <v>83.333333333333357</v>
      </c>
      <c r="V38" s="23">
        <f>IF(AND('26-COV CA'!V$31&lt;=$F38,'26-COV CA'!V$31&gt;=$E38),$B38*365/(V$33/$E$23/$E$22),"")</f>
        <v>78.125000000000014</v>
      </c>
      <c r="W38" s="461">
        <f>IF(AND('26-COV CA'!W$31&lt;=$F38,'26-COV CA'!W$31&gt;=$E38),$B38*365/(W$33/$E$23/$E$22),"")</f>
        <v>73.529411764705884</v>
      </c>
      <c r="X38" s="462">
        <f>IF(AND('26-COV CA'!X$31&lt;=$F38,'26-COV CA'!X$31&gt;=$E38),$B38*365/(X$33/$E$23/$E$22),"")</f>
        <v>69.444444444444429</v>
      </c>
      <c r="Y38" s="458">
        <f>IF(AND('26-COV CA'!Y$31&lt;=$F38,'26-COV CA'!Y$31&gt;=$E38),$B38*365/(Y$33/$E$23/$E$22),"")</f>
        <v>65.789473684210535</v>
      </c>
      <c r="Z38" s="459">
        <f>IF(AND('26-COV CA'!Z$31&lt;=$F38,'26-COV CA'!Z$31&gt;=$E38),$B38*365/(Z$33/$E$23/$E$22),"")</f>
        <v>62.5</v>
      </c>
      <c r="AA38" s="459">
        <f>IF(AND('26-COV CA'!AA$31&lt;=$F38,'26-COV CA'!AA$31&gt;=$E38),$B38*365/(AA$33/$E$23/$E$22),"")</f>
        <v>59.523809523809533</v>
      </c>
      <c r="AB38" s="460">
        <f>IF(AND('26-COV CA'!AB$31&lt;=$F38,'26-COV CA'!AB$31&gt;=$E38),$B38*365/(AB$33/$E$23/$E$22),"")</f>
        <v>56.81818181818182</v>
      </c>
      <c r="AC38" s="456" t="str">
        <f>IF(AND('26-COV CA'!AC$31&lt;=$F38,'26-COV CA'!AC$31&gt;=$E38),$B38*365/(AC$33/$E$23/$E$22),"")</f>
        <v/>
      </c>
      <c r="AD38" s="23" t="str">
        <f>IF(AND('26-COV CA'!AD$31&lt;=$F38,'26-COV CA'!AD$31&gt;=$E38),$B38*365/(AD$33/$E$23/$E$22),"")</f>
        <v/>
      </c>
      <c r="AE38" s="23" t="str">
        <f>IF(AND('26-COV CA'!AE$31&lt;=$F38,'26-COV CA'!AE$31&gt;=$E38),$B38*365/(AE$33/$E$23/$E$22),"")</f>
        <v/>
      </c>
      <c r="AF38" s="23" t="str">
        <f>IF(AND('26-COV CA'!AF$31&lt;=$F38,'26-COV CA'!AF$31&gt;=$E38),$B38*365/(AF$33/$E$23/$E$22),"")</f>
        <v/>
      </c>
      <c r="AG38" s="23" t="str">
        <f>IF(AND('26-COV CA'!AG$31&lt;=$F38,'26-COV CA'!AG$31&gt;=$E38),$B38*365/(AG$33/$E$23/$E$22),"")</f>
        <v/>
      </c>
      <c r="AH38" s="23" t="str">
        <f>IF(AND('26-COV CA'!AH$31&lt;=$F38,'26-COV CA'!AH$31&gt;=$E38),$B38*365/(AH$33/$E$23/$E$22),"")</f>
        <v/>
      </c>
      <c r="AI38" s="23" t="str">
        <f>IF(AND('26-COV CA'!AI$31&lt;=$F38,'26-COV CA'!AI$31&gt;=$E38),$B38*365/(AI$33/$E$23/$E$22),"")</f>
        <v/>
      </c>
      <c r="AJ38" s="24" t="str">
        <f>IF(AND('26-COV CA'!AJ$31&lt;=$F38,'26-COV CA'!AJ$31&gt;=$E38),$B38*365/(AJ$33/$E$23/$E$22),"")</f>
        <v/>
      </c>
    </row>
    <row r="39" spans="1:36" ht="15.75" thickBot="1">
      <c r="A39" s="16" t="s">
        <v>1804</v>
      </c>
      <c r="B39" s="16">
        <v>4</v>
      </c>
      <c r="C39" s="16">
        <v>1300</v>
      </c>
      <c r="D39" s="16">
        <v>3125</v>
      </c>
      <c r="E39" s="16">
        <v>250</v>
      </c>
      <c r="F39" s="16">
        <v>1100</v>
      </c>
      <c r="G39" s="22" t="str">
        <f>IF(AND('26-COV CA'!G$31&lt;=$F39,'26-COV CA'!G$31&gt;=$E39),$B39*365/(G$33/$E$23/$E$22),"")</f>
        <v/>
      </c>
      <c r="H39" s="23" t="str">
        <f>IF(AND('26-COV CA'!H$31&lt;=$F39,'26-COV CA'!H$31&gt;=$E39),$B39*365/(H$33/$E$23/$E$22),"")</f>
        <v/>
      </c>
      <c r="I39" s="23" t="str">
        <f>IF(AND('26-COV CA'!I$31&lt;=$F39,'26-COV CA'!I$31&gt;=$E39),$B39*365/(I$33/$E$23/$E$22),"")</f>
        <v/>
      </c>
      <c r="J39" s="455" t="str">
        <f>IF(AND('26-COV CA'!J$31&lt;=$F39,'26-COV CA'!J$31&gt;=$E39),$B39*365/(J$33/$E$23/$E$22),"")</f>
        <v/>
      </c>
      <c r="K39" s="467">
        <f>IF(AND('26-COV CA'!K$31&lt;=$F39,'26-COV CA'!K$31&gt;=$E39),$B39*365/(K$33/$E$23/$E$22),"")</f>
        <v>333.33333333333331</v>
      </c>
      <c r="L39" s="456">
        <f>IF(AND('26-COV CA'!L$31&lt;=$F39,'26-COV CA'!L$31&gt;=$E39),$B39*365/(L$33/$E$23/$E$22),"")</f>
        <v>277.77777777777777</v>
      </c>
      <c r="M39" s="23">
        <f>IF(AND('26-COV CA'!M$31&lt;=$F39,'26-COV CA'!M$31&gt;=$E39),$B39*365/(M$33/$E$23/$E$22),"")</f>
        <v>238.0952380952381</v>
      </c>
      <c r="N39" s="23">
        <f>IF(AND('26-COV CA'!N$31&lt;=$F39,'26-COV CA'!N$31&gt;=$E39),$B39*365/(N$33/$E$23/$E$22),"")</f>
        <v>208.33333333333337</v>
      </c>
      <c r="O39" s="23">
        <f>IF(AND('26-COV CA'!O$31&lt;=$F39,'26-COV CA'!O$31&gt;=$E39),$B39*365/(O$33/$E$23/$E$22),"")</f>
        <v>185.18518518518516</v>
      </c>
      <c r="P39" s="23">
        <f>IF(AND('26-COV CA'!P$31&lt;=$F39,'26-COV CA'!P$31&gt;=$E39),$B39*365/(P$33/$E$23/$E$22),"")</f>
        <v>166.66666666666666</v>
      </c>
      <c r="Q39" s="23">
        <f>IF(AND('26-COV CA'!Q$31&lt;=$F39,'26-COV CA'!Q$31&gt;=$E39),$B39*365/(Q$33/$E$23/$E$22),"")</f>
        <v>151.51515151515153</v>
      </c>
      <c r="R39" s="23">
        <f>IF(AND('26-COV CA'!R$31&lt;=$F39,'26-COV CA'!R$31&gt;=$E39),$B39*365/(R$33/$E$23/$E$22),"")</f>
        <v>138.88888888888889</v>
      </c>
      <c r="S39" s="23">
        <f>IF(AND('26-COV CA'!S$31&lt;=$F39,'26-COV CA'!S$31&gt;=$E39),$B39*365/(S$33/$E$23/$E$22),"")</f>
        <v>128.20512820512823</v>
      </c>
      <c r="T39" s="2105">
        <f>IF(AND('26-COV CA'!T$31&lt;=$F39,'26-COV CA'!T$31&gt;=$E39),$B39*365/(T$33/$E$23/$E$22),"")</f>
        <v>119.04761904761905</v>
      </c>
      <c r="U39" s="461">
        <f>IF(AND('26-COV CA'!U$31&lt;=$F39,'26-COV CA'!U$31&gt;=$E39),$B39*365/(U$33/$E$23/$E$22),"")</f>
        <v>111.11111111111114</v>
      </c>
      <c r="V39" s="462">
        <f>IF(AND('26-COV CA'!V$31&lt;=$F39,'26-COV CA'!V$31&gt;=$E39),$B39*365/(V$33/$E$23/$E$22),"")</f>
        <v>104.16666666666669</v>
      </c>
      <c r="W39" s="458">
        <f>IF(AND('26-COV CA'!W$31&lt;=$F39,'26-COV CA'!W$31&gt;=$E39),$B39*365/(W$33/$E$23/$E$22),"")</f>
        <v>98.039215686274517</v>
      </c>
      <c r="X39" s="2116">
        <f>IF(AND('26-COV CA'!X$31&lt;=$F39,'26-COV CA'!X$31&gt;=$E39),$B39*365/(X$33/$E$23/$E$22),"")</f>
        <v>92.592592592592581</v>
      </c>
      <c r="Y39" s="459">
        <f>IF(AND('26-COV CA'!Y$31&lt;=$F39,'26-COV CA'!Y$31&gt;=$E39),$B39*365/(Y$33/$E$23/$E$22),"")</f>
        <v>87.719298245614041</v>
      </c>
      <c r="Z39" s="459">
        <f>IF(AND('26-COV CA'!Z$31&lt;=$F39,'26-COV CA'!Z$31&gt;=$E39),$B39*365/(Z$33/$E$23/$E$22),"")</f>
        <v>83.333333333333329</v>
      </c>
      <c r="AA39" s="459">
        <f>IF(AND('26-COV CA'!AA$31&lt;=$F39,'26-COV CA'!AA$31&gt;=$E39),$B39*365/(AA$33/$E$23/$E$22),"")</f>
        <v>79.365079365079382</v>
      </c>
      <c r="AB39" s="460">
        <f>IF(AND('26-COV CA'!AB$31&lt;=$F39,'26-COV CA'!AB$31&gt;=$E39),$B39*365/(AB$33/$E$23/$E$22),"")</f>
        <v>75.757575757575765</v>
      </c>
      <c r="AC39" s="464" t="str">
        <f>IF(AND('26-COV CA'!AC$31&lt;=$F39,'26-COV CA'!AC$31&gt;=$E39),$B39*365/(AC$33/$E$23/$E$22),"")</f>
        <v/>
      </c>
      <c r="AD39" s="461" t="str">
        <f>IF(AND('26-COV CA'!AD$31&lt;=$F39,'26-COV CA'!AD$31&gt;=$E39),$B39*365/(AD$33/$E$23/$E$22),"")</f>
        <v/>
      </c>
      <c r="AE39" s="461" t="str">
        <f>IF(AND('26-COV CA'!AE$31&lt;=$F39,'26-COV CA'!AE$31&gt;=$E39),$B39*365/(AE$33/$E$23/$E$22),"")</f>
        <v/>
      </c>
      <c r="AF39" s="461" t="str">
        <f>IF(AND('26-COV CA'!AF$31&lt;=$F39,'26-COV CA'!AF$31&gt;=$E39),$B39*365/(AF$33/$E$23/$E$22),"")</f>
        <v/>
      </c>
      <c r="AG39" s="461" t="str">
        <f>IF(AND('26-COV CA'!AG$31&lt;=$F39,'26-COV CA'!AG$31&gt;=$E39),$B39*365/(AG$33/$E$23/$E$22),"")</f>
        <v/>
      </c>
      <c r="AH39" s="461" t="str">
        <f>IF(AND('26-COV CA'!AH$31&lt;=$F39,'26-COV CA'!AH$31&gt;=$E39),$B39*365/(AH$33/$E$23/$E$22),"")</f>
        <v/>
      </c>
      <c r="AI39" s="461" t="str">
        <f>IF(AND('26-COV CA'!AI$31&lt;=$F39,'26-COV CA'!AI$31&gt;=$E39),$B39*365/(AI$33/$E$23/$E$22),"")</f>
        <v/>
      </c>
      <c r="AJ39" s="24" t="str">
        <f>IF(AND('26-COV CA'!AJ$31&lt;=$F39,'26-COV CA'!AJ$31&gt;=$E39),$B39*365/(AJ$33/$E$23/$E$22),"")</f>
        <v/>
      </c>
    </row>
    <row r="40" spans="1:36" ht="15.75" thickBot="1">
      <c r="A40" s="16" t="s">
        <v>1805</v>
      </c>
      <c r="B40" s="16">
        <v>4.9999999999999991</v>
      </c>
      <c r="C40" s="16">
        <v>1300</v>
      </c>
      <c r="D40" s="17">
        <v>3850</v>
      </c>
      <c r="E40" s="16">
        <v>250</v>
      </c>
      <c r="F40" s="16">
        <v>1100</v>
      </c>
      <c r="G40" s="22" t="str">
        <f>IF(AND('26-COV CA'!G$31&lt;=$F40,'26-COV CA'!G$31&gt;=$E40),$B40*365/(G$33/$E$23/$E$22),"")</f>
        <v/>
      </c>
      <c r="H40" s="23" t="str">
        <f>IF(AND('26-COV CA'!H$31&lt;=$F40,'26-COV CA'!H$31&gt;=$E40),$B40*365/(H$33/$E$23/$E$22),"")</f>
        <v/>
      </c>
      <c r="I40" s="23" t="str">
        <f>IF(AND('26-COV CA'!I$31&lt;=$F40,'26-COV CA'!I$31&gt;=$E40),$B40*365/(I$33/$E$23/$E$22),"")</f>
        <v/>
      </c>
      <c r="J40" s="455" t="str">
        <f>IF(AND('26-COV CA'!J$31&lt;=$F40,'26-COV CA'!J$31&gt;=$E40),$B40*365/(J$33/$E$23/$E$22),"")</f>
        <v/>
      </c>
      <c r="K40" s="467">
        <f>IF(AND('26-COV CA'!K$31&lt;=$F40,'26-COV CA'!K$31&gt;=$E40),$B40*365/(K$33/$E$23/$E$22),"")</f>
        <v>416.66666666666663</v>
      </c>
      <c r="L40" s="456">
        <f>IF(AND('26-COV CA'!L$31&lt;=$F40,'26-COV CA'!L$31&gt;=$E40),$B40*365/(L$33/$E$23/$E$22),"")</f>
        <v>347.22222222222217</v>
      </c>
      <c r="M40" s="23">
        <f>IF(AND('26-COV CA'!M$31&lt;=$F40,'26-COV CA'!M$31&gt;=$E40),$B40*365/(M$33/$E$23/$E$22),"")</f>
        <v>297.61904761904759</v>
      </c>
      <c r="N40" s="23">
        <f>IF(AND('26-COV CA'!N$31&lt;=$F40,'26-COV CA'!N$31&gt;=$E40),$B40*365/(N$33/$E$23/$E$22),"")</f>
        <v>260.41666666666669</v>
      </c>
      <c r="O40" s="23">
        <f>IF(AND('26-COV CA'!O$31&lt;=$F40,'26-COV CA'!O$31&gt;=$E40),$B40*365/(O$33/$E$23/$E$22),"")</f>
        <v>231.48148148148141</v>
      </c>
      <c r="P40" s="23">
        <f>IF(AND('26-COV CA'!P$31&lt;=$F40,'26-COV CA'!P$31&gt;=$E40),$B40*365/(P$33/$E$23/$E$22),"")</f>
        <v>208.33333333333331</v>
      </c>
      <c r="Q40" s="23">
        <f>IF(AND('26-COV CA'!Q$31&lt;=$F40,'26-COV CA'!Q$31&gt;=$E40),$B40*365/(Q$33/$E$23/$E$22),"")</f>
        <v>189.39393939393938</v>
      </c>
      <c r="R40" s="23">
        <f>IF(AND('26-COV CA'!R$31&lt;=$F40,'26-COV CA'!R$31&gt;=$E40),$B40*365/(R$33/$E$23/$E$22),"")</f>
        <v>173.61111111111109</v>
      </c>
      <c r="S40" s="23">
        <f>IF(AND('26-COV CA'!S$31&lt;=$F40,'26-COV CA'!S$31&gt;=$E40),$B40*365/(S$33/$E$23/$E$22),"")</f>
        <v>160.25641025641028</v>
      </c>
      <c r="T40" s="455">
        <f>IF(AND('26-COV CA'!T$31&lt;=$F40,'26-COV CA'!T$31&gt;=$E40),$B40*365/(T$33/$E$23/$E$22),"")</f>
        <v>148.8095238095238</v>
      </c>
      <c r="U40" s="458">
        <f>IF(AND('26-COV CA'!U$31&lt;=$F40,'26-COV CA'!U$31&gt;=$E40),$B40*365/(U$33/$E$23/$E$22),"")</f>
        <v>138.88888888888891</v>
      </c>
      <c r="V40" s="459">
        <f>IF(AND('26-COV CA'!V$31&lt;=$F40,'26-COV CA'!V$31&gt;=$E40),$B40*365/(V$33/$E$23/$E$22),"")</f>
        <v>130.20833333333334</v>
      </c>
      <c r="W40" s="459">
        <f>IF(AND('26-COV CA'!W$31&lt;=$F40,'26-COV CA'!W$31&gt;=$E40),$B40*365/(W$33/$E$23/$E$22),"")</f>
        <v>122.54901960784312</v>
      </c>
      <c r="X40" s="459">
        <f>IF(AND('26-COV CA'!X$31&lt;=$F40,'26-COV CA'!X$31&gt;=$E40),$B40*365/(X$33/$E$23/$E$22),"")</f>
        <v>115.7407407407407</v>
      </c>
      <c r="Y40" s="459">
        <f>IF(AND('26-COV CA'!Y$31&lt;=$F40,'26-COV CA'!Y$31&gt;=$E40),$B40*365/(Y$33/$E$23/$E$22),"")</f>
        <v>109.64912280701755</v>
      </c>
      <c r="Z40" s="459">
        <f>IF(AND('26-COV CA'!Z$31&lt;=$F40,'26-COV CA'!Z$31&gt;=$E40),$B40*365/(Z$33/$E$23/$E$22),"")</f>
        <v>104.16666666666666</v>
      </c>
      <c r="AA40" s="459">
        <f>IF(AND('26-COV CA'!AA$31&lt;=$F40,'26-COV CA'!AA$31&gt;=$E40),$B40*365/(AA$33/$E$23/$E$22),"")</f>
        <v>99.206349206349202</v>
      </c>
      <c r="AB40" s="460">
        <f>IF(AND('26-COV CA'!AB$31&lt;=$F40,'26-COV CA'!AB$31&gt;=$E40),$B40*365/(AB$33/$E$23/$E$22),"")</f>
        <v>94.696969696969688</v>
      </c>
      <c r="AC40" s="464" t="str">
        <f>IF(AND('26-COV CA'!AC$31&lt;=$F40,'26-COV CA'!AC$31&gt;=$E40),$B40*365/(AC$33/$E$23/$E$22),"")</f>
        <v/>
      </c>
      <c r="AD40" s="461" t="str">
        <f>IF(AND('26-COV CA'!AD$31&lt;=$F40,'26-COV CA'!AD$31&gt;=$E40),$B40*365/(AD$33/$E$23/$E$22),"")</f>
        <v/>
      </c>
      <c r="AE40" s="461" t="str">
        <f>IF(AND('26-COV CA'!AE$31&lt;=$F40,'26-COV CA'!AE$31&gt;=$E40),$B40*365/(AE$33/$E$23/$E$22),"")</f>
        <v/>
      </c>
      <c r="AF40" s="461" t="str">
        <f>IF(AND('26-COV CA'!AF$31&lt;=$F40,'26-COV CA'!AF$31&gt;=$E40),$B40*365/(AF$33/$E$23/$E$22),"")</f>
        <v/>
      </c>
      <c r="AG40" s="461" t="str">
        <f>IF(AND('26-COV CA'!AG$31&lt;=$F40,'26-COV CA'!AG$31&gt;=$E40),$B40*365/(AG$33/$E$23/$E$22),"")</f>
        <v/>
      </c>
      <c r="AH40" s="461" t="str">
        <f>IF(AND('26-COV CA'!AH$31&lt;=$F40,'26-COV CA'!AH$31&gt;=$E40),$B40*365/(AH$33/$E$23/$E$22),"")</f>
        <v/>
      </c>
      <c r="AI40" s="461" t="str">
        <f>IF(AND('26-COV CA'!AI$31&lt;=$F40,'26-COV CA'!AI$31&gt;=$E40),$B40*365/(AI$33/$E$23/$E$22),"")</f>
        <v/>
      </c>
      <c r="AJ40" s="463" t="str">
        <f>IF(AND('26-COV CA'!AJ$31&lt;=$F40,'26-COV CA'!AJ$31&gt;=$E40),$B40*365/(AJ$33/$E$23/$E$22),"")</f>
        <v/>
      </c>
    </row>
    <row r="41" spans="1:36" ht="15.75" thickBot="1">
      <c r="A41" s="16" t="s">
        <v>1806</v>
      </c>
      <c r="B41" s="16">
        <v>5</v>
      </c>
      <c r="C41" s="16">
        <v>1500</v>
      </c>
      <c r="D41" s="16">
        <v>2900</v>
      </c>
      <c r="E41" s="16">
        <v>400</v>
      </c>
      <c r="F41" s="16">
        <v>1300</v>
      </c>
      <c r="G41" s="22" t="str">
        <f>IF(AND('26-COV CA'!G$31&lt;=$F41,'26-COV CA'!G$31&gt;=$E41),$B41*365/(G$33/$E$23/$E$22),"")</f>
        <v/>
      </c>
      <c r="H41" s="23" t="str">
        <f>IF(AND('26-COV CA'!H$31&lt;=$F41,'26-COV CA'!H$31&gt;=$E41),$B41*365/(H$33/$E$23/$E$22),"")</f>
        <v/>
      </c>
      <c r="I41" s="23" t="str">
        <f>IF(AND('26-COV CA'!I$31&lt;=$F41,'26-COV CA'!I$31&gt;=$E41),$B41*365/(I$33/$E$23/$E$22),"")</f>
        <v/>
      </c>
      <c r="J41" s="23" t="str">
        <f>IF(AND('26-COV CA'!J$31&lt;=$F41,'26-COV CA'!J$31&gt;=$E41),$B41*365/(J$33/$E$23/$E$22),"")</f>
        <v/>
      </c>
      <c r="K41" s="457" t="str">
        <f>IF(AND('26-COV CA'!K$31&lt;=$F41,'26-COV CA'!K$31&gt;=$E41),$B41*365/(K$33/$E$23/$E$22),"")</f>
        <v/>
      </c>
      <c r="L41" s="23" t="str">
        <f>IF(AND('26-COV CA'!L$31&lt;=$F41,'26-COV CA'!L$31&gt;=$E41),$B41*365/(L$33/$E$23/$E$22),"")</f>
        <v/>
      </c>
      <c r="M41" s="23" t="str">
        <f>IF(AND('26-COV CA'!M$31&lt;=$F41,'26-COV CA'!M$31&gt;=$E41),$B41*365/(M$33/$E$23/$E$22),"")</f>
        <v/>
      </c>
      <c r="N41" s="23">
        <f>IF(AND('26-COV CA'!N$31&lt;=$F41,'26-COV CA'!N$31&gt;=$E41),$B41*365/(N$33/$E$23/$E$22),"")</f>
        <v>260.41666666666669</v>
      </c>
      <c r="O41" s="23">
        <f>IF(AND('26-COV CA'!O$31&lt;=$F41,'26-COV CA'!O$31&gt;=$E41),$B41*365/(O$33/$E$23/$E$22),"")</f>
        <v>231.48148148148144</v>
      </c>
      <c r="P41" s="23">
        <f>IF(AND('26-COV CA'!P$31&lt;=$F41,'26-COV CA'!P$31&gt;=$E41),$B41*365/(P$33/$E$23/$E$22),"")</f>
        <v>208.33333333333334</v>
      </c>
      <c r="Q41" s="23">
        <f>IF(AND('26-COV CA'!Q$31&lt;=$F41,'26-COV CA'!Q$31&gt;=$E41),$B41*365/(Q$33/$E$23/$E$22),"")</f>
        <v>189.39393939393941</v>
      </c>
      <c r="R41" s="23">
        <f>IF(AND('26-COV CA'!R$31&lt;=$F41,'26-COV CA'!R$31&gt;=$E41),$B41*365/(R$33/$E$23/$E$22),"")</f>
        <v>173.61111111111111</v>
      </c>
      <c r="S41" s="23">
        <f>IF(AND('26-COV CA'!S$31&lt;=$F41,'26-COV CA'!S$31&gt;=$E41),$B41*365/(S$33/$E$23/$E$22),"")</f>
        <v>160.25641025641028</v>
      </c>
      <c r="T41" s="23">
        <f>IF(AND('26-COV CA'!T$31&lt;=$F41,'26-COV CA'!T$31&gt;=$E41),$B41*365/(T$33/$E$23/$E$22),"")</f>
        <v>148.80952380952382</v>
      </c>
      <c r="U41" s="457">
        <f>IF(AND('26-COV CA'!U$31&lt;=$F41,'26-COV CA'!U$31&gt;=$E41),$B41*365/(U$33/$E$23/$E$22),"")</f>
        <v>138.88888888888891</v>
      </c>
      <c r="V41" s="457">
        <f>IF(AND('26-COV CA'!V$31&lt;=$F41,'26-COV CA'!V$31&gt;=$E41),$B41*365/(V$33/$E$23/$E$22),"")</f>
        <v>130.20833333333334</v>
      </c>
      <c r="W41" s="457">
        <f>IF(AND('26-COV CA'!W$31&lt;=$F41,'26-COV CA'!W$31&gt;=$E41),$B41*365/(W$33/$E$23/$E$22),"")</f>
        <v>122.54901960784314</v>
      </c>
      <c r="X41" s="457">
        <f>IF(AND('26-COV CA'!X$31&lt;=$F41,'26-COV CA'!X$31&gt;=$E41),$B41*365/(X$33/$E$23/$E$22),"")</f>
        <v>115.74074074074072</v>
      </c>
      <c r="Y41" s="457">
        <f>IF(AND('26-COV CA'!Y$31&lt;=$F41,'26-COV CA'!Y$31&gt;=$E41),$B41*365/(Y$33/$E$23/$E$22),"")</f>
        <v>109.64912280701755</v>
      </c>
      <c r="Z41" s="457">
        <f>IF(AND('26-COV CA'!Z$31&lt;=$F41,'26-COV CA'!Z$31&gt;=$E41),$B41*365/(Z$33/$E$23/$E$22),"")</f>
        <v>104.16666666666667</v>
      </c>
      <c r="AA41" s="457">
        <f>IF(AND('26-COV CA'!AA$31&lt;=$F41,'26-COV CA'!AA$31&gt;=$E41),$B41*365/(AA$33/$E$23/$E$22),"")</f>
        <v>99.206349206349216</v>
      </c>
      <c r="AB41" s="465">
        <f>IF(AND('26-COV CA'!AB$31&lt;=$F41,'26-COV CA'!AB$31&gt;=$E41),$B41*365/(AB$33/$E$23/$E$22),"")</f>
        <v>94.696969696969703</v>
      </c>
      <c r="AC41" s="458">
        <f>IF(AND('26-COV CA'!AC$31&lt;=$F41,'26-COV CA'!AC$31&gt;=$E41),$B41*365/(AC$33/$E$23/$E$22),"")</f>
        <v>90.579710144927532</v>
      </c>
      <c r="AD41" s="459">
        <f>IF(AND('26-COV CA'!AD$31&lt;=$F41,'26-COV CA'!AD$31&gt;=$E41),$B41*365/(AD$33/$E$23/$E$22),"")</f>
        <v>86.805555555555557</v>
      </c>
      <c r="AE41" s="459">
        <f>IF(AND('26-COV CA'!AE$31&lt;=$F41,'26-COV CA'!AE$31&gt;=$E41),$B41*365/(AE$33/$E$23/$E$22),"")</f>
        <v>83.333333333333343</v>
      </c>
      <c r="AF41" s="460">
        <f>IF(AND('26-COV CA'!AF$31&lt;=$F41,'26-COV CA'!AF$31&gt;=$E41),$B41*365/(AF$33/$E$23/$E$22),"")</f>
        <v>80.128205128205138</v>
      </c>
      <c r="AG41" s="461" t="str">
        <f>IF(AND('26-COV CA'!AG$31&lt;=$F41,'26-COV CA'!AG$31&gt;=$E41),$B41*365/(AG$33/$E$23/$E$22),"")</f>
        <v/>
      </c>
      <c r="AH41" s="461" t="str">
        <f>IF(AND('26-COV CA'!AH$31&lt;=$F41,'26-COV CA'!AH$31&gt;=$E41),$B41*365/(AH$33/$E$23/$E$22),"")</f>
        <v/>
      </c>
      <c r="AI41" s="461" t="str">
        <f>IF(AND('26-COV CA'!AI$31&lt;=$F41,'26-COV CA'!AI$31&gt;=$E41),$B41*365/(AI$33/$E$23/$E$22),"")</f>
        <v/>
      </c>
      <c r="AJ41" s="24" t="str">
        <f>IF(AND('26-COV CA'!AJ$31&lt;=$F41,'26-COV CA'!AJ$31&gt;=$E41),$B41*365/(AJ$33/$E$23/$E$22),"")</f>
        <v/>
      </c>
    </row>
    <row r="42" spans="1:36">
      <c r="A42" s="16" t="s">
        <v>1807</v>
      </c>
      <c r="B42" s="16">
        <v>7</v>
      </c>
      <c r="C42" s="16">
        <v>1900</v>
      </c>
      <c r="D42" s="17">
        <v>2500</v>
      </c>
      <c r="E42" s="16">
        <v>650</v>
      </c>
      <c r="F42" s="16">
        <v>1800</v>
      </c>
      <c r="G42" s="25" t="str">
        <f>IF(AND('26-COV CA'!G$31&lt;=$F42,'26-COV CA'!G$31&gt;=$E42),$B42*365/(G$33/$E$23/$E$22),"")</f>
        <v/>
      </c>
      <c r="H42" s="26" t="str">
        <f>IF(AND('26-COV CA'!H$31&lt;=$F42,'26-COV CA'!H$31&gt;=$E42),$B42*365/(H$33/$E$23/$E$22),"")</f>
        <v/>
      </c>
      <c r="I42" s="26" t="str">
        <f>IF(AND('26-COV CA'!I$31&lt;=$F42,'26-COV CA'!I$31&gt;=$E42),$B42*365/(I$33/$E$23/$E$22),"")</f>
        <v/>
      </c>
      <c r="J42" s="26" t="str">
        <f>IF(AND('26-COV CA'!J$31&lt;=$F42,'26-COV CA'!J$31&gt;=$E42),$B42*365/(J$33/$E$23/$E$22),"")</f>
        <v/>
      </c>
      <c r="K42" s="26" t="str">
        <f>IF(AND('26-COV CA'!K$31&lt;=$F42,'26-COV CA'!K$31&gt;=$E42),$B42*365/(K$33/$E$23/$E$22),"")</f>
        <v/>
      </c>
      <c r="L42" s="26" t="str">
        <f>IF(AND('26-COV CA'!L$31&lt;=$F42,'26-COV CA'!L$31&gt;=$E42),$B42*365/(L$33/$E$23/$E$22),"")</f>
        <v/>
      </c>
      <c r="M42" s="26" t="str">
        <f>IF(AND('26-COV CA'!M$31&lt;=$F42,'26-COV CA'!M$31&gt;=$E42),$B42*365/(M$33/$E$23/$E$22),"")</f>
        <v/>
      </c>
      <c r="N42" s="26" t="str">
        <f>IF(AND('26-COV CA'!N$31&lt;=$F42,'26-COV CA'!N$31&gt;=$E42),$B42*365/(N$33/$E$23/$E$22),"")</f>
        <v/>
      </c>
      <c r="O42" s="26" t="str">
        <f>IF(AND('26-COV CA'!O$31&lt;=$F42,'26-COV CA'!O$31&gt;=$E42),$B42*365/(O$33/$E$23/$E$22),"")</f>
        <v/>
      </c>
      <c r="P42" s="26" t="str">
        <f>IF(AND('26-COV CA'!P$31&lt;=$F42,'26-COV CA'!P$31&gt;=$E42),$B42*365/(P$33/$E$23/$E$22),"")</f>
        <v/>
      </c>
      <c r="Q42" s="26" t="str">
        <f>IF(AND('26-COV CA'!Q$31&lt;=$F42,'26-COV CA'!Q$31&gt;=$E42),$B42*365/(Q$33/$E$23/$E$22),"")</f>
        <v/>
      </c>
      <c r="R42" s="26" t="str">
        <f>IF(AND('26-COV CA'!R$31&lt;=$F42,'26-COV CA'!R$31&gt;=$E42),$B42*365/(R$33/$E$23/$E$22),"")</f>
        <v/>
      </c>
      <c r="S42" s="26">
        <f>IF(AND('26-COV CA'!S$31&lt;=$F42,'26-COV CA'!S$31&gt;=$E42),$B42*365/(S$33/$E$23/$E$22),"")</f>
        <v>224.35897435897439</v>
      </c>
      <c r="T42" s="26">
        <f>IF(AND('26-COV CA'!T$31&lt;=$F42,'26-COV CA'!T$31&gt;=$E42),$B42*365/(T$33/$E$23/$E$22),"")</f>
        <v>208.33333333333334</v>
      </c>
      <c r="U42" s="26">
        <f>IF(AND('26-COV CA'!U$31&lt;=$F42,'26-COV CA'!U$31&gt;=$E42),$B42*365/(U$33/$E$23/$E$22),"")</f>
        <v>194.44444444444449</v>
      </c>
      <c r="V42" s="26">
        <f>IF(AND('26-COV CA'!V$31&lt;=$F42,'26-COV CA'!V$31&gt;=$E42),$B42*365/(V$33/$E$23/$E$22),"")</f>
        <v>182.29166666666669</v>
      </c>
      <c r="W42" s="26">
        <f>IF(AND('26-COV CA'!W$31&lt;=$F42,'26-COV CA'!W$31&gt;=$E42),$B42*365/(W$33/$E$23/$E$22),"")</f>
        <v>171.56862745098039</v>
      </c>
      <c r="X42" s="26">
        <f>IF(AND('26-COV CA'!X$31&lt;=$F42,'26-COV CA'!X$31&gt;=$E42),$B42*365/(X$33/$E$23/$E$22),"")</f>
        <v>162.03703703703701</v>
      </c>
      <c r="Y42" s="26">
        <f>IF(AND('26-COV CA'!Y$31&lt;=$F42,'26-COV CA'!Y$31&gt;=$E42),$B42*365/(Y$33/$E$23/$E$22),"")</f>
        <v>153.50877192982458</v>
      </c>
      <c r="Z42" s="26">
        <f>IF(AND('26-COV CA'!Z$31&lt;=$F42,'26-COV CA'!Z$31&gt;=$E42),$B42*365/(Z$33/$E$23/$E$22),"")</f>
        <v>145.83333333333334</v>
      </c>
      <c r="AA42" s="26">
        <f>IF(AND('26-COV CA'!AA$31&lt;=$F42,'26-COV CA'!AA$31&gt;=$E42),$B42*365/(AA$33/$E$23/$E$22),"")</f>
        <v>138.88888888888891</v>
      </c>
      <c r="AB42" s="26">
        <f>IF(AND('26-COV CA'!AB$31&lt;=$F42,'26-COV CA'!AB$31&gt;=$E42),$B42*365/(AB$33/$E$23/$E$22),"")</f>
        <v>132.57575757575759</v>
      </c>
      <c r="AC42" s="466">
        <f>IF(AND('26-COV CA'!AC$31&lt;=$F42,'26-COV CA'!AC$31&gt;=$E42),$B42*365/(AC$33/$E$23/$E$22),"")</f>
        <v>126.81159420289855</v>
      </c>
      <c r="AD42" s="466">
        <f>IF(AND('26-COV CA'!AD$31&lt;=$F42,'26-COV CA'!AD$31&gt;=$E42),$B42*365/(AD$33/$E$23/$E$22),"")</f>
        <v>121.52777777777777</v>
      </c>
      <c r="AE42" s="466">
        <f>IF(AND('26-COV CA'!AE$31&lt;=$F42,'26-COV CA'!AE$31&gt;=$E42),$B42*365/(AE$33/$E$23/$E$22),"")</f>
        <v>116.66666666666667</v>
      </c>
      <c r="AF42" s="466">
        <f>IF(AND('26-COV CA'!AF$31&lt;=$F42,'26-COV CA'!AF$31&gt;=$E42),$B42*365/(AF$33/$E$23/$E$22),"")</f>
        <v>112.1794871794872</v>
      </c>
      <c r="AG42" s="26">
        <f>IF(AND('26-COV CA'!AG$31&lt;=$F42,'26-COV CA'!AG$31&gt;=$E42),$B42*365/(AG$33/$E$23/$E$22),"")</f>
        <v>108.02469135802468</v>
      </c>
      <c r="AH42" s="26">
        <f>IF(AND('26-COV CA'!AH$31&lt;=$F42,'26-COV CA'!AH$31&gt;=$E42),$B42*365/(AH$33/$E$23/$E$22),"")</f>
        <v>104.16666666666667</v>
      </c>
      <c r="AI42" s="26">
        <f>IF(AND('26-COV CA'!AI$31&lt;=$F42,'26-COV CA'!AI$31&gt;=$E42),$B42*365/(AI$33/$E$23/$E$22),"")</f>
        <v>100.57471264367817</v>
      </c>
      <c r="AJ42" s="27">
        <f>IF(AND('26-COV CA'!AJ$31&lt;=$F42,'26-COV CA'!AJ$31&gt;=$E42),$B42*365/(AJ$33/$E$23/$E$22),"")</f>
        <v>97.222222222222243</v>
      </c>
    </row>
    <row r="43" spans="1:36">
      <c r="B43" s="1" t="s">
        <v>643</v>
      </c>
      <c r="S43" s="1" t="s">
        <v>3004</v>
      </c>
    </row>
    <row r="44" spans="1:36">
      <c r="B44" s="1" t="s">
        <v>620</v>
      </c>
      <c r="F44" s="9"/>
      <c r="S44" s="1" t="s">
        <v>3005</v>
      </c>
    </row>
    <row r="45" spans="1:36">
      <c r="B45" s="1" t="s">
        <v>622</v>
      </c>
      <c r="F45" s="9"/>
      <c r="S45" s="1" t="s">
        <v>3042</v>
      </c>
    </row>
    <row r="46" spans="1:36">
      <c r="F46" s="9"/>
    </row>
    <row r="47" spans="1:36">
      <c r="F47" s="9"/>
    </row>
    <row r="48" spans="1:36">
      <c r="A48" s="1122"/>
      <c r="B48" s="1122"/>
      <c r="C48" s="1122"/>
      <c r="D48" s="1122"/>
      <c r="E48" s="1122"/>
      <c r="F48" s="1122"/>
      <c r="G48" s="1122"/>
      <c r="H48" s="1122"/>
      <c r="I48" s="1122"/>
      <c r="J48" s="1122"/>
      <c r="K48" s="1122"/>
      <c r="L48" s="1122"/>
    </row>
    <row r="49" spans="1:12">
      <c r="A49" s="1" t="s">
        <v>3040</v>
      </c>
      <c r="C49" s="2102">
        <v>320</v>
      </c>
      <c r="D49" s="1" t="s">
        <v>2</v>
      </c>
      <c r="F49" s="1122"/>
      <c r="G49" s="1122"/>
      <c r="H49" s="1122"/>
      <c r="I49" s="1122"/>
      <c r="J49" s="1122"/>
      <c r="K49" s="1122"/>
      <c r="L49" s="1122"/>
    </row>
    <row r="50" spans="1:12">
      <c r="A50" s="1" t="s">
        <v>3006</v>
      </c>
      <c r="C50" s="2102">
        <v>800</v>
      </c>
      <c r="D50" s="1" t="s">
        <v>75</v>
      </c>
      <c r="F50" s="1122"/>
      <c r="G50" s="1122"/>
      <c r="H50" s="1122"/>
      <c r="I50" s="1122"/>
      <c r="J50" s="1122"/>
      <c r="K50" s="1122"/>
      <c r="L50" s="1122"/>
    </row>
    <row r="51" spans="1:12">
      <c r="A51" s="1" t="s">
        <v>3043</v>
      </c>
      <c r="C51" s="1">
        <f>C50*C49/1000</f>
        <v>256</v>
      </c>
      <c r="D51" s="1" t="s">
        <v>1712</v>
      </c>
      <c r="F51" s="1122"/>
      <c r="G51" s="1122"/>
      <c r="H51" s="1122"/>
      <c r="I51" s="1122"/>
      <c r="J51" s="1122"/>
      <c r="K51" s="1122"/>
      <c r="L51" s="1122"/>
    </row>
    <row r="52" spans="1:12">
      <c r="A52" s="47" t="s">
        <v>147</v>
      </c>
      <c r="C52" s="1">
        <f>C51/$E$23*24*365/1000000</f>
        <v>22.425599999999999</v>
      </c>
      <c r="D52" s="47" t="s">
        <v>148</v>
      </c>
      <c r="F52" s="2536" t="s">
        <v>3045</v>
      </c>
      <c r="G52" s="1122"/>
      <c r="H52" s="1122"/>
      <c r="I52" s="1122"/>
      <c r="J52" s="1122"/>
      <c r="K52" s="1122"/>
      <c r="L52" s="1122"/>
    </row>
    <row r="53" spans="1:12">
      <c r="A53" s="2536" t="s">
        <v>3044</v>
      </c>
      <c r="B53" s="1122"/>
      <c r="C53" s="1122">
        <f>C52*1000/E22</f>
        <v>44.851199999999999</v>
      </c>
      <c r="D53" s="1122" t="s">
        <v>1713</v>
      </c>
      <c r="E53" s="1122"/>
      <c r="F53" s="2536" t="s">
        <v>3046</v>
      </c>
      <c r="G53" s="1122"/>
      <c r="H53" s="1122"/>
      <c r="I53" s="1122"/>
      <c r="J53" s="1122"/>
      <c r="K53" s="1122"/>
      <c r="L53" s="1122"/>
    </row>
    <row r="54" spans="1:12">
      <c r="A54" s="1122"/>
      <c r="B54" s="1122"/>
      <c r="C54" s="46"/>
      <c r="D54" s="1122"/>
      <c r="E54" s="1122"/>
      <c r="F54" s="1122"/>
      <c r="G54" s="1122"/>
      <c r="H54" s="1122"/>
      <c r="I54" s="1122"/>
      <c r="J54" s="1122"/>
      <c r="K54" s="1122"/>
      <c r="L54" s="1122"/>
    </row>
    <row r="55" spans="1:12">
      <c r="A55" s="1122"/>
      <c r="B55" s="1122"/>
      <c r="C55" s="46"/>
      <c r="D55" s="1122"/>
      <c r="E55" s="1122"/>
      <c r="F55" s="1122"/>
      <c r="G55" s="1122"/>
      <c r="H55" s="1122"/>
      <c r="I55" s="1122"/>
      <c r="J55" s="1122"/>
      <c r="K55" s="1122"/>
      <c r="L55" s="1122"/>
    </row>
    <row r="56" spans="1:12">
      <c r="A56" s="1122"/>
      <c r="B56" s="1122"/>
      <c r="C56" s="1122"/>
      <c r="D56" s="1122"/>
      <c r="E56" s="1122"/>
      <c r="F56" s="1122"/>
      <c r="G56" s="1122"/>
      <c r="H56" s="1122"/>
      <c r="I56" s="1122"/>
      <c r="J56" s="1122"/>
      <c r="K56" s="1122"/>
      <c r="L56" s="1122"/>
    </row>
    <row r="57" spans="1:12">
      <c r="A57" s="47"/>
      <c r="B57" s="1122"/>
      <c r="C57" s="1122"/>
      <c r="D57" s="47"/>
      <c r="E57" s="1122"/>
      <c r="F57" s="1122"/>
      <c r="G57" s="1122"/>
      <c r="H57" s="1122"/>
      <c r="I57" s="1122"/>
      <c r="J57" s="1122"/>
      <c r="K57" s="1122"/>
      <c r="L57" s="1122"/>
    </row>
    <row r="58" spans="1:12">
      <c r="A58" s="47"/>
      <c r="B58" s="1122"/>
      <c r="C58" s="1122"/>
      <c r="D58" s="47"/>
      <c r="E58" s="1122"/>
      <c r="F58" s="1122"/>
      <c r="G58" s="1122"/>
      <c r="H58" s="1122"/>
      <c r="I58" s="1122"/>
      <c r="J58" s="1122"/>
      <c r="K58" s="1122"/>
      <c r="L58" s="1122"/>
    </row>
    <row r="59" spans="1:12">
      <c r="A59" s="47"/>
      <c r="B59" s="1122"/>
      <c r="C59" s="1122"/>
      <c r="D59" s="47"/>
      <c r="E59" s="1122"/>
      <c r="F59" s="1122"/>
      <c r="G59" s="1122"/>
      <c r="H59" s="1122"/>
      <c r="I59" s="1122"/>
      <c r="J59" s="1122"/>
      <c r="K59" s="1122"/>
      <c r="L59" s="1122"/>
    </row>
    <row r="60" spans="1:12">
      <c r="A60" s="47"/>
      <c r="B60" s="1122"/>
      <c r="C60" s="1122"/>
      <c r="D60" s="47"/>
      <c r="E60" s="1122"/>
      <c r="F60" s="1122"/>
      <c r="G60" s="1122"/>
      <c r="H60" s="1122"/>
      <c r="I60" s="1122"/>
      <c r="J60" s="1122"/>
      <c r="K60" s="1122"/>
      <c r="L60" s="1122"/>
    </row>
    <row r="61" spans="1:12">
      <c r="A61" s="47"/>
      <c r="B61" s="1122"/>
      <c r="C61" s="1122"/>
      <c r="D61" s="47"/>
      <c r="E61" s="1122"/>
      <c r="F61" s="1122"/>
      <c r="G61" s="1122"/>
      <c r="H61" s="1122"/>
      <c r="I61" s="1122"/>
      <c r="J61" s="1122"/>
      <c r="K61" s="1122"/>
      <c r="L61" s="1122"/>
    </row>
    <row r="62" spans="1:12">
      <c r="A62" s="47"/>
      <c r="B62" s="1122"/>
      <c r="C62" s="1122"/>
      <c r="D62" s="47"/>
      <c r="E62" s="1122"/>
      <c r="F62" s="1122"/>
      <c r="G62" s="1122"/>
      <c r="H62" s="1122"/>
      <c r="I62" s="1122"/>
      <c r="J62" s="1122"/>
      <c r="K62" s="1122"/>
      <c r="L62" s="1122"/>
    </row>
    <row r="63" spans="1:12">
      <c r="A63" s="47"/>
      <c r="D63" s="47"/>
    </row>
    <row r="64" spans="1:12">
      <c r="A64" s="47"/>
      <c r="D64" s="47"/>
    </row>
    <row r="65" spans="1:4">
      <c r="A65" s="47"/>
      <c r="D65" s="47"/>
    </row>
    <row r="66" spans="1:4">
      <c r="A66" s="47"/>
      <c r="D66" s="47"/>
    </row>
    <row r="67" spans="1:4">
      <c r="A67" s="47"/>
      <c r="D67" s="47"/>
    </row>
    <row r="68" spans="1:4">
      <c r="A68" s="47"/>
      <c r="D68" s="47"/>
    </row>
    <row r="69" spans="1:4">
      <c r="A69" s="47"/>
      <c r="D69" s="47"/>
    </row>
    <row r="70" spans="1:4">
      <c r="A70" s="47"/>
      <c r="D70" s="47"/>
    </row>
    <row r="71" spans="1:4">
      <c r="A71" s="47"/>
      <c r="D71" s="47"/>
    </row>
    <row r="72" spans="1:4">
      <c r="A72" s="47"/>
      <c r="D72" s="47"/>
    </row>
    <row r="73" spans="1:4">
      <c r="A73" s="47"/>
      <c r="D73" s="47"/>
    </row>
    <row r="74" spans="1:4">
      <c r="A74" s="47"/>
      <c r="D74" s="47"/>
    </row>
    <row r="75" spans="1:4">
      <c r="A75" s="47"/>
      <c r="D75" s="47"/>
    </row>
    <row r="76" spans="1:4">
      <c r="A76" s="47"/>
      <c r="D76" s="47"/>
    </row>
  </sheetData>
  <protectedRanges>
    <protectedRange sqref="C54:C55 D26 F26 G31 E23" name="saisie possible_1"/>
    <protectedRange sqref="C49:C50" name="saisie possible_2_1"/>
  </protectedRanges>
  <mergeCells count="9">
    <mergeCell ref="A1:AJ1"/>
    <mergeCell ref="A30:A34"/>
    <mergeCell ref="B30:B34"/>
    <mergeCell ref="C30:C34"/>
    <mergeCell ref="D30:D34"/>
    <mergeCell ref="E30:E34"/>
    <mergeCell ref="F30:F34"/>
    <mergeCell ref="F20:M20"/>
    <mergeCell ref="A20:D20"/>
  </mergeCells>
  <conditionalFormatting sqref="G35:AJ42">
    <cfRule type="colorScale" priority="4">
      <colorScale>
        <cfvo type="num" val="$F$26"/>
        <cfvo type="num" val="$E$26"/>
        <cfvo type="num" val="$D$26"/>
        <color rgb="FFF8696B"/>
        <color rgb="FFFFEB84"/>
        <color rgb="FF63BE7B"/>
      </colorScale>
    </cfRule>
  </conditionalFormatting>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55"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17.xml><?xml version="1.0" encoding="utf-8"?>
<worksheet xmlns="http://schemas.openxmlformats.org/spreadsheetml/2006/main" xmlns:r="http://schemas.openxmlformats.org/officeDocument/2006/relationships">
  <sheetPr>
    <tabColor rgb="FF0000FF"/>
    <pageSetUpPr fitToPage="1"/>
  </sheetPr>
  <dimension ref="A1:LJ229"/>
  <sheetViews>
    <sheetView topLeftCell="A19" zoomScale="70" zoomScaleNormal="70" workbookViewId="0">
      <selection activeCell="A10" sqref="A10:I10"/>
    </sheetView>
  </sheetViews>
  <sheetFormatPr baseColWidth="10" defaultRowHeight="15"/>
  <cols>
    <col min="1" max="1" width="5.42578125" style="113" customWidth="1"/>
    <col min="2" max="3" width="7.28515625" style="219" customWidth="1"/>
    <col min="4" max="4" width="9.7109375" style="219" customWidth="1"/>
    <col min="5" max="6" width="9.7109375" style="246" customWidth="1"/>
    <col min="7" max="11" width="1.140625" style="113" hidden="1" customWidth="1"/>
    <col min="12" max="198" width="1.140625" style="113" customWidth="1"/>
    <col min="199" max="199" width="1.28515625" style="219" customWidth="1"/>
    <col min="200" max="215" width="11.42578125" style="1122"/>
    <col min="216" max="216" width="11.42578125" style="219"/>
    <col min="217" max="250" width="11.42578125" style="1122"/>
    <col min="251" max="252" width="11.42578125" style="219"/>
    <col min="253" max="270" width="11.42578125" style="1122"/>
    <col min="271" max="16384" width="11.42578125" style="219"/>
  </cols>
  <sheetData>
    <row r="1" spans="1:270" s="217" customFormat="1" ht="15.75" thickBot="1">
      <c r="A1" s="194" t="s">
        <v>2572</v>
      </c>
      <c r="B1" s="195"/>
      <c r="C1" s="195"/>
      <c r="D1" s="195"/>
      <c r="E1" s="195"/>
      <c r="F1" s="195"/>
      <c r="G1" s="195"/>
      <c r="H1" s="195"/>
      <c r="I1" s="195"/>
      <c r="J1" s="195"/>
      <c r="K1" s="195"/>
      <c r="L1" s="195"/>
      <c r="M1" s="195"/>
      <c r="N1" s="195"/>
      <c r="O1" s="195"/>
      <c r="P1" s="195"/>
      <c r="Q1" s="195"/>
      <c r="R1" s="1388"/>
      <c r="S1" s="1388"/>
      <c r="T1" s="1388"/>
      <c r="U1" s="1388"/>
      <c r="V1" s="1388"/>
      <c r="W1" s="1388"/>
      <c r="X1" s="1388"/>
      <c r="Y1" s="1388"/>
      <c r="Z1" s="1388"/>
      <c r="AA1" s="1388"/>
      <c r="AB1" s="1388"/>
      <c r="AC1" s="1388"/>
      <c r="AD1" s="1388"/>
      <c r="AE1" s="1388"/>
      <c r="AF1" s="1388"/>
      <c r="AG1" s="1388"/>
      <c r="AH1" s="1388"/>
      <c r="AI1" s="1388"/>
      <c r="AJ1" s="1388"/>
      <c r="AK1" s="1388"/>
      <c r="AL1" s="1388"/>
      <c r="AM1" s="1388"/>
      <c r="AN1" s="1388"/>
      <c r="AO1" s="1388"/>
      <c r="AP1" s="1388"/>
      <c r="AQ1" s="1388"/>
      <c r="AR1" s="1388"/>
      <c r="AS1" s="1388"/>
      <c r="AT1" s="1388"/>
      <c r="AU1" s="1388"/>
      <c r="AV1" s="1388"/>
      <c r="AW1" s="1388"/>
      <c r="AX1" s="1388"/>
      <c r="AY1" s="1388"/>
      <c r="AZ1" s="1388"/>
      <c r="BA1" s="1388"/>
      <c r="BB1" s="1388"/>
      <c r="BC1" s="1388"/>
      <c r="BD1" s="1388"/>
      <c r="BE1" s="1388"/>
      <c r="BF1" s="1388"/>
      <c r="BG1" s="1388"/>
      <c r="BH1" s="1388"/>
      <c r="BI1" s="1388"/>
      <c r="BJ1" s="1388"/>
      <c r="BK1" s="1388"/>
      <c r="BL1" s="1388"/>
      <c r="BM1" s="1388"/>
      <c r="BN1" s="1388"/>
      <c r="BO1" s="1388"/>
      <c r="BP1" s="1388"/>
      <c r="BQ1" s="1388"/>
      <c r="BR1" s="1388"/>
      <c r="BS1" s="1388"/>
      <c r="BT1" s="1388"/>
      <c r="BU1" s="1388"/>
      <c r="BV1" s="1388"/>
      <c r="BW1" s="1388"/>
      <c r="BX1" s="1388"/>
      <c r="BY1" s="1388"/>
      <c r="BZ1" s="1388"/>
      <c r="CA1" s="1388"/>
      <c r="CB1" s="1388"/>
      <c r="CC1" s="1388"/>
      <c r="CD1" s="1388"/>
      <c r="CE1" s="1388"/>
      <c r="CF1" s="1388"/>
      <c r="CG1" s="1388"/>
      <c r="CH1" s="1388"/>
      <c r="CI1" s="1388"/>
      <c r="CJ1" s="1388"/>
      <c r="CK1" s="1388"/>
      <c r="CL1" s="1388"/>
      <c r="CM1" s="1388"/>
      <c r="CN1" s="1388"/>
      <c r="CO1" s="1388"/>
      <c r="CP1" s="1388"/>
      <c r="CQ1" s="1388"/>
      <c r="CR1" s="1388"/>
      <c r="CS1" s="1388"/>
      <c r="CT1" s="1388"/>
      <c r="CU1" s="1388"/>
      <c r="CV1" s="1388"/>
      <c r="CW1" s="1388"/>
      <c r="CX1" s="1388"/>
      <c r="CY1" s="1388"/>
      <c r="CZ1" s="1388"/>
      <c r="DA1" s="1388"/>
      <c r="DB1" s="1388"/>
      <c r="DC1" s="1388"/>
      <c r="DD1" s="1388"/>
      <c r="DE1" s="1388"/>
      <c r="DF1" s="1388"/>
      <c r="DG1" s="1388"/>
      <c r="DH1" s="1388"/>
      <c r="DI1" s="1388"/>
      <c r="DJ1" s="1388"/>
      <c r="DK1" s="1388"/>
      <c r="DL1" s="1388"/>
      <c r="DM1" s="1388"/>
      <c r="DN1" s="1388"/>
      <c r="DO1" s="1388"/>
      <c r="DP1" s="1388"/>
      <c r="DQ1" s="1388"/>
      <c r="DR1" s="1388"/>
      <c r="DS1" s="1388"/>
      <c r="DT1" s="1388"/>
      <c r="DU1" s="1388"/>
      <c r="DV1" s="1388"/>
      <c r="DW1" s="1388"/>
      <c r="DX1" s="1388"/>
      <c r="DY1" s="1388"/>
      <c r="DZ1" s="1388"/>
      <c r="EA1" s="1388"/>
      <c r="EB1" s="1388"/>
      <c r="EC1" s="1388"/>
      <c r="ED1" s="1388"/>
      <c r="EE1" s="1388"/>
      <c r="EF1" s="1388"/>
      <c r="EG1" s="1388"/>
      <c r="EH1" s="1388"/>
      <c r="EI1" s="1388"/>
      <c r="EJ1" s="1388"/>
      <c r="EK1" s="1388"/>
      <c r="EL1" s="1388"/>
      <c r="EM1" s="1388"/>
      <c r="EN1" s="1388"/>
      <c r="EO1" s="1388"/>
      <c r="EP1" s="1388"/>
      <c r="EQ1" s="1388"/>
      <c r="ER1" s="1388"/>
      <c r="ES1" s="1388"/>
      <c r="ET1" s="1388"/>
      <c r="EU1" s="1388"/>
      <c r="EV1" s="1388"/>
      <c r="EW1" s="1388"/>
      <c r="EX1" s="1388"/>
      <c r="EY1" s="1388"/>
      <c r="EZ1" s="1388"/>
      <c r="FA1" s="1388"/>
      <c r="FB1" s="1388"/>
      <c r="FC1" s="1388"/>
      <c r="FD1" s="1388"/>
      <c r="FE1" s="1389"/>
      <c r="GR1" s="440"/>
      <c r="GS1" s="440"/>
      <c r="GT1" s="440"/>
      <c r="GU1" s="440"/>
      <c r="GV1" s="440"/>
      <c r="GW1" s="440"/>
      <c r="GX1" s="440"/>
      <c r="GY1" s="440"/>
      <c r="GZ1" s="440"/>
      <c r="HA1" s="440"/>
      <c r="HB1" s="440"/>
      <c r="HC1" s="440"/>
      <c r="HD1" s="440"/>
      <c r="HE1" s="440"/>
      <c r="HF1" s="440"/>
      <c r="HG1" s="440"/>
      <c r="HI1" s="440"/>
      <c r="HJ1" s="440"/>
      <c r="HK1" s="440"/>
      <c r="HL1" s="440"/>
      <c r="HM1" s="440"/>
      <c r="HN1" s="440"/>
      <c r="HO1" s="440"/>
      <c r="HP1" s="440"/>
      <c r="HQ1" s="440"/>
      <c r="HR1" s="440"/>
      <c r="HS1" s="440"/>
      <c r="HT1" s="440"/>
      <c r="HU1" s="440"/>
      <c r="HV1" s="440"/>
      <c r="HW1" s="440"/>
      <c r="HX1" s="440"/>
      <c r="HY1" s="440"/>
      <c r="HZ1" s="440"/>
      <c r="IA1" s="440"/>
      <c r="IB1" s="440"/>
      <c r="IC1" s="440"/>
      <c r="ID1" s="440"/>
      <c r="IE1" s="440"/>
      <c r="IF1" s="440"/>
      <c r="IG1" s="440"/>
      <c r="IH1" s="440"/>
      <c r="II1" s="440"/>
      <c r="IJ1" s="440"/>
      <c r="IK1" s="440"/>
      <c r="IL1" s="440"/>
      <c r="IM1" s="440"/>
      <c r="IN1" s="440"/>
      <c r="IO1" s="440"/>
      <c r="IP1" s="440"/>
      <c r="IS1" s="440"/>
      <c r="IT1" s="440"/>
      <c r="IU1" s="440"/>
      <c r="IV1" s="440"/>
      <c r="IW1" s="440"/>
      <c r="IX1" s="440"/>
      <c r="IY1" s="440"/>
      <c r="IZ1" s="440"/>
      <c r="JA1" s="440"/>
      <c r="JB1" s="440"/>
      <c r="JC1" s="440"/>
      <c r="JD1" s="440"/>
      <c r="JE1" s="440"/>
      <c r="JF1" s="440"/>
      <c r="JG1" s="440"/>
      <c r="JH1" s="440"/>
      <c r="JI1" s="440"/>
      <c r="JJ1" s="440"/>
    </row>
    <row r="2" spans="1:270" s="217" customFormat="1">
      <c r="A2" s="315" t="s">
        <v>1952</v>
      </c>
      <c r="E2" s="218"/>
      <c r="F2" s="218"/>
      <c r="K2" s="224"/>
      <c r="L2" s="113"/>
      <c r="M2" s="113"/>
      <c r="N2" s="113"/>
      <c r="O2" s="113"/>
      <c r="P2" s="113"/>
      <c r="Q2" s="113"/>
      <c r="R2" s="113"/>
      <c r="S2" s="113"/>
      <c r="T2" s="113"/>
      <c r="U2" s="113"/>
      <c r="V2" s="113"/>
      <c r="W2" s="113"/>
      <c r="X2" s="113"/>
      <c r="Y2" s="113"/>
      <c r="Z2" s="113"/>
      <c r="AA2" s="113"/>
      <c r="AC2" s="3001"/>
      <c r="AD2" s="2536"/>
      <c r="AE2" s="2536"/>
      <c r="AF2" s="2536"/>
      <c r="AG2" s="1123"/>
      <c r="AH2" s="2540"/>
      <c r="AI2" s="2541"/>
      <c r="AJ2" s="2540"/>
      <c r="AK2" s="2541"/>
      <c r="AL2" s="2541"/>
      <c r="AM2" s="2541"/>
      <c r="AN2" s="2540"/>
      <c r="AP2" s="2541"/>
      <c r="AQ2" s="2540"/>
      <c r="AR2" s="2540"/>
      <c r="AS2" s="2541"/>
      <c r="AT2" s="2540"/>
      <c r="AU2" s="2541"/>
      <c r="AV2" s="2540"/>
      <c r="AW2" s="1672"/>
      <c r="AX2" s="2541"/>
      <c r="AY2" s="2541"/>
      <c r="AZ2" s="2541"/>
      <c r="BA2" s="1672"/>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GR2" s="440"/>
      <c r="GS2" s="440"/>
      <c r="GT2" s="440"/>
      <c r="GU2" s="440"/>
      <c r="GV2" s="440"/>
      <c r="GW2" s="440"/>
      <c r="GX2" s="440"/>
      <c r="GY2" s="440"/>
      <c r="GZ2" s="440"/>
      <c r="HA2" s="440"/>
      <c r="HB2" s="440"/>
      <c r="HC2" s="440"/>
      <c r="HD2" s="440"/>
      <c r="HE2" s="440"/>
      <c r="HF2" s="440"/>
      <c r="HG2" s="440"/>
      <c r="HI2" s="440"/>
      <c r="HJ2" s="440"/>
      <c r="HK2" s="440"/>
      <c r="HL2" s="440"/>
      <c r="HM2" s="440"/>
      <c r="HN2" s="440"/>
      <c r="HO2" s="440"/>
      <c r="HP2" s="440"/>
      <c r="HQ2" s="440"/>
      <c r="HR2" s="440"/>
      <c r="HS2" s="440"/>
      <c r="HT2" s="440"/>
      <c r="HU2" s="440"/>
      <c r="HV2" s="440"/>
      <c r="HW2" s="440"/>
      <c r="HX2" s="440"/>
      <c r="HY2" s="440"/>
      <c r="HZ2" s="440"/>
      <c r="IA2" s="440"/>
      <c r="IB2" s="440"/>
      <c r="IC2" s="440"/>
      <c r="ID2" s="440"/>
      <c r="IE2" s="440"/>
      <c r="IF2" s="440"/>
      <c r="IG2" s="440"/>
      <c r="IH2" s="440"/>
      <c r="II2" s="440"/>
      <c r="IJ2" s="440"/>
      <c r="IK2" s="440"/>
      <c r="IL2" s="440"/>
      <c r="IM2" s="440"/>
      <c r="IN2" s="440"/>
      <c r="IO2" s="440"/>
      <c r="IP2" s="440"/>
      <c r="IS2" s="440"/>
      <c r="IT2" s="440"/>
      <c r="IU2" s="440"/>
      <c r="IV2" s="440"/>
      <c r="IW2" s="440"/>
      <c r="IX2" s="440"/>
      <c r="IY2" s="440"/>
      <c r="IZ2" s="440"/>
      <c r="JA2" s="440"/>
      <c r="JB2" s="440"/>
      <c r="JC2" s="440"/>
      <c r="JD2" s="440"/>
      <c r="JE2" s="440"/>
      <c r="JF2" s="440"/>
      <c r="JG2" s="440"/>
      <c r="JH2" s="440"/>
      <c r="JI2" s="440"/>
      <c r="JJ2" s="440"/>
    </row>
    <row r="3" spans="1:270" s="440" customFormat="1">
      <c r="A3" s="315"/>
      <c r="F3" s="218"/>
      <c r="K3" s="224"/>
      <c r="L3" s="113"/>
      <c r="M3" s="113"/>
      <c r="N3" s="113"/>
      <c r="O3" s="113"/>
      <c r="P3" s="113"/>
      <c r="Q3" s="113"/>
      <c r="R3" s="113"/>
      <c r="S3" s="113"/>
      <c r="T3" s="113"/>
      <c r="U3" s="113"/>
      <c r="V3" s="113"/>
      <c r="W3" s="113"/>
      <c r="X3" s="113"/>
      <c r="Y3" s="113"/>
      <c r="Z3" s="113"/>
      <c r="AA3" s="113"/>
      <c r="AB3" s="1673"/>
      <c r="AC3" s="3001"/>
      <c r="AD3" s="2536"/>
      <c r="AE3" s="2536"/>
      <c r="AF3" s="2536"/>
      <c r="AG3" s="1123"/>
      <c r="AH3" s="2540"/>
      <c r="AI3" s="2541"/>
      <c r="AJ3" s="2540"/>
      <c r="AK3" s="2541"/>
      <c r="AL3" s="2541"/>
      <c r="AM3" s="2541"/>
      <c r="AN3" s="2540"/>
      <c r="AO3" s="1672"/>
      <c r="AP3" s="2541"/>
      <c r="AQ3" s="2540"/>
      <c r="AR3" s="2540"/>
      <c r="AS3" s="2541"/>
      <c r="AT3" s="2540"/>
      <c r="AU3" s="2541"/>
      <c r="AV3" s="2540"/>
      <c r="AW3" s="1672"/>
      <c r="AX3" s="2541"/>
      <c r="AY3" s="2541"/>
      <c r="AZ3" s="2541"/>
      <c r="BA3" s="1672"/>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row>
    <row r="4" spans="1:270" s="440" customFormat="1">
      <c r="A4" s="220" t="s">
        <v>6</v>
      </c>
      <c r="B4" s="1673"/>
      <c r="C4" s="1673" t="s">
        <v>1385</v>
      </c>
      <c r="K4" s="224"/>
      <c r="L4" s="113"/>
      <c r="M4" s="113"/>
      <c r="N4" s="113"/>
      <c r="O4" s="113"/>
      <c r="P4" s="113"/>
      <c r="Q4" s="113"/>
      <c r="R4" s="113"/>
      <c r="S4" s="113"/>
      <c r="T4" s="113"/>
      <c r="U4" s="113"/>
      <c r="V4" s="113"/>
      <c r="W4" s="113"/>
      <c r="X4" s="113"/>
      <c r="Y4" s="113"/>
      <c r="Z4" s="113"/>
      <c r="AA4" s="113"/>
      <c r="AB4" s="1673"/>
      <c r="AC4" s="3001"/>
      <c r="AD4" s="2536"/>
      <c r="AE4" s="2536"/>
      <c r="AF4" s="2536"/>
      <c r="AG4" s="1123"/>
      <c r="AH4" s="2540"/>
      <c r="AI4" s="2541"/>
      <c r="AJ4" s="2540"/>
      <c r="AK4" s="2541"/>
      <c r="AL4" s="113"/>
      <c r="AM4" s="113"/>
      <c r="AN4" s="113"/>
      <c r="AO4" s="113"/>
      <c r="AP4" s="113"/>
      <c r="AQ4" s="1672" t="s">
        <v>1390</v>
      </c>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V4" s="1672" t="s">
        <v>1384</v>
      </c>
    </row>
    <row r="5" spans="1:270" s="217" customFormat="1">
      <c r="B5" s="1417" t="s">
        <v>206</v>
      </c>
      <c r="C5" s="220" t="s">
        <v>314</v>
      </c>
      <c r="K5" s="224"/>
      <c r="L5" s="220"/>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P5" s="2965" t="s">
        <v>2266</v>
      </c>
      <c r="AQ5" s="440" t="s">
        <v>1050</v>
      </c>
      <c r="AS5" s="4436"/>
      <c r="AT5" s="4436"/>
      <c r="AU5" s="4436"/>
      <c r="AV5" s="4436"/>
      <c r="AW5" s="4436"/>
      <c r="AX5" s="4436"/>
      <c r="AY5" s="4436"/>
      <c r="AZ5" s="4436"/>
      <c r="BA5" s="4436"/>
      <c r="BB5" s="4436"/>
      <c r="BC5" s="4436"/>
      <c r="BD5" s="4436"/>
      <c r="BE5" s="4436"/>
      <c r="BF5" s="4436"/>
      <c r="BG5" s="4436"/>
      <c r="BH5" s="4436"/>
      <c r="BI5" s="4436"/>
      <c r="BJ5" s="4436"/>
      <c r="BK5" s="4436"/>
      <c r="BL5" s="4436"/>
      <c r="BM5" s="4436"/>
      <c r="BN5" s="4436"/>
      <c r="BO5" s="4436"/>
      <c r="BP5" s="4436"/>
      <c r="BQ5" s="4436"/>
      <c r="BR5" s="4436"/>
      <c r="BS5" s="4436"/>
      <c r="BT5" s="4436"/>
      <c r="BU5" s="4436"/>
      <c r="BV5" s="4436"/>
      <c r="BW5" s="4436"/>
      <c r="BX5" s="4436"/>
      <c r="BY5" s="4436"/>
      <c r="BZ5" s="4436"/>
      <c r="CA5" s="4436"/>
      <c r="CB5" s="4436"/>
      <c r="CC5" s="4436"/>
      <c r="CD5" s="4436"/>
      <c r="CE5" s="4436"/>
      <c r="CF5" s="4436"/>
      <c r="CG5" s="4436"/>
      <c r="CH5" s="4436"/>
      <c r="CI5" s="4436"/>
      <c r="CJ5" s="4436"/>
      <c r="CK5" s="4436"/>
      <c r="CL5" s="4436"/>
      <c r="CM5" s="4436"/>
      <c r="CN5" s="4436"/>
      <c r="CO5" s="4436"/>
      <c r="CP5" s="4436"/>
      <c r="CS5" s="113"/>
      <c r="CT5" s="113"/>
      <c r="CU5" s="113"/>
      <c r="CV5" s="440"/>
      <c r="CW5" s="2965" t="s">
        <v>2672</v>
      </c>
      <c r="CX5" s="113"/>
      <c r="CY5" s="113" t="s">
        <v>1048</v>
      </c>
      <c r="CZ5" s="113"/>
      <c r="DA5" s="4436" t="s">
        <v>2721</v>
      </c>
      <c r="DB5" s="4436"/>
      <c r="DC5" s="4436"/>
      <c r="DD5" s="4436"/>
      <c r="DE5" s="4436"/>
      <c r="DF5" s="4436"/>
      <c r="DG5" s="4436"/>
      <c r="DH5" s="4436"/>
      <c r="DI5" s="4436"/>
      <c r="DJ5" s="4436"/>
      <c r="DK5" s="4436"/>
      <c r="DL5" s="4436"/>
      <c r="DM5" s="4436"/>
      <c r="DN5" s="4436"/>
      <c r="DO5" s="4436"/>
      <c r="DP5" s="4436"/>
      <c r="DQ5" s="4436"/>
      <c r="DR5" s="4436"/>
      <c r="DS5" s="4436"/>
      <c r="DT5" s="4436"/>
      <c r="DU5" s="4436"/>
      <c r="DV5" s="4436"/>
      <c r="DW5" s="4436"/>
      <c r="DX5" s="4436"/>
      <c r="DY5" s="4436"/>
      <c r="DZ5" s="4436"/>
      <c r="EA5" s="4436"/>
      <c r="EB5" s="4436"/>
      <c r="EC5" s="4436"/>
      <c r="ED5" s="4436"/>
      <c r="EE5" s="4436"/>
      <c r="EF5" s="4436"/>
      <c r="EG5" s="4436"/>
      <c r="EH5" s="4436"/>
      <c r="EI5" s="4436"/>
      <c r="EJ5" s="4436"/>
      <c r="EK5" s="4436"/>
      <c r="EL5" s="4436"/>
      <c r="EM5" s="4436"/>
      <c r="EN5" s="4436"/>
      <c r="EO5" s="4436"/>
      <c r="EP5" s="4436"/>
      <c r="EQ5" s="4436"/>
      <c r="ER5" s="4436"/>
      <c r="ES5" s="4436"/>
      <c r="ET5" s="4436"/>
      <c r="EU5" s="4436"/>
      <c r="EV5" s="4436"/>
      <c r="EW5" s="4436"/>
      <c r="EX5" s="4436"/>
      <c r="IE5" s="440"/>
      <c r="IF5" s="440"/>
      <c r="IG5" s="440"/>
      <c r="IH5" s="440"/>
      <c r="II5" s="440"/>
      <c r="IJ5" s="440"/>
      <c r="IK5" s="440"/>
      <c r="IL5" s="440"/>
      <c r="IM5" s="440"/>
      <c r="IN5" s="440"/>
      <c r="IO5" s="440"/>
      <c r="IP5" s="440"/>
      <c r="IS5" s="440"/>
      <c r="IT5" s="440"/>
      <c r="IU5" s="440"/>
      <c r="IV5" s="440"/>
      <c r="IW5" s="440"/>
      <c r="IX5" s="440"/>
      <c r="IY5" s="440"/>
      <c r="IZ5" s="440"/>
      <c r="JA5" s="440"/>
      <c r="JB5" s="440"/>
      <c r="JC5" s="440"/>
      <c r="JD5" s="440"/>
      <c r="JE5" s="440"/>
      <c r="JF5" s="440"/>
      <c r="JG5" s="440"/>
      <c r="JH5" s="440"/>
      <c r="JI5" s="440"/>
      <c r="JJ5" s="440"/>
    </row>
    <row r="6" spans="1:270" s="217" customFormat="1">
      <c r="B6" s="1339" t="s">
        <v>207</v>
      </c>
      <c r="C6" s="1123" t="s">
        <v>779</v>
      </c>
      <c r="K6" s="224"/>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P6" s="2965" t="s">
        <v>2267</v>
      </c>
      <c r="AQ6" s="440" t="s">
        <v>1050</v>
      </c>
      <c r="AS6" s="4436"/>
      <c r="AT6" s="4436"/>
      <c r="AU6" s="4436"/>
      <c r="AV6" s="4436"/>
      <c r="AW6" s="4436"/>
      <c r="AX6" s="4436"/>
      <c r="AY6" s="4436"/>
      <c r="AZ6" s="4436"/>
      <c r="BA6" s="4436"/>
      <c r="BB6" s="4436"/>
      <c r="BC6" s="4436"/>
      <c r="BD6" s="4436"/>
      <c r="BE6" s="4436"/>
      <c r="BF6" s="4436"/>
      <c r="BG6" s="4436"/>
      <c r="BH6" s="4436"/>
      <c r="BI6" s="4436"/>
      <c r="BJ6" s="4436"/>
      <c r="BK6" s="4436"/>
      <c r="BL6" s="4436"/>
      <c r="BM6" s="4436"/>
      <c r="BN6" s="4436"/>
      <c r="BO6" s="4436"/>
      <c r="BP6" s="4436"/>
      <c r="BQ6" s="4436"/>
      <c r="BR6" s="4436"/>
      <c r="BS6" s="4436"/>
      <c r="BT6" s="4436"/>
      <c r="BU6" s="4436"/>
      <c r="BV6" s="4436"/>
      <c r="BW6" s="4436"/>
      <c r="BX6" s="4436"/>
      <c r="BY6" s="4436"/>
      <c r="BZ6" s="4436"/>
      <c r="CA6" s="4436"/>
      <c r="CB6" s="4436"/>
      <c r="CC6" s="4436"/>
      <c r="CD6" s="4436"/>
      <c r="CE6" s="4436"/>
      <c r="CF6" s="4436"/>
      <c r="CG6" s="4436"/>
      <c r="CH6" s="4436"/>
      <c r="CI6" s="4436"/>
      <c r="CJ6" s="4436"/>
      <c r="CK6" s="4436"/>
      <c r="CL6" s="4436"/>
      <c r="CM6" s="4436"/>
      <c r="CN6" s="4436"/>
      <c r="CO6" s="4436"/>
      <c r="CP6" s="4436"/>
      <c r="CQ6" s="1794"/>
      <c r="CS6" s="113"/>
      <c r="CT6" s="113"/>
      <c r="CU6" s="113"/>
      <c r="CV6" s="440"/>
      <c r="CW6" s="2965" t="s">
        <v>2673</v>
      </c>
      <c r="CX6" s="113"/>
      <c r="CY6" s="113" t="s">
        <v>1048</v>
      </c>
      <c r="CZ6" s="113"/>
      <c r="DA6" s="4436"/>
      <c r="DB6" s="4436"/>
      <c r="DC6" s="4436"/>
      <c r="DD6" s="4436"/>
      <c r="DE6" s="4436"/>
      <c r="DF6" s="4436"/>
      <c r="DG6" s="4436"/>
      <c r="DH6" s="4436"/>
      <c r="DI6" s="4436"/>
      <c r="DJ6" s="4436"/>
      <c r="DK6" s="4436"/>
      <c r="DL6" s="4436"/>
      <c r="DM6" s="4436"/>
      <c r="DN6" s="4436"/>
      <c r="DO6" s="4436"/>
      <c r="DP6" s="4436"/>
      <c r="DQ6" s="4436"/>
      <c r="DR6" s="4436"/>
      <c r="DS6" s="4436"/>
      <c r="DT6" s="4436"/>
      <c r="DU6" s="4436"/>
      <c r="DV6" s="4436"/>
      <c r="DW6" s="4436"/>
      <c r="DX6" s="4436"/>
      <c r="DY6" s="4436"/>
      <c r="DZ6" s="4436"/>
      <c r="EA6" s="4436"/>
      <c r="EB6" s="4436"/>
      <c r="EC6" s="4436"/>
      <c r="ED6" s="4436"/>
      <c r="EE6" s="4436"/>
      <c r="EF6" s="4436"/>
      <c r="EG6" s="4436"/>
      <c r="EH6" s="4436"/>
      <c r="EI6" s="4436"/>
      <c r="EJ6" s="4436"/>
      <c r="EK6" s="4436"/>
      <c r="EL6" s="4436"/>
      <c r="EM6" s="4436"/>
      <c r="EN6" s="4436"/>
      <c r="EO6" s="4436"/>
      <c r="EP6" s="4436"/>
      <c r="EQ6" s="4436"/>
      <c r="ER6" s="4436"/>
      <c r="ES6" s="4436"/>
      <c r="ET6" s="4436"/>
      <c r="EU6" s="4436"/>
      <c r="EV6" s="4436"/>
      <c r="EW6" s="4436"/>
      <c r="EX6" s="4436"/>
      <c r="IE6" s="440"/>
      <c r="IF6" s="440"/>
      <c r="IG6" s="440"/>
      <c r="IH6" s="440"/>
      <c r="II6" s="440"/>
      <c r="IJ6" s="440"/>
      <c r="IK6" s="440"/>
      <c r="IL6" s="440"/>
      <c r="IM6" s="440"/>
      <c r="IN6" s="440"/>
      <c r="IO6" s="440"/>
      <c r="IP6" s="440"/>
      <c r="IS6" s="440"/>
      <c r="IT6" s="440"/>
      <c r="IU6" s="440"/>
      <c r="IV6" s="440"/>
      <c r="IW6" s="440"/>
      <c r="IX6" s="440"/>
      <c r="IY6" s="440"/>
      <c r="IZ6" s="440"/>
      <c r="JA6" s="440"/>
      <c r="JB6" s="440"/>
      <c r="JC6" s="440"/>
      <c r="JD6" s="440"/>
      <c r="JE6" s="440"/>
      <c r="JF6" s="440"/>
      <c r="JG6" s="440"/>
      <c r="JH6" s="440"/>
      <c r="JI6" s="440"/>
      <c r="JJ6" s="440"/>
    </row>
    <row r="7" spans="1:270" s="217" customFormat="1">
      <c r="B7" s="1340" t="s">
        <v>205</v>
      </c>
      <c r="C7" s="261" t="s">
        <v>1138</v>
      </c>
      <c r="K7" s="224"/>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P7" s="2965" t="s">
        <v>2664</v>
      </c>
      <c r="AQ7" s="440" t="s">
        <v>1238</v>
      </c>
      <c r="AS7" s="4436"/>
      <c r="AT7" s="4436"/>
      <c r="AU7" s="4436"/>
      <c r="AV7" s="4436"/>
      <c r="AW7" s="4436"/>
      <c r="AX7" s="4436"/>
      <c r="AY7" s="4436"/>
      <c r="AZ7" s="4436"/>
      <c r="BA7" s="4436"/>
      <c r="BB7" s="4436"/>
      <c r="BC7" s="4436"/>
      <c r="BD7" s="4436"/>
      <c r="BE7" s="4436"/>
      <c r="BF7" s="4436"/>
      <c r="BG7" s="4436"/>
      <c r="BH7" s="4436"/>
      <c r="BI7" s="4436"/>
      <c r="BJ7" s="4436"/>
      <c r="BK7" s="4436"/>
      <c r="BL7" s="4436"/>
      <c r="BM7" s="4436"/>
      <c r="BN7" s="4436"/>
      <c r="BO7" s="4436"/>
      <c r="BP7" s="4436"/>
      <c r="BQ7" s="4436"/>
      <c r="BR7" s="4436"/>
      <c r="BS7" s="4436"/>
      <c r="BT7" s="4436"/>
      <c r="BU7" s="4436"/>
      <c r="BV7" s="4436"/>
      <c r="BW7" s="4436"/>
      <c r="BX7" s="4436"/>
      <c r="BY7" s="4436"/>
      <c r="BZ7" s="4436"/>
      <c r="CA7" s="4436"/>
      <c r="CB7" s="4436"/>
      <c r="CC7" s="4436"/>
      <c r="CD7" s="4436"/>
      <c r="CE7" s="4436"/>
      <c r="CF7" s="4436"/>
      <c r="CG7" s="4436"/>
      <c r="CH7" s="4436"/>
      <c r="CI7" s="4436"/>
      <c r="CJ7" s="4436"/>
      <c r="CK7" s="4436"/>
      <c r="CL7" s="4436"/>
      <c r="CM7" s="4436"/>
      <c r="CN7" s="4436"/>
      <c r="CO7" s="4436"/>
      <c r="CP7" s="4436"/>
      <c r="CQ7" s="1794"/>
      <c r="CS7" s="113"/>
      <c r="CT7" s="113"/>
      <c r="CU7" s="113"/>
      <c r="CV7" s="440"/>
      <c r="CW7" s="2965" t="s">
        <v>2674</v>
      </c>
      <c r="CX7" s="113"/>
      <c r="CY7" s="113" t="s">
        <v>1242</v>
      </c>
      <c r="CZ7" s="113"/>
      <c r="DA7" s="4436" t="s">
        <v>2683</v>
      </c>
      <c r="DB7" s="4436"/>
      <c r="DC7" s="4436"/>
      <c r="DD7" s="4436"/>
      <c r="DE7" s="4436"/>
      <c r="DF7" s="4436"/>
      <c r="DG7" s="4436"/>
      <c r="DH7" s="4436"/>
      <c r="DI7" s="4436"/>
      <c r="DJ7" s="4436"/>
      <c r="DK7" s="4436"/>
      <c r="DL7" s="4436"/>
      <c r="DM7" s="4436"/>
      <c r="DN7" s="4436"/>
      <c r="DO7" s="4436"/>
      <c r="DP7" s="4436"/>
      <c r="DQ7" s="4436"/>
      <c r="DR7" s="4436"/>
      <c r="DS7" s="4436"/>
      <c r="DT7" s="4436"/>
      <c r="DU7" s="4436"/>
      <c r="DV7" s="4436"/>
      <c r="DW7" s="4436"/>
      <c r="DX7" s="4436"/>
      <c r="DY7" s="4436"/>
      <c r="DZ7" s="4436"/>
      <c r="EA7" s="4436"/>
      <c r="EB7" s="4436"/>
      <c r="EC7" s="4436"/>
      <c r="ED7" s="4436"/>
      <c r="EE7" s="4436"/>
      <c r="EF7" s="4436"/>
      <c r="EG7" s="4436"/>
      <c r="EH7" s="4436"/>
      <c r="EI7" s="4436"/>
      <c r="EJ7" s="4436"/>
      <c r="EK7" s="4436"/>
      <c r="EL7" s="4436"/>
      <c r="EM7" s="4436"/>
      <c r="EN7" s="4436"/>
      <c r="EO7" s="4436"/>
      <c r="EP7" s="4436"/>
      <c r="EQ7" s="4436"/>
      <c r="ER7" s="4436"/>
      <c r="ES7" s="4436"/>
      <c r="ET7" s="4436"/>
      <c r="EU7" s="4436"/>
      <c r="EV7" s="4436"/>
      <c r="EW7" s="4436"/>
      <c r="EX7" s="4436"/>
      <c r="IE7" s="440"/>
      <c r="IF7" s="440"/>
      <c r="IG7" s="440"/>
      <c r="IH7" s="440"/>
      <c r="II7" s="440"/>
      <c r="IJ7" s="440"/>
      <c r="IK7" s="440"/>
      <c r="IL7" s="440"/>
      <c r="IM7" s="440"/>
      <c r="IN7" s="440"/>
      <c r="IO7" s="440"/>
      <c r="IP7" s="440"/>
      <c r="IS7" s="440"/>
      <c r="IT7" s="440"/>
      <c r="IU7" s="440"/>
      <c r="IV7" s="440"/>
      <c r="IW7" s="440"/>
      <c r="IX7" s="440"/>
      <c r="IY7" s="440"/>
      <c r="IZ7" s="440"/>
      <c r="JA7" s="440"/>
      <c r="JB7" s="440"/>
      <c r="JC7" s="440"/>
      <c r="JD7" s="440"/>
      <c r="JE7" s="440"/>
      <c r="JF7" s="440"/>
      <c r="JG7" s="440"/>
      <c r="JH7" s="440"/>
      <c r="JI7" s="440"/>
      <c r="JJ7" s="440"/>
    </row>
    <row r="8" spans="1:270" s="440" customFormat="1">
      <c r="B8" s="1417" t="s">
        <v>208</v>
      </c>
      <c r="C8" s="1123" t="s">
        <v>1115</v>
      </c>
      <c r="K8" s="224"/>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P8" s="2965" t="s">
        <v>2665</v>
      </c>
      <c r="AQ8" s="440" t="s">
        <v>1238</v>
      </c>
      <c r="AS8" s="4436"/>
      <c r="AT8" s="4436"/>
      <c r="AU8" s="4436"/>
      <c r="AV8" s="4436"/>
      <c r="AW8" s="4436"/>
      <c r="AX8" s="4436"/>
      <c r="AY8" s="4436"/>
      <c r="AZ8" s="4436"/>
      <c r="BA8" s="4436"/>
      <c r="BB8" s="4436"/>
      <c r="BC8" s="4436"/>
      <c r="BD8" s="4436"/>
      <c r="BE8" s="4436"/>
      <c r="BF8" s="4436"/>
      <c r="BG8" s="4436"/>
      <c r="BH8" s="4436"/>
      <c r="BI8" s="4436"/>
      <c r="BJ8" s="4436"/>
      <c r="BK8" s="4436"/>
      <c r="BL8" s="4436"/>
      <c r="BM8" s="4436"/>
      <c r="BN8" s="4436"/>
      <c r="BO8" s="4436"/>
      <c r="BP8" s="4436"/>
      <c r="BQ8" s="4436"/>
      <c r="BR8" s="4436"/>
      <c r="BS8" s="4436"/>
      <c r="BT8" s="4436"/>
      <c r="BU8" s="4436"/>
      <c r="BV8" s="4436"/>
      <c r="BW8" s="4436"/>
      <c r="BX8" s="4436"/>
      <c r="BY8" s="4436"/>
      <c r="BZ8" s="4436"/>
      <c r="CA8" s="4436"/>
      <c r="CB8" s="4436"/>
      <c r="CC8" s="4436"/>
      <c r="CD8" s="4436"/>
      <c r="CE8" s="4436"/>
      <c r="CF8" s="4436"/>
      <c r="CG8" s="4436"/>
      <c r="CH8" s="4436"/>
      <c r="CI8" s="4436"/>
      <c r="CJ8" s="4436"/>
      <c r="CK8" s="4436"/>
      <c r="CL8" s="4436"/>
      <c r="CM8" s="4436"/>
      <c r="CN8" s="4436"/>
      <c r="CO8" s="4436"/>
      <c r="CP8" s="4436"/>
      <c r="CS8" s="113"/>
      <c r="CT8" s="113"/>
      <c r="CU8" s="113"/>
      <c r="CW8" s="2965" t="s">
        <v>2675</v>
      </c>
      <c r="CX8" s="113"/>
      <c r="CY8" s="113" t="s">
        <v>1242</v>
      </c>
      <c r="CZ8" s="113"/>
      <c r="DA8" s="4436"/>
      <c r="DB8" s="4436"/>
      <c r="DC8" s="4436"/>
      <c r="DD8" s="4436"/>
      <c r="DE8" s="4436"/>
      <c r="DF8" s="4436"/>
      <c r="DG8" s="4436"/>
      <c r="DH8" s="4436"/>
      <c r="DI8" s="4436"/>
      <c r="DJ8" s="4436"/>
      <c r="DK8" s="4436"/>
      <c r="DL8" s="4436"/>
      <c r="DM8" s="4436"/>
      <c r="DN8" s="4436"/>
      <c r="DO8" s="4436"/>
      <c r="DP8" s="4436"/>
      <c r="DQ8" s="4436"/>
      <c r="DR8" s="4436"/>
      <c r="DS8" s="4436"/>
      <c r="DT8" s="4436"/>
      <c r="DU8" s="4436"/>
      <c r="DV8" s="4436"/>
      <c r="DW8" s="4436"/>
      <c r="DX8" s="4436"/>
      <c r="DY8" s="4436"/>
      <c r="DZ8" s="4436"/>
      <c r="EA8" s="4436"/>
      <c r="EB8" s="4436"/>
      <c r="EC8" s="4436"/>
      <c r="ED8" s="4436"/>
      <c r="EE8" s="4436"/>
      <c r="EF8" s="4436"/>
      <c r="EG8" s="4436"/>
      <c r="EH8" s="4436"/>
      <c r="EI8" s="4436"/>
      <c r="EJ8" s="4436"/>
      <c r="EK8" s="4436"/>
      <c r="EL8" s="4436"/>
      <c r="EM8" s="4436"/>
      <c r="EN8" s="4436"/>
      <c r="EO8" s="4436"/>
      <c r="EP8" s="4436"/>
      <c r="EQ8" s="4436"/>
      <c r="ER8" s="4436"/>
      <c r="ES8" s="4436"/>
      <c r="ET8" s="4436"/>
      <c r="EU8" s="4436"/>
      <c r="EV8" s="4436"/>
      <c r="EW8" s="4436"/>
      <c r="EX8" s="4436"/>
    </row>
    <row r="9" spans="1:270" s="440" customFormat="1">
      <c r="B9" s="1417" t="s">
        <v>238</v>
      </c>
      <c r="C9" s="1369" t="s">
        <v>2261</v>
      </c>
      <c r="K9" s="224"/>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P9" s="2965" t="s">
        <v>2666</v>
      </c>
      <c r="AQ9" s="440" t="s">
        <v>1051</v>
      </c>
      <c r="AS9" s="4436" t="s">
        <v>2282</v>
      </c>
      <c r="AT9" s="4436"/>
      <c r="AU9" s="4436"/>
      <c r="AV9" s="4436"/>
      <c r="AW9" s="4436"/>
      <c r="AX9" s="4436"/>
      <c r="AY9" s="4436"/>
      <c r="AZ9" s="4436"/>
      <c r="BA9" s="4436"/>
      <c r="BB9" s="4436"/>
      <c r="BC9" s="4436"/>
      <c r="BD9" s="4436"/>
      <c r="BE9" s="4436"/>
      <c r="BF9" s="4436"/>
      <c r="BG9" s="4436"/>
      <c r="BH9" s="4436"/>
      <c r="BI9" s="4436"/>
      <c r="BJ9" s="4436"/>
      <c r="BK9" s="4436"/>
      <c r="BL9" s="4436"/>
      <c r="BM9" s="4436"/>
      <c r="BN9" s="4436"/>
      <c r="BO9" s="4436"/>
      <c r="BP9" s="4436"/>
      <c r="BQ9" s="4436"/>
      <c r="BR9" s="4436"/>
      <c r="BS9" s="4436"/>
      <c r="BT9" s="4436"/>
      <c r="BU9" s="4436"/>
      <c r="BV9" s="4436"/>
      <c r="BW9" s="4436"/>
      <c r="BX9" s="4436"/>
      <c r="BY9" s="4436"/>
      <c r="BZ9" s="4436"/>
      <c r="CA9" s="4436"/>
      <c r="CB9" s="4436"/>
      <c r="CC9" s="4436"/>
      <c r="CD9" s="4436"/>
      <c r="CE9" s="4436"/>
      <c r="CF9" s="4436"/>
      <c r="CG9" s="4436"/>
      <c r="CH9" s="4436"/>
      <c r="CI9" s="4436"/>
      <c r="CJ9" s="4436"/>
      <c r="CK9" s="4436"/>
      <c r="CL9" s="4436"/>
      <c r="CM9" s="4436"/>
      <c r="CN9" s="4436"/>
      <c r="CO9" s="4436"/>
      <c r="CP9" s="4436"/>
      <c r="CS9" s="113"/>
      <c r="CT9" s="113"/>
      <c r="CU9" s="113"/>
      <c r="CW9" s="2965" t="s">
        <v>2676</v>
      </c>
      <c r="CX9" s="113"/>
      <c r="CY9" s="113" t="s">
        <v>1311</v>
      </c>
      <c r="CZ9" s="113"/>
      <c r="DA9" s="4436" t="s">
        <v>2659</v>
      </c>
      <c r="DB9" s="4436"/>
      <c r="DC9" s="4436"/>
      <c r="DD9" s="4436"/>
      <c r="DE9" s="4436"/>
      <c r="DF9" s="4436"/>
      <c r="DG9" s="4436"/>
      <c r="DH9" s="4436"/>
      <c r="DI9" s="4436"/>
      <c r="DJ9" s="4436"/>
      <c r="DK9" s="4436"/>
      <c r="DL9" s="4436"/>
      <c r="DM9" s="4436"/>
      <c r="DN9" s="4436"/>
      <c r="DO9" s="4436"/>
      <c r="DP9" s="4436"/>
      <c r="DQ9" s="4436"/>
      <c r="DR9" s="4436"/>
      <c r="DS9" s="4436"/>
      <c r="DT9" s="4436"/>
      <c r="DU9" s="4436"/>
      <c r="DV9" s="4436"/>
      <c r="DW9" s="4436"/>
      <c r="DX9" s="4436"/>
      <c r="DY9" s="4436"/>
      <c r="DZ9" s="4436"/>
      <c r="EA9" s="4436"/>
      <c r="EB9" s="4436"/>
      <c r="EC9" s="4436"/>
      <c r="ED9" s="4436"/>
      <c r="EE9" s="4436"/>
      <c r="EF9" s="4436"/>
      <c r="EG9" s="4436"/>
      <c r="EH9" s="4436"/>
      <c r="EI9" s="4436"/>
      <c r="EJ9" s="4436"/>
      <c r="EK9" s="4436"/>
      <c r="EL9" s="4436"/>
      <c r="EM9" s="4436"/>
      <c r="EN9" s="4436"/>
      <c r="EO9" s="4436"/>
      <c r="EP9" s="4436"/>
      <c r="EQ9" s="4436"/>
      <c r="ER9" s="4436"/>
      <c r="ES9" s="4436"/>
      <c r="ET9" s="4436"/>
      <c r="EU9" s="4436"/>
      <c r="EV9" s="4436"/>
      <c r="EW9" s="4436"/>
      <c r="EX9" s="4436"/>
    </row>
    <row r="10" spans="1:270" s="440" customFormat="1">
      <c r="A10" s="1417"/>
      <c r="K10" s="224"/>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P10" s="2965" t="s">
        <v>2667</v>
      </c>
      <c r="AQ10" s="440" t="s">
        <v>1051</v>
      </c>
      <c r="AS10" s="4436" t="s">
        <v>2277</v>
      </c>
      <c r="AT10" s="4436"/>
      <c r="AU10" s="4436"/>
      <c r="AV10" s="4436"/>
      <c r="AW10" s="4436"/>
      <c r="AX10" s="4436"/>
      <c r="AY10" s="4436"/>
      <c r="AZ10" s="4436"/>
      <c r="BA10" s="4436"/>
      <c r="BB10" s="4436"/>
      <c r="BC10" s="4436"/>
      <c r="BD10" s="4436"/>
      <c r="BE10" s="4436"/>
      <c r="BF10" s="4436"/>
      <c r="BG10" s="4436"/>
      <c r="BH10" s="4436"/>
      <c r="BI10" s="4436"/>
      <c r="BJ10" s="4436"/>
      <c r="BK10" s="4436"/>
      <c r="BL10" s="4436"/>
      <c r="BM10" s="4436"/>
      <c r="BN10" s="4436"/>
      <c r="BO10" s="4436"/>
      <c r="BP10" s="4436"/>
      <c r="BQ10" s="4436"/>
      <c r="BR10" s="4436"/>
      <c r="BS10" s="4436"/>
      <c r="BT10" s="4436"/>
      <c r="BU10" s="4436"/>
      <c r="BV10" s="4436"/>
      <c r="BW10" s="4436"/>
      <c r="BX10" s="4436"/>
      <c r="BY10" s="4436"/>
      <c r="BZ10" s="4436"/>
      <c r="CA10" s="4436"/>
      <c r="CB10" s="4436"/>
      <c r="CC10" s="4436"/>
      <c r="CD10" s="4436"/>
      <c r="CE10" s="4436"/>
      <c r="CF10" s="4436"/>
      <c r="CG10" s="4436"/>
      <c r="CH10" s="4436"/>
      <c r="CI10" s="4436"/>
      <c r="CJ10" s="4436"/>
      <c r="CK10" s="4436"/>
      <c r="CL10" s="4436"/>
      <c r="CM10" s="4436"/>
      <c r="CN10" s="4436"/>
      <c r="CO10" s="4436"/>
      <c r="CP10" s="4436"/>
      <c r="CS10" s="113"/>
      <c r="CT10" s="113"/>
      <c r="CU10" s="113"/>
      <c r="CW10" s="2965" t="s">
        <v>2677</v>
      </c>
      <c r="CX10" s="113"/>
      <c r="CY10" s="113" t="s">
        <v>1311</v>
      </c>
      <c r="CZ10" s="113"/>
      <c r="DA10" s="4436"/>
      <c r="DB10" s="4436"/>
      <c r="DC10" s="4436"/>
      <c r="DD10" s="4436"/>
      <c r="DE10" s="4436"/>
      <c r="DF10" s="4436"/>
      <c r="DG10" s="4436"/>
      <c r="DH10" s="4436"/>
      <c r="DI10" s="4436"/>
      <c r="DJ10" s="4436"/>
      <c r="DK10" s="4436"/>
      <c r="DL10" s="4436"/>
      <c r="DM10" s="4436"/>
      <c r="DN10" s="4436"/>
      <c r="DO10" s="4436"/>
      <c r="DP10" s="4436"/>
      <c r="DQ10" s="4436"/>
      <c r="DR10" s="4436"/>
      <c r="DS10" s="4436"/>
      <c r="DT10" s="4436"/>
      <c r="DU10" s="4436"/>
      <c r="DV10" s="4436"/>
      <c r="DW10" s="4436"/>
      <c r="DX10" s="4436"/>
      <c r="DY10" s="4436"/>
      <c r="DZ10" s="4436"/>
      <c r="EA10" s="4436"/>
      <c r="EB10" s="4436"/>
      <c r="EC10" s="4436"/>
      <c r="ED10" s="4436"/>
      <c r="EE10" s="4436"/>
      <c r="EF10" s="4436"/>
      <c r="EG10" s="4436"/>
      <c r="EH10" s="4436"/>
      <c r="EI10" s="4436"/>
      <c r="EJ10" s="4436"/>
      <c r="EK10" s="4436"/>
      <c r="EL10" s="4436"/>
      <c r="EM10" s="4436"/>
      <c r="EN10" s="4436"/>
      <c r="EO10" s="4436"/>
      <c r="EP10" s="4436"/>
      <c r="EQ10" s="4436"/>
      <c r="ER10" s="4436"/>
      <c r="ES10" s="4436"/>
      <c r="ET10" s="4436"/>
      <c r="EU10" s="4436"/>
      <c r="EV10" s="4436"/>
      <c r="EW10" s="4436"/>
      <c r="EX10" s="4436"/>
    </row>
    <row r="11" spans="1:270" s="440" customFormat="1">
      <c r="A11" s="113"/>
      <c r="E11" s="218"/>
      <c r="F11" s="218"/>
      <c r="K11" s="224"/>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P11" s="2965" t="s">
        <v>2668</v>
      </c>
      <c r="AQ11" s="440" t="s">
        <v>1241</v>
      </c>
      <c r="AS11" s="4436"/>
      <c r="AT11" s="4436"/>
      <c r="AU11" s="4436"/>
      <c r="AV11" s="4436"/>
      <c r="AW11" s="4436"/>
      <c r="AX11" s="4436"/>
      <c r="AY11" s="4436"/>
      <c r="AZ11" s="4436"/>
      <c r="BA11" s="4436"/>
      <c r="BB11" s="4436"/>
      <c r="BC11" s="4436"/>
      <c r="BD11" s="4436"/>
      <c r="BE11" s="4436"/>
      <c r="BF11" s="4436"/>
      <c r="BG11" s="4436"/>
      <c r="BH11" s="4436"/>
      <c r="BI11" s="4436"/>
      <c r="BJ11" s="4436"/>
      <c r="BK11" s="4436"/>
      <c r="BL11" s="4436"/>
      <c r="BM11" s="4436"/>
      <c r="BN11" s="4436"/>
      <c r="BO11" s="4436"/>
      <c r="BP11" s="4436"/>
      <c r="BQ11" s="4436"/>
      <c r="BR11" s="4436"/>
      <c r="BS11" s="4436"/>
      <c r="BT11" s="4436"/>
      <c r="BU11" s="4436"/>
      <c r="BV11" s="4436"/>
      <c r="BW11" s="4436"/>
      <c r="BX11" s="4436"/>
      <c r="BY11" s="4436"/>
      <c r="BZ11" s="4436"/>
      <c r="CA11" s="4436"/>
      <c r="CB11" s="4436"/>
      <c r="CC11" s="4436"/>
      <c r="CD11" s="4436"/>
      <c r="CE11" s="4436"/>
      <c r="CF11" s="4436"/>
      <c r="CG11" s="4436"/>
      <c r="CH11" s="4436"/>
      <c r="CI11" s="4436"/>
      <c r="CJ11" s="4436"/>
      <c r="CK11" s="4436"/>
      <c r="CL11" s="4436"/>
      <c r="CM11" s="4436"/>
      <c r="CN11" s="4436"/>
      <c r="CO11" s="4436"/>
      <c r="CP11" s="4436"/>
      <c r="CS11" s="113"/>
      <c r="CT11" s="113"/>
      <c r="CU11" s="113"/>
      <c r="CV11" s="113"/>
      <c r="CW11" s="2965" t="s">
        <v>2678</v>
      </c>
      <c r="CX11" s="113"/>
      <c r="CY11" s="113" t="s">
        <v>1313</v>
      </c>
      <c r="CZ11" s="113"/>
      <c r="DA11" s="4436" t="s">
        <v>2658</v>
      </c>
      <c r="DB11" s="4436"/>
      <c r="DC11" s="4436"/>
      <c r="DD11" s="4436"/>
      <c r="DE11" s="4436"/>
      <c r="DF11" s="4436"/>
      <c r="DG11" s="4436"/>
      <c r="DH11" s="4436"/>
      <c r="DI11" s="4436"/>
      <c r="DJ11" s="4436"/>
      <c r="DK11" s="4436"/>
      <c r="DL11" s="4436"/>
      <c r="DM11" s="4436"/>
      <c r="DN11" s="4436"/>
      <c r="DO11" s="4436"/>
      <c r="DP11" s="4436"/>
      <c r="DQ11" s="4436"/>
      <c r="DR11" s="4436"/>
      <c r="DS11" s="4436"/>
      <c r="DT11" s="4436"/>
      <c r="DU11" s="4436"/>
      <c r="DV11" s="4436"/>
      <c r="DW11" s="4436"/>
      <c r="DX11" s="4436"/>
      <c r="DY11" s="4436"/>
      <c r="DZ11" s="4436"/>
      <c r="EA11" s="4436"/>
      <c r="EB11" s="4436"/>
      <c r="EC11" s="4436"/>
      <c r="ED11" s="4436"/>
      <c r="EE11" s="4436"/>
      <c r="EF11" s="4436"/>
      <c r="EG11" s="4436"/>
      <c r="EH11" s="4436"/>
      <c r="EI11" s="4436"/>
      <c r="EJ11" s="4436"/>
      <c r="EK11" s="4436"/>
      <c r="EL11" s="4436"/>
      <c r="EM11" s="4436"/>
      <c r="EN11" s="4436"/>
      <c r="EO11" s="4436"/>
      <c r="EP11" s="4436"/>
      <c r="EQ11" s="4436"/>
      <c r="ER11" s="4436"/>
      <c r="ES11" s="4436"/>
      <c r="ET11" s="4436"/>
      <c r="EU11" s="4436"/>
      <c r="EV11" s="4436"/>
      <c r="EW11" s="4436"/>
      <c r="EX11" s="4436"/>
    </row>
    <row r="12" spans="1:270" s="440" customFormat="1">
      <c r="A12" s="113"/>
      <c r="E12" s="218"/>
      <c r="F12" s="218"/>
      <c r="K12" s="224"/>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P12" s="2965" t="s">
        <v>2669</v>
      </c>
      <c r="AQ12" s="440" t="s">
        <v>1241</v>
      </c>
      <c r="AS12" s="4436"/>
      <c r="AT12" s="4436"/>
      <c r="AU12" s="4436"/>
      <c r="AV12" s="4436"/>
      <c r="AW12" s="4436"/>
      <c r="AX12" s="4436"/>
      <c r="AY12" s="4436"/>
      <c r="AZ12" s="4436"/>
      <c r="BA12" s="4436"/>
      <c r="BB12" s="4436"/>
      <c r="BC12" s="4436"/>
      <c r="BD12" s="4436"/>
      <c r="BE12" s="4436"/>
      <c r="BF12" s="4436"/>
      <c r="BG12" s="4436"/>
      <c r="BH12" s="4436"/>
      <c r="BI12" s="4436"/>
      <c r="BJ12" s="4436"/>
      <c r="BK12" s="4436"/>
      <c r="BL12" s="4436"/>
      <c r="BM12" s="4436"/>
      <c r="BN12" s="4436"/>
      <c r="BO12" s="4436"/>
      <c r="BP12" s="4436"/>
      <c r="BQ12" s="4436"/>
      <c r="BR12" s="4436"/>
      <c r="BS12" s="4436"/>
      <c r="BT12" s="4436"/>
      <c r="BU12" s="4436"/>
      <c r="BV12" s="4436"/>
      <c r="BW12" s="4436"/>
      <c r="BX12" s="4436"/>
      <c r="BY12" s="4436"/>
      <c r="BZ12" s="4436"/>
      <c r="CA12" s="4436"/>
      <c r="CB12" s="4436"/>
      <c r="CC12" s="4436"/>
      <c r="CD12" s="4436"/>
      <c r="CE12" s="4436"/>
      <c r="CF12" s="4436"/>
      <c r="CG12" s="4436"/>
      <c r="CH12" s="4436"/>
      <c r="CI12" s="4436"/>
      <c r="CJ12" s="4436"/>
      <c r="CK12" s="4436"/>
      <c r="CL12" s="4436"/>
      <c r="CM12" s="4436"/>
      <c r="CN12" s="4436"/>
      <c r="CO12" s="4436"/>
      <c r="CP12" s="4436"/>
      <c r="CS12" s="113"/>
      <c r="CT12" s="113"/>
      <c r="CU12" s="113"/>
      <c r="CV12" s="113"/>
      <c r="CW12" s="2965" t="s">
        <v>2679</v>
      </c>
      <c r="CX12" s="113"/>
      <c r="CY12" s="113" t="s">
        <v>1313</v>
      </c>
      <c r="CZ12" s="113"/>
      <c r="DA12" s="4436" t="s">
        <v>2680</v>
      </c>
      <c r="DB12" s="4436"/>
      <c r="DC12" s="4436"/>
      <c r="DD12" s="4436"/>
      <c r="DE12" s="4436"/>
      <c r="DF12" s="4436"/>
      <c r="DG12" s="4436"/>
      <c r="DH12" s="4436"/>
      <c r="DI12" s="4436"/>
      <c r="DJ12" s="4436"/>
      <c r="DK12" s="4436"/>
      <c r="DL12" s="4436"/>
      <c r="DM12" s="4436"/>
      <c r="DN12" s="4436"/>
      <c r="DO12" s="4436"/>
      <c r="DP12" s="4436"/>
      <c r="DQ12" s="4436"/>
      <c r="DR12" s="4436"/>
      <c r="DS12" s="4436"/>
      <c r="DT12" s="4436"/>
      <c r="DU12" s="4436"/>
      <c r="DV12" s="4436"/>
      <c r="DW12" s="4436"/>
      <c r="DX12" s="4436"/>
      <c r="DY12" s="4436"/>
      <c r="DZ12" s="4436"/>
      <c r="EA12" s="4436"/>
      <c r="EB12" s="4436"/>
      <c r="EC12" s="4436"/>
      <c r="ED12" s="4436"/>
      <c r="EE12" s="4436"/>
      <c r="EF12" s="4436"/>
      <c r="EG12" s="4436"/>
      <c r="EH12" s="4436"/>
      <c r="EI12" s="4436"/>
      <c r="EJ12" s="4436"/>
      <c r="EK12" s="4436"/>
      <c r="EL12" s="4436"/>
      <c r="EM12" s="4436"/>
      <c r="EN12" s="4436"/>
      <c r="EO12" s="4436"/>
      <c r="EP12" s="4436"/>
      <c r="EQ12" s="4436"/>
      <c r="ER12" s="4436"/>
      <c r="ES12" s="4436"/>
      <c r="ET12" s="4436"/>
      <c r="EU12" s="4436"/>
      <c r="EV12" s="4436"/>
      <c r="EW12" s="4436"/>
      <c r="EX12" s="4436"/>
    </row>
    <row r="13" spans="1:270" s="440" customFormat="1">
      <c r="A13" s="113"/>
      <c r="E13" s="218"/>
      <c r="F13" s="218"/>
      <c r="K13" s="224"/>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2965" t="s">
        <v>2670</v>
      </c>
      <c r="AQ13" s="113" t="s">
        <v>1047</v>
      </c>
      <c r="AR13" s="113"/>
      <c r="AS13" s="4436"/>
      <c r="AT13" s="4436"/>
      <c r="AU13" s="4436"/>
      <c r="AV13" s="4436"/>
      <c r="AW13" s="4436"/>
      <c r="AX13" s="4436"/>
      <c r="AY13" s="4436"/>
      <c r="AZ13" s="4436"/>
      <c r="BA13" s="4436"/>
      <c r="BB13" s="4436"/>
      <c r="BC13" s="4436"/>
      <c r="BD13" s="4436"/>
      <c r="BE13" s="4436"/>
      <c r="BF13" s="4436"/>
      <c r="BG13" s="4436"/>
      <c r="BH13" s="4436"/>
      <c r="BI13" s="4436"/>
      <c r="BJ13" s="4436"/>
      <c r="BK13" s="4436"/>
      <c r="BL13" s="4436"/>
      <c r="BM13" s="4436"/>
      <c r="BN13" s="4436"/>
      <c r="BO13" s="4436"/>
      <c r="BP13" s="4436"/>
      <c r="BQ13" s="4436"/>
      <c r="BR13" s="4436"/>
      <c r="BS13" s="4436"/>
      <c r="BT13" s="4436"/>
      <c r="BU13" s="4436"/>
      <c r="BV13" s="4436"/>
      <c r="BW13" s="4436"/>
      <c r="BX13" s="4436"/>
      <c r="BY13" s="4436"/>
      <c r="BZ13" s="4436"/>
      <c r="CA13" s="4436"/>
      <c r="CB13" s="4436"/>
      <c r="CC13" s="4436"/>
      <c r="CD13" s="4436"/>
      <c r="CE13" s="4436"/>
      <c r="CF13" s="4436"/>
      <c r="CG13" s="4436"/>
      <c r="CH13" s="4436"/>
      <c r="CI13" s="4436"/>
      <c r="CJ13" s="4436"/>
      <c r="CK13" s="4436"/>
      <c r="CL13" s="4436"/>
      <c r="CM13" s="4436"/>
      <c r="CN13" s="4436"/>
      <c r="CO13" s="4436"/>
      <c r="CP13" s="4436"/>
      <c r="CQ13" s="113"/>
      <c r="CR13" s="113"/>
      <c r="CS13" s="113"/>
      <c r="CT13" s="113"/>
      <c r="CU13" s="113"/>
      <c r="CV13" s="113"/>
      <c r="CW13" s="113"/>
      <c r="CX13" s="113"/>
      <c r="CY13" s="113"/>
      <c r="CZ13" s="113"/>
      <c r="DA13" s="113"/>
      <c r="DB13" s="113"/>
      <c r="DC13" s="113"/>
      <c r="DD13" s="113"/>
      <c r="DE13" s="113"/>
      <c r="DF13" s="113"/>
      <c r="DG13" s="113"/>
      <c r="DH13" s="113"/>
    </row>
    <row r="14" spans="1:270" s="440" customFormat="1">
      <c r="A14" s="113"/>
      <c r="E14" s="218"/>
      <c r="F14" s="218"/>
      <c r="K14" s="224"/>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2965" t="s">
        <v>2671</v>
      </c>
      <c r="AQ14" s="113" t="s">
        <v>1047</v>
      </c>
      <c r="AR14" s="113"/>
      <c r="AS14" s="4436"/>
      <c r="AT14" s="4436"/>
      <c r="AU14" s="4436"/>
      <c r="AV14" s="4436"/>
      <c r="AW14" s="4436"/>
      <c r="AX14" s="4436"/>
      <c r="AY14" s="4436"/>
      <c r="AZ14" s="4436"/>
      <c r="BA14" s="4436"/>
      <c r="BB14" s="4436"/>
      <c r="BC14" s="4436"/>
      <c r="BD14" s="4436"/>
      <c r="BE14" s="4436"/>
      <c r="BF14" s="4436"/>
      <c r="BG14" s="4436"/>
      <c r="BH14" s="4436"/>
      <c r="BI14" s="4436"/>
      <c r="BJ14" s="4436"/>
      <c r="BK14" s="4436"/>
      <c r="BL14" s="4436"/>
      <c r="BM14" s="4436"/>
      <c r="BN14" s="4436"/>
      <c r="BO14" s="4436"/>
      <c r="BP14" s="4436"/>
      <c r="BQ14" s="4436"/>
      <c r="BR14" s="4436"/>
      <c r="BS14" s="4436"/>
      <c r="BT14" s="4436"/>
      <c r="BU14" s="4436"/>
      <c r="BV14" s="4436"/>
      <c r="BW14" s="4436"/>
      <c r="BX14" s="4436"/>
      <c r="BY14" s="4436"/>
      <c r="BZ14" s="4436"/>
      <c r="CA14" s="4436"/>
      <c r="CB14" s="4436"/>
      <c r="CC14" s="4436"/>
      <c r="CD14" s="4436"/>
      <c r="CE14" s="4436"/>
      <c r="CF14" s="4436"/>
      <c r="CG14" s="4436"/>
      <c r="CH14" s="4436"/>
      <c r="CI14" s="4436"/>
      <c r="CJ14" s="4436"/>
      <c r="CK14" s="4436"/>
      <c r="CL14" s="4436"/>
      <c r="CM14" s="4436"/>
      <c r="CN14" s="4436"/>
      <c r="CO14" s="4436"/>
      <c r="CP14" s="4436"/>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row>
    <row r="15" spans="1:270" s="440" customFormat="1">
      <c r="A15" s="113"/>
      <c r="E15" s="218"/>
      <c r="F15" s="218"/>
      <c r="K15" s="224"/>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c r="AL15" s="113"/>
      <c r="AM15" s="113"/>
      <c r="AN15" s="113"/>
      <c r="AO15" s="113"/>
      <c r="AP15" s="2965"/>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row>
    <row r="16" spans="1:270" s="440" customFormat="1">
      <c r="A16" s="113"/>
      <c r="B16" s="1417" t="s">
        <v>1674</v>
      </c>
      <c r="C16" s="3014" t="s">
        <v>2469</v>
      </c>
      <c r="E16" s="218"/>
      <c r="F16" s="218"/>
      <c r="K16" s="224"/>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2901" t="s">
        <v>1676</v>
      </c>
      <c r="AQ16" s="1794" t="s">
        <v>2538</v>
      </c>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U16" s="2965" t="s">
        <v>2542</v>
      </c>
      <c r="DV16" s="440" t="s">
        <v>2507</v>
      </c>
      <c r="DW16" s="217"/>
    </row>
    <row r="17" spans="1:270" s="440" customFormat="1">
      <c r="A17" s="113"/>
      <c r="E17" s="218"/>
      <c r="F17" s="218"/>
      <c r="K17" s="224"/>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2901" t="s">
        <v>1677</v>
      </c>
      <c r="AQ17" s="1794" t="s">
        <v>2537</v>
      </c>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U17" s="2965" t="s">
        <v>2543</v>
      </c>
      <c r="DV17" s="440" t="s">
        <v>2508</v>
      </c>
      <c r="DW17" s="217"/>
    </row>
    <row r="18" spans="1:270" s="440" customFormat="1">
      <c r="A18" s="113"/>
      <c r="E18" s="218"/>
      <c r="F18" s="218"/>
      <c r="K18" s="224"/>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2901"/>
      <c r="AQ18" s="1794"/>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U18" s="2965" t="s">
        <v>2544</v>
      </c>
      <c r="DV18" s="440" t="s">
        <v>2509</v>
      </c>
      <c r="DW18" s="217"/>
    </row>
    <row r="19" spans="1:270" s="440" customFormat="1" ht="22.5" customHeight="1">
      <c r="A19" s="113"/>
      <c r="B19" s="4744" t="s">
        <v>3080</v>
      </c>
      <c r="C19" s="4744"/>
      <c r="D19" s="4744"/>
      <c r="E19" s="4744"/>
      <c r="F19" s="4744"/>
      <c r="K19" s="224"/>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2901"/>
      <c r="CE19" s="1794"/>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row>
    <row r="20" spans="1:270" s="217" customFormat="1" ht="30.75" customHeight="1">
      <c r="B20" s="4548" t="s">
        <v>3047</v>
      </c>
      <c r="C20" s="4549"/>
      <c r="D20" s="4548" t="s">
        <v>3084</v>
      </c>
      <c r="E20" s="4549"/>
      <c r="F20" s="4550"/>
      <c r="K20" s="224"/>
      <c r="L20" s="593" t="s">
        <v>3083</v>
      </c>
      <c r="M20" s="1631"/>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1"/>
      <c r="AK20" s="1631"/>
      <c r="AL20" s="1631"/>
      <c r="AM20" s="1631"/>
      <c r="AN20" s="1631"/>
      <c r="AO20" s="1631"/>
      <c r="AP20" s="1631"/>
      <c r="AQ20" s="1631"/>
      <c r="AR20" s="1631"/>
      <c r="AS20" s="1631"/>
      <c r="AT20" s="1631"/>
      <c r="AU20" s="1631"/>
      <c r="AV20" s="1631"/>
      <c r="AW20" s="1631"/>
      <c r="AX20" s="1631"/>
      <c r="AY20" s="1631"/>
      <c r="AZ20" s="1631"/>
      <c r="BA20" s="1631"/>
      <c r="BB20" s="1631"/>
      <c r="BC20" s="1631"/>
      <c r="BD20" s="1631"/>
      <c r="BE20" s="1631"/>
      <c r="BF20" s="1631"/>
      <c r="BG20" s="1631"/>
      <c r="BH20" s="1631"/>
      <c r="BI20" s="1631"/>
      <c r="BJ20" s="1631"/>
      <c r="BK20" s="1631"/>
      <c r="BL20" s="1631"/>
      <c r="BM20" s="1631"/>
      <c r="BN20" s="1631"/>
      <c r="BO20" s="1631"/>
      <c r="BP20" s="1631"/>
      <c r="BQ20" s="1631"/>
      <c r="BR20" s="1631"/>
      <c r="BS20" s="1631"/>
      <c r="BT20" s="1631"/>
      <c r="BU20" s="1631"/>
      <c r="BV20" s="1631"/>
      <c r="BW20" s="1631"/>
      <c r="BX20" s="1631"/>
      <c r="BY20" s="1631"/>
      <c r="BZ20" s="1631"/>
      <c r="CA20" s="1631"/>
      <c r="CB20" s="1631"/>
      <c r="CC20" s="1631"/>
      <c r="CD20" s="1631"/>
      <c r="CE20" s="1631"/>
      <c r="CF20" s="1631"/>
      <c r="CG20" s="1631"/>
      <c r="CH20" s="1631"/>
      <c r="CI20" s="1631"/>
      <c r="CJ20" s="1631"/>
      <c r="CK20" s="1631"/>
      <c r="CL20" s="1631"/>
      <c r="CM20" s="1631"/>
      <c r="CN20" s="1631"/>
      <c r="CO20" s="1631"/>
      <c r="CP20" s="1631"/>
      <c r="CQ20" s="1631"/>
      <c r="CR20" s="1631"/>
      <c r="CS20" s="1631"/>
      <c r="CT20" s="1631"/>
      <c r="CU20" s="1631"/>
      <c r="CV20" s="1631"/>
      <c r="CW20" s="1631"/>
      <c r="CX20" s="1631"/>
      <c r="CY20" s="1631"/>
      <c r="CZ20" s="1631"/>
      <c r="DA20" s="1631"/>
      <c r="DB20" s="1631"/>
      <c r="DC20" s="1631"/>
      <c r="DD20" s="1631"/>
      <c r="DE20" s="1631"/>
      <c r="DF20" s="1631"/>
      <c r="DG20" s="1631"/>
      <c r="DH20" s="1631"/>
      <c r="DI20" s="1631"/>
      <c r="DJ20" s="1631"/>
      <c r="DK20" s="1631"/>
      <c r="DL20" s="1631"/>
      <c r="DM20" s="1631"/>
      <c r="DN20" s="1631"/>
      <c r="DO20" s="1631"/>
      <c r="DP20" s="1631"/>
      <c r="DQ20" s="1631"/>
      <c r="DR20" s="1631"/>
      <c r="DS20" s="1631"/>
      <c r="DT20" s="1631"/>
      <c r="DU20" s="1631"/>
      <c r="DV20" s="1631"/>
      <c r="DW20" s="1631"/>
      <c r="DX20" s="1631"/>
      <c r="DY20" s="1631"/>
      <c r="DZ20" s="1631"/>
      <c r="EA20" s="1631"/>
      <c r="EB20" s="1631"/>
      <c r="EC20" s="1631"/>
      <c r="ED20" s="1631"/>
      <c r="EE20" s="1631"/>
      <c r="EF20" s="1631"/>
      <c r="EG20" s="1631"/>
      <c r="EH20" s="1631"/>
      <c r="EI20" s="1631"/>
      <c r="EJ20" s="1631"/>
      <c r="EK20" s="1631"/>
      <c r="EL20" s="1631"/>
      <c r="EM20" s="1631"/>
      <c r="EN20" s="1631"/>
      <c r="EO20" s="1631"/>
      <c r="EP20" s="1631"/>
      <c r="EQ20" s="1631"/>
      <c r="ER20" s="1631"/>
      <c r="ES20" s="1631"/>
      <c r="ET20" s="1631"/>
      <c r="EU20" s="1631"/>
      <c r="EV20" s="1631"/>
      <c r="EW20" s="1631"/>
      <c r="EX20" s="1631"/>
      <c r="EY20" s="1631"/>
      <c r="EZ20" s="1631"/>
      <c r="FA20" s="1631"/>
      <c r="FB20" s="1631"/>
      <c r="FC20" s="1631"/>
      <c r="FD20" s="1631"/>
      <c r="FE20" s="1632"/>
      <c r="GR20" s="440"/>
      <c r="GS20" s="440"/>
      <c r="GT20" s="440"/>
      <c r="GU20" s="440"/>
      <c r="GV20" s="440"/>
      <c r="GW20" s="440"/>
      <c r="GX20" s="440"/>
      <c r="GY20" s="440"/>
      <c r="GZ20" s="440"/>
      <c r="HA20" s="440"/>
      <c r="HB20" s="440"/>
      <c r="HC20" s="440"/>
      <c r="HD20" s="440"/>
      <c r="HE20" s="440"/>
      <c r="HF20" s="440"/>
      <c r="HG20" s="440"/>
      <c r="HI20" s="440"/>
      <c r="HJ20" s="440"/>
      <c r="HK20" s="440"/>
      <c r="HL20" s="440"/>
      <c r="HM20" s="440"/>
      <c r="HN20" s="440"/>
      <c r="HO20" s="440"/>
      <c r="HP20" s="440"/>
      <c r="HQ20" s="440"/>
      <c r="HR20" s="440"/>
      <c r="HS20" s="440"/>
      <c r="HT20" s="440"/>
      <c r="HU20" s="440"/>
      <c r="HV20" s="440"/>
      <c r="HW20" s="440"/>
      <c r="HX20" s="440"/>
      <c r="HY20" s="440"/>
      <c r="HZ20" s="440"/>
      <c r="IA20" s="440"/>
      <c r="IB20" s="440"/>
      <c r="IC20" s="440"/>
      <c r="ID20" s="440"/>
      <c r="IE20" s="440"/>
      <c r="IF20" s="440"/>
      <c r="IG20" s="440"/>
      <c r="IH20" s="440"/>
      <c r="II20" s="440"/>
      <c r="IJ20" s="440"/>
      <c r="IK20" s="440"/>
      <c r="IL20" s="440"/>
      <c r="IM20" s="440"/>
      <c r="IN20" s="440"/>
      <c r="IO20" s="440"/>
      <c r="IP20" s="440"/>
      <c r="IS20" s="440"/>
      <c r="IT20" s="440"/>
      <c r="IU20" s="440"/>
      <c r="IV20" s="440"/>
      <c r="IW20" s="440"/>
      <c r="IX20" s="440"/>
      <c r="IY20" s="440"/>
      <c r="IZ20" s="440"/>
      <c r="JA20" s="440"/>
      <c r="JB20" s="440"/>
      <c r="JC20" s="440"/>
      <c r="JD20" s="440"/>
      <c r="JE20" s="440"/>
      <c r="JF20" s="440"/>
      <c r="JG20" s="440"/>
      <c r="JH20" s="440"/>
      <c r="JI20" s="440"/>
      <c r="JJ20" s="440"/>
    </row>
    <row r="21" spans="1:270" s="113" customFormat="1" ht="33" customHeight="1">
      <c r="A21" s="1630"/>
      <c r="B21" s="4586" t="s">
        <v>1360</v>
      </c>
      <c r="C21" s="4589" t="s">
        <v>1361</v>
      </c>
      <c r="D21" s="4592" t="s">
        <v>2284</v>
      </c>
      <c r="E21" s="4551" t="s">
        <v>2286</v>
      </c>
      <c r="F21" s="4554" t="s">
        <v>2285</v>
      </c>
      <c r="G21" s="2696"/>
      <c r="H21" s="223"/>
      <c r="I21" s="225"/>
      <c r="J21" s="225"/>
      <c r="K21" s="226"/>
      <c r="L21" s="1633"/>
      <c r="M21" s="1634"/>
      <c r="N21" s="1634"/>
      <c r="O21" s="1634"/>
      <c r="P21" s="1635">
        <v>50</v>
      </c>
      <c r="Q21" s="1634"/>
      <c r="R21" s="1634"/>
      <c r="S21" s="1634"/>
      <c r="T21" s="1634"/>
      <c r="U21" s="1635">
        <v>100</v>
      </c>
      <c r="V21" s="1634"/>
      <c r="W21" s="1634"/>
      <c r="X21" s="1634"/>
      <c r="Y21" s="1634"/>
      <c r="Z21" s="1635">
        <v>150</v>
      </c>
      <c r="AA21" s="1634"/>
      <c r="AB21" s="1634"/>
      <c r="AC21" s="1634"/>
      <c r="AD21" s="1634"/>
      <c r="AE21" s="1635">
        <v>200</v>
      </c>
      <c r="AF21" s="1634"/>
      <c r="AG21" s="1634"/>
      <c r="AH21" s="1634"/>
      <c r="AI21" s="1634"/>
      <c r="AJ21" s="1635">
        <v>250</v>
      </c>
      <c r="AK21" s="1634"/>
      <c r="AL21" s="1634"/>
      <c r="AM21" s="1634"/>
      <c r="AN21" s="1634"/>
      <c r="AO21" s="1635">
        <v>300</v>
      </c>
      <c r="AP21" s="1634"/>
      <c r="AQ21" s="1634"/>
      <c r="AR21" s="1634"/>
      <c r="AS21" s="1634"/>
      <c r="AT21" s="1635">
        <v>350</v>
      </c>
      <c r="AU21" s="1634"/>
      <c r="AV21" s="1634"/>
      <c r="AW21" s="1634"/>
      <c r="AX21" s="1634"/>
      <c r="AY21" s="1635">
        <v>400</v>
      </c>
      <c r="AZ21" s="1634"/>
      <c r="BA21" s="1634"/>
      <c r="BB21" s="1634"/>
      <c r="BC21" s="1634"/>
      <c r="BD21" s="1635">
        <v>450</v>
      </c>
      <c r="BE21" s="1634"/>
      <c r="BF21" s="1634"/>
      <c r="BG21" s="1634"/>
      <c r="BH21" s="1634"/>
      <c r="BI21" s="1635">
        <v>500</v>
      </c>
      <c r="BJ21" s="1634"/>
      <c r="BK21" s="1634"/>
      <c r="BL21" s="1634"/>
      <c r="BM21" s="1634"/>
      <c r="BN21" s="1635">
        <v>550</v>
      </c>
      <c r="BO21" s="1634"/>
      <c r="BP21" s="1634"/>
      <c r="BQ21" s="1634"/>
      <c r="BR21" s="1634"/>
      <c r="BS21" s="1635">
        <v>600</v>
      </c>
      <c r="BT21" s="1634"/>
      <c r="BU21" s="1634"/>
      <c r="BV21" s="1634"/>
      <c r="BW21" s="1634"/>
      <c r="BX21" s="1635">
        <v>650</v>
      </c>
      <c r="BY21" s="1634"/>
      <c r="BZ21" s="1634"/>
      <c r="CA21" s="1634"/>
      <c r="CB21" s="1634"/>
      <c r="CC21" s="1635">
        <v>700</v>
      </c>
      <c r="CD21" s="1634"/>
      <c r="CE21" s="1634"/>
      <c r="CF21" s="1634"/>
      <c r="CG21" s="1634"/>
      <c r="CH21" s="1635">
        <v>750</v>
      </c>
      <c r="CI21" s="1634"/>
      <c r="CJ21" s="1634"/>
      <c r="CK21" s="1634"/>
      <c r="CL21" s="1634"/>
      <c r="CM21" s="1635">
        <v>800</v>
      </c>
      <c r="CN21" s="1634"/>
      <c r="CO21" s="1634"/>
      <c r="CP21" s="1634"/>
      <c r="CQ21" s="1634"/>
      <c r="CR21" s="1635">
        <v>850</v>
      </c>
      <c r="CS21" s="1634"/>
      <c r="CT21" s="1634"/>
      <c r="CU21" s="1634"/>
      <c r="CV21" s="1634"/>
      <c r="CW21" s="1635">
        <v>900</v>
      </c>
      <c r="CX21" s="1634"/>
      <c r="CY21" s="1634"/>
      <c r="CZ21" s="1634"/>
      <c r="DA21" s="1634"/>
      <c r="DB21" s="1635">
        <v>950</v>
      </c>
      <c r="DC21" s="1634"/>
      <c r="DD21" s="1634"/>
      <c r="DE21" s="1634"/>
      <c r="DF21" s="1634"/>
      <c r="DG21" s="1635">
        <v>1000</v>
      </c>
      <c r="DH21" s="1634"/>
      <c r="DI21" s="1634"/>
      <c r="DJ21" s="1634"/>
      <c r="DK21" s="1634"/>
      <c r="DL21" s="1635">
        <v>1050</v>
      </c>
      <c r="DM21" s="1634"/>
      <c r="DN21" s="1634"/>
      <c r="DO21" s="1634"/>
      <c r="DP21" s="1634"/>
      <c r="DQ21" s="1635">
        <v>1100</v>
      </c>
      <c r="DR21" s="1634"/>
      <c r="DS21" s="1634"/>
      <c r="DT21" s="1634"/>
      <c r="DU21" s="1634"/>
      <c r="DV21" s="1635">
        <v>1150</v>
      </c>
      <c r="DW21" s="1634"/>
      <c r="DX21" s="1634"/>
      <c r="DY21" s="1634"/>
      <c r="DZ21" s="1634"/>
      <c r="EA21" s="1635">
        <v>1200</v>
      </c>
      <c r="EB21" s="1634"/>
      <c r="EC21" s="1634"/>
      <c r="ED21" s="1634"/>
      <c r="EE21" s="1634"/>
      <c r="EF21" s="1635">
        <v>1250</v>
      </c>
      <c r="EG21" s="1634"/>
      <c r="EH21" s="1634"/>
      <c r="EI21" s="1634"/>
      <c r="EJ21" s="1634"/>
      <c r="EK21" s="1635">
        <v>1300</v>
      </c>
      <c r="EL21" s="1634"/>
      <c r="EM21" s="1634"/>
      <c r="EN21" s="1634"/>
      <c r="EO21" s="1634"/>
      <c r="EP21" s="1635">
        <v>1350</v>
      </c>
      <c r="EQ21" s="1634"/>
      <c r="ER21" s="1634"/>
      <c r="ES21" s="1634"/>
      <c r="ET21" s="1634"/>
      <c r="EU21" s="1635">
        <v>1400</v>
      </c>
      <c r="EV21" s="1634"/>
      <c r="EW21" s="1634"/>
      <c r="EX21" s="1634"/>
      <c r="EY21" s="1634"/>
      <c r="EZ21" s="1635">
        <v>1450</v>
      </c>
      <c r="FA21" s="1634"/>
      <c r="FB21" s="1634"/>
      <c r="FC21" s="1634"/>
      <c r="FD21" s="1634"/>
      <c r="FE21" s="1636">
        <v>1500</v>
      </c>
      <c r="FF21" s="1634"/>
      <c r="FG21" s="1634"/>
      <c r="FH21" s="1634"/>
      <c r="FI21" s="1634"/>
      <c r="FJ21" s="1635">
        <v>1550</v>
      </c>
      <c r="FK21" s="1634"/>
      <c r="FL21" s="1634"/>
      <c r="FM21" s="1634"/>
      <c r="FN21" s="1634"/>
      <c r="FO21" s="1635">
        <v>1600</v>
      </c>
      <c r="FP21" s="1634"/>
      <c r="FQ21" s="1634"/>
      <c r="FR21" s="1634"/>
      <c r="FS21" s="1634"/>
      <c r="FT21" s="1635">
        <v>1650</v>
      </c>
      <c r="FU21" s="1634"/>
      <c r="FV21" s="1634"/>
      <c r="FW21" s="1634"/>
      <c r="FX21" s="1634"/>
      <c r="FY21" s="1635">
        <v>1700</v>
      </c>
      <c r="FZ21" s="1634"/>
      <c r="GA21" s="1634"/>
      <c r="GB21" s="1634"/>
      <c r="GC21" s="1634"/>
      <c r="GD21" s="1635">
        <v>1750</v>
      </c>
      <c r="GE21" s="1634"/>
    </row>
    <row r="22" spans="1:270" s="113" customFormat="1">
      <c r="A22" s="1630"/>
      <c r="B22" s="4587"/>
      <c r="C22" s="4590"/>
      <c r="D22" s="4593"/>
      <c r="E22" s="4552"/>
      <c r="F22" s="4555"/>
      <c r="G22" s="440"/>
      <c r="H22" s="440"/>
      <c r="I22" s="440"/>
      <c r="J22" s="440"/>
      <c r="K22" s="224"/>
      <c r="L22" s="1644" t="s">
        <v>3048</v>
      </c>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5"/>
      <c r="AK22" s="1645"/>
      <c r="AL22" s="1645"/>
      <c r="AM22" s="1645"/>
      <c r="AN22" s="1645"/>
      <c r="AO22" s="1645"/>
      <c r="AP22" s="1645"/>
      <c r="AQ22" s="1645"/>
      <c r="AR22" s="1645"/>
      <c r="AS22" s="1645"/>
      <c r="AT22" s="1645"/>
      <c r="AU22" s="1645"/>
      <c r="AV22" s="1645"/>
      <c r="AW22" s="1645"/>
      <c r="AX22" s="1645"/>
      <c r="AY22" s="1645"/>
      <c r="AZ22" s="1645"/>
      <c r="BA22" s="1645"/>
      <c r="BB22" s="1645"/>
      <c r="BC22" s="1645"/>
      <c r="BD22" s="1645"/>
      <c r="BE22" s="1645"/>
      <c r="BF22" s="1645"/>
      <c r="BG22" s="1645"/>
      <c r="BH22" s="1645"/>
      <c r="BI22" s="1645"/>
      <c r="BJ22" s="1645"/>
      <c r="BK22" s="1645"/>
      <c r="BL22" s="1645"/>
      <c r="BM22" s="1645"/>
      <c r="BN22" s="1645"/>
      <c r="BO22" s="1645"/>
      <c r="BP22" s="1645"/>
      <c r="BQ22" s="1645"/>
      <c r="BR22" s="1645"/>
      <c r="BS22" s="1645"/>
      <c r="BT22" s="1645"/>
      <c r="BU22" s="1645"/>
      <c r="BV22" s="1645"/>
      <c r="BW22" s="1645"/>
      <c r="BX22" s="1645"/>
      <c r="BY22" s="1645"/>
      <c r="BZ22" s="1645"/>
      <c r="CA22" s="1645"/>
      <c r="CB22" s="1645"/>
      <c r="CC22" s="1645"/>
      <c r="CD22" s="1645"/>
      <c r="CE22" s="1645"/>
      <c r="CF22" s="1645"/>
      <c r="CG22" s="1645"/>
      <c r="CH22" s="1645"/>
      <c r="CI22" s="1645"/>
      <c r="CJ22" s="1645"/>
      <c r="CK22" s="1645"/>
      <c r="CL22" s="1645"/>
      <c r="CM22" s="1645"/>
      <c r="CN22" s="1645"/>
      <c r="CO22" s="1645"/>
      <c r="CP22" s="1645"/>
      <c r="CQ22" s="1645"/>
      <c r="CR22" s="1645"/>
      <c r="CS22" s="1645"/>
      <c r="CT22" s="1645"/>
      <c r="CU22" s="1645"/>
      <c r="CV22" s="1645"/>
      <c r="CW22" s="1645"/>
      <c r="CX22" s="1645"/>
      <c r="CY22" s="1645"/>
      <c r="CZ22" s="1645"/>
      <c r="DA22" s="1645"/>
      <c r="DB22" s="1645"/>
      <c r="DC22" s="1645"/>
      <c r="DD22" s="1645"/>
      <c r="DE22" s="1645"/>
      <c r="DF22" s="1645"/>
      <c r="DG22" s="1645"/>
      <c r="DH22" s="1645"/>
      <c r="DI22" s="1645"/>
      <c r="DJ22" s="1645"/>
      <c r="DK22" s="1645"/>
      <c r="DL22" s="1645"/>
      <c r="DM22" s="1645"/>
      <c r="DN22" s="1645"/>
      <c r="DO22" s="1645"/>
      <c r="DP22" s="1645"/>
      <c r="DQ22" s="1645"/>
      <c r="DR22" s="1645"/>
      <c r="DS22" s="1645"/>
      <c r="DT22" s="1645"/>
      <c r="DU22" s="1645"/>
      <c r="DV22" s="1645"/>
      <c r="DW22" s="1645"/>
      <c r="DX22" s="1645"/>
      <c r="DY22" s="1645"/>
      <c r="DZ22" s="1645"/>
      <c r="EA22" s="1645"/>
      <c r="EB22" s="1645"/>
      <c r="EC22" s="1645"/>
      <c r="ED22" s="1645"/>
      <c r="EE22" s="1645"/>
      <c r="EF22" s="1645"/>
      <c r="EG22" s="1645"/>
      <c r="EH22" s="1645"/>
      <c r="EI22" s="1645"/>
      <c r="EJ22" s="1645"/>
      <c r="EK22" s="1645"/>
      <c r="EL22" s="1645"/>
      <c r="EM22" s="1645"/>
      <c r="EN22" s="1645"/>
      <c r="EO22" s="1645"/>
      <c r="EP22" s="1645"/>
      <c r="EQ22" s="1645"/>
      <c r="ER22" s="1645"/>
      <c r="ES22" s="1645"/>
      <c r="ET22" s="1645"/>
      <c r="EU22" s="1645"/>
      <c r="EV22" s="1645"/>
      <c r="EW22" s="1645"/>
      <c r="EX22" s="1645"/>
      <c r="EY22" s="1645"/>
      <c r="EZ22" s="1645"/>
      <c r="FA22" s="1645"/>
      <c r="FB22" s="1645"/>
      <c r="FC22" s="1645"/>
      <c r="FD22" s="1645"/>
      <c r="FE22" s="1646"/>
      <c r="FF22" s="1645"/>
      <c r="FG22" s="1645"/>
      <c r="FH22" s="1645"/>
      <c r="FI22" s="1645"/>
      <c r="FJ22" s="1645"/>
      <c r="FK22" s="1645"/>
      <c r="FL22" s="1645"/>
      <c r="FM22" s="1645"/>
      <c r="FN22" s="1645"/>
      <c r="FO22" s="1645"/>
      <c r="FP22" s="1645"/>
      <c r="FQ22" s="1645"/>
      <c r="FR22" s="1645"/>
      <c r="FS22" s="1645"/>
      <c r="FT22" s="1645"/>
      <c r="FU22" s="1645"/>
      <c r="FV22" s="1645"/>
      <c r="FW22" s="1645"/>
      <c r="FX22" s="1645"/>
      <c r="FY22" s="1645"/>
      <c r="FZ22" s="1645"/>
      <c r="GA22" s="1645"/>
      <c r="GB22" s="1645"/>
      <c r="GC22" s="1645"/>
      <c r="GD22" s="1645"/>
      <c r="GE22" s="1645"/>
    </row>
    <row r="23" spans="1:270" s="113" customFormat="1" ht="33" customHeight="1">
      <c r="A23" s="1630"/>
      <c r="B23" s="4588"/>
      <c r="C23" s="4591"/>
      <c r="D23" s="4594"/>
      <c r="E23" s="4553"/>
      <c r="F23" s="4556"/>
      <c r="G23" s="2696"/>
      <c r="H23" s="223"/>
      <c r="I23" s="223"/>
      <c r="J23" s="223"/>
      <c r="K23" s="226"/>
      <c r="L23" s="1651"/>
      <c r="M23" s="1652"/>
      <c r="N23" s="1652"/>
      <c r="O23" s="1652"/>
      <c r="P23" s="1653">
        <f>$F$24*P21</f>
        <v>75</v>
      </c>
      <c r="Q23" s="1652"/>
      <c r="R23" s="1652"/>
      <c r="S23" s="1652"/>
      <c r="T23" s="1652"/>
      <c r="U23" s="1653">
        <f>$F$24*U21</f>
        <v>150</v>
      </c>
      <c r="V23" s="1652"/>
      <c r="W23" s="1652"/>
      <c r="X23" s="1652"/>
      <c r="Y23" s="1652"/>
      <c r="Z23" s="1653">
        <f>$F$24*Z21</f>
        <v>225</v>
      </c>
      <c r="AA23" s="1652"/>
      <c r="AB23" s="1652"/>
      <c r="AC23" s="1652"/>
      <c r="AD23" s="1652"/>
      <c r="AE23" s="1653">
        <f>$F$24*AE21</f>
        <v>300</v>
      </c>
      <c r="AF23" s="1652"/>
      <c r="AG23" s="1652"/>
      <c r="AH23" s="1652"/>
      <c r="AI23" s="1652"/>
      <c r="AJ23" s="1653">
        <f>$F$24*AJ21</f>
        <v>375</v>
      </c>
      <c r="AK23" s="1652"/>
      <c r="AL23" s="1652"/>
      <c r="AM23" s="1652"/>
      <c r="AN23" s="1652"/>
      <c r="AO23" s="1653">
        <f>$F$24*AO21</f>
        <v>450</v>
      </c>
      <c r="AP23" s="1652"/>
      <c r="AQ23" s="1652"/>
      <c r="AR23" s="1652"/>
      <c r="AS23" s="1652"/>
      <c r="AT23" s="1653">
        <f>$F$24*AT21</f>
        <v>525</v>
      </c>
      <c r="AU23" s="1652"/>
      <c r="AV23" s="1652"/>
      <c r="AW23" s="1652"/>
      <c r="AX23" s="1652"/>
      <c r="AY23" s="1653">
        <f>$F$24*AY21</f>
        <v>600</v>
      </c>
      <c r="AZ23" s="1652"/>
      <c r="BA23" s="1652"/>
      <c r="BB23" s="1652"/>
      <c r="BC23" s="1652"/>
      <c r="BD23" s="1653">
        <f>$F$24*BD21</f>
        <v>675</v>
      </c>
      <c r="BE23" s="1652"/>
      <c r="BF23" s="1652"/>
      <c r="BG23" s="1652"/>
      <c r="BH23" s="1652"/>
      <c r="BI23" s="1653">
        <f>$F$24*BI21</f>
        <v>750</v>
      </c>
      <c r="BJ23" s="1652"/>
      <c r="BK23" s="1652"/>
      <c r="BL23" s="1652"/>
      <c r="BM23" s="1652"/>
      <c r="BN23" s="1653">
        <f>$F$24*BN21</f>
        <v>825</v>
      </c>
      <c r="BO23" s="1652"/>
      <c r="BP23" s="1652"/>
      <c r="BQ23" s="1652"/>
      <c r="BR23" s="1652"/>
      <c r="BS23" s="1653">
        <f>$F$24*BS21</f>
        <v>900</v>
      </c>
      <c r="BT23" s="1652"/>
      <c r="BU23" s="1652"/>
      <c r="BV23" s="1652"/>
      <c r="BW23" s="1652"/>
      <c r="BX23" s="1653">
        <f>$F$24*BX21</f>
        <v>975</v>
      </c>
      <c r="BY23" s="1652"/>
      <c r="BZ23" s="1652"/>
      <c r="CA23" s="1652"/>
      <c r="CB23" s="1652"/>
      <c r="CC23" s="1653">
        <f>$F$24*CC21</f>
        <v>1050</v>
      </c>
      <c r="CD23" s="1652"/>
      <c r="CE23" s="1652"/>
      <c r="CF23" s="1652"/>
      <c r="CG23" s="1652"/>
      <c r="CH23" s="1653">
        <f>$F$24*CH21</f>
        <v>1125</v>
      </c>
      <c r="CI23" s="1652"/>
      <c r="CJ23" s="1652"/>
      <c r="CK23" s="1652"/>
      <c r="CL23" s="1652"/>
      <c r="CM23" s="1653">
        <f>$F$24*CM21</f>
        <v>1200</v>
      </c>
      <c r="CN23" s="1652"/>
      <c r="CO23" s="1652"/>
      <c r="CP23" s="1652"/>
      <c r="CQ23" s="1652"/>
      <c r="CR23" s="1653">
        <f>$F$24*CR21</f>
        <v>1275</v>
      </c>
      <c r="CS23" s="1652"/>
      <c r="CT23" s="1652"/>
      <c r="CU23" s="1652"/>
      <c r="CV23" s="1652"/>
      <c r="CW23" s="1653">
        <f>$F$24*CW21</f>
        <v>1350</v>
      </c>
      <c r="CX23" s="1652"/>
      <c r="CY23" s="1652"/>
      <c r="CZ23" s="1652"/>
      <c r="DA23" s="1652"/>
      <c r="DB23" s="1653">
        <f>$F$24*DB21</f>
        <v>1425</v>
      </c>
      <c r="DC23" s="1652"/>
      <c r="DD23" s="1652"/>
      <c r="DE23" s="1652"/>
      <c r="DF23" s="1652"/>
      <c r="DG23" s="1653">
        <f>$F$24*DG21</f>
        <v>1500</v>
      </c>
      <c r="DH23" s="1652"/>
      <c r="DI23" s="1652"/>
      <c r="DJ23" s="1652"/>
      <c r="DK23" s="1652"/>
      <c r="DL23" s="1653">
        <f>$F$24*DL21</f>
        <v>1575</v>
      </c>
      <c r="DM23" s="1652"/>
      <c r="DN23" s="1652"/>
      <c r="DO23" s="1652"/>
      <c r="DP23" s="1652"/>
      <c r="DQ23" s="1653">
        <f>$F$24*DQ21</f>
        <v>1650</v>
      </c>
      <c r="DR23" s="1652"/>
      <c r="DS23" s="1652"/>
      <c r="DT23" s="1652"/>
      <c r="DU23" s="1652"/>
      <c r="DV23" s="1653">
        <f>$F$24*DV21</f>
        <v>1725</v>
      </c>
      <c r="DW23" s="1652"/>
      <c r="DX23" s="1652"/>
      <c r="DY23" s="1652"/>
      <c r="DZ23" s="1652"/>
      <c r="EA23" s="1653">
        <f>$F$24*EA21</f>
        <v>1800</v>
      </c>
      <c r="EB23" s="1652"/>
      <c r="EC23" s="1652"/>
      <c r="ED23" s="1652"/>
      <c r="EE23" s="1652"/>
      <c r="EF23" s="1653">
        <f>$F$24*EF21</f>
        <v>1875</v>
      </c>
      <c r="EG23" s="1652"/>
      <c r="EH23" s="1652"/>
      <c r="EI23" s="1652"/>
      <c r="EJ23" s="1652"/>
      <c r="EK23" s="1653">
        <f>$F$24*EK21</f>
        <v>1950</v>
      </c>
      <c r="EL23" s="1652"/>
      <c r="EM23" s="1652"/>
      <c r="EN23" s="1652"/>
      <c r="EO23" s="1652"/>
      <c r="EP23" s="1653">
        <f>$F$24*EP21</f>
        <v>2025</v>
      </c>
      <c r="EQ23" s="1652"/>
      <c r="ER23" s="1652"/>
      <c r="ES23" s="1652"/>
      <c r="ET23" s="1652"/>
      <c r="EU23" s="1653">
        <f>$F$24*EU21</f>
        <v>2100</v>
      </c>
      <c r="EV23" s="1652"/>
      <c r="EW23" s="1652"/>
      <c r="EX23" s="1652"/>
      <c r="EY23" s="1652"/>
      <c r="EZ23" s="1653">
        <f>$F$24*EZ21</f>
        <v>2175</v>
      </c>
      <c r="FA23" s="1652"/>
      <c r="FB23" s="1652"/>
      <c r="FC23" s="1652"/>
      <c r="FD23" s="1652"/>
      <c r="FE23" s="1654">
        <f>$F$24*FE21</f>
        <v>2250</v>
      </c>
      <c r="FF23" s="1652"/>
      <c r="FG23" s="1652"/>
      <c r="FH23" s="1652"/>
      <c r="FI23" s="1652"/>
      <c r="FJ23" s="1653">
        <f>$F$24*FJ21</f>
        <v>2325</v>
      </c>
      <c r="FK23" s="1652"/>
      <c r="FL23" s="1652"/>
      <c r="FM23" s="1652"/>
      <c r="FN23" s="1652"/>
      <c r="FO23" s="1653">
        <f>$F$24*FO21</f>
        <v>2400</v>
      </c>
      <c r="FP23" s="1652"/>
      <c r="FQ23" s="1652"/>
      <c r="FR23" s="1652"/>
      <c r="FS23" s="1652"/>
      <c r="FT23" s="1653">
        <f>$F$24*FT21</f>
        <v>2475</v>
      </c>
      <c r="FU23" s="1652"/>
      <c r="FV23" s="1652"/>
      <c r="FW23" s="1652"/>
      <c r="FX23" s="1652"/>
      <c r="FY23" s="1653">
        <f>$F$24*FY21</f>
        <v>2550</v>
      </c>
      <c r="FZ23" s="1652"/>
      <c r="GA23" s="1652"/>
      <c r="GB23" s="1652"/>
      <c r="GC23" s="1652"/>
      <c r="GD23" s="1653">
        <f>$F$24*GD21</f>
        <v>2625</v>
      </c>
      <c r="GE23" s="1652"/>
    </row>
    <row r="24" spans="1:270" s="1337" customFormat="1" ht="14.25" customHeight="1">
      <c r="A24" s="4617" t="str">
        <f>B24</f>
        <v>4 étages/high recovery/recycle rate 1.5</v>
      </c>
      <c r="B24" s="1439" t="s">
        <v>3051</v>
      </c>
      <c r="C24" s="1439"/>
      <c r="D24" s="1439"/>
      <c r="F24" s="1626">
        <v>1.5</v>
      </c>
      <c r="G24" s="1405"/>
      <c r="H24" s="1405"/>
      <c r="I24" s="1405"/>
      <c r="J24" s="1405"/>
      <c r="K24" s="1406"/>
      <c r="L24" s="1407"/>
      <c r="M24" s="1408"/>
      <c r="N24" s="1408"/>
      <c r="O24" s="1408"/>
      <c r="P24" s="1453"/>
      <c r="Q24" s="1408"/>
      <c r="R24" s="1408"/>
      <c r="S24" s="1408"/>
      <c r="T24" s="1408"/>
      <c r="U24" s="1453"/>
      <c r="V24" s="1408"/>
      <c r="W24" s="1408"/>
      <c r="X24" s="1408"/>
      <c r="Y24" s="1408"/>
      <c r="Z24" s="1453"/>
      <c r="AA24" s="1408"/>
      <c r="AB24" s="1408"/>
      <c r="AC24" s="1408"/>
      <c r="AD24" s="1408"/>
      <c r="AE24" s="1453"/>
      <c r="AF24" s="1408"/>
      <c r="AG24" s="1408"/>
      <c r="AH24" s="1408"/>
      <c r="AI24" s="1408"/>
      <c r="AJ24" s="1453"/>
      <c r="AK24" s="1408"/>
      <c r="AL24" s="1408"/>
      <c r="AM24" s="1408"/>
      <c r="AN24" s="1408"/>
      <c r="AO24" s="1453"/>
      <c r="AP24" s="1408"/>
      <c r="AQ24" s="1408"/>
      <c r="AR24" s="1408"/>
      <c r="AS24" s="1408"/>
      <c r="AT24" s="1453"/>
      <c r="AU24" s="1408"/>
      <c r="AV24" s="1408"/>
      <c r="AW24" s="1408"/>
      <c r="AX24" s="1408"/>
      <c r="AY24" s="1453"/>
      <c r="AZ24" s="1408"/>
      <c r="BA24" s="1408"/>
      <c r="BB24" s="1408"/>
      <c r="BC24" s="1408"/>
      <c r="BD24" s="1453"/>
      <c r="BE24" s="1408"/>
      <c r="BF24" s="1408"/>
      <c r="BG24" s="1408"/>
      <c r="BH24" s="1408"/>
      <c r="BI24" s="1453"/>
      <c r="BJ24" s="1408"/>
      <c r="BK24" s="1408"/>
      <c r="BL24" s="1408"/>
      <c r="BM24" s="1408"/>
      <c r="BN24" s="1453"/>
      <c r="BO24" s="1408"/>
      <c r="BP24" s="1408"/>
      <c r="BQ24" s="1408"/>
      <c r="BR24" s="1408"/>
      <c r="BS24" s="1453"/>
      <c r="BT24" s="1408"/>
      <c r="BU24" s="1408"/>
      <c r="BV24" s="1408"/>
      <c r="BW24" s="1408"/>
      <c r="BX24" s="1453"/>
      <c r="BY24" s="1408"/>
      <c r="BZ24" s="1408"/>
      <c r="CA24" s="1408"/>
      <c r="CB24" s="1408"/>
      <c r="CC24" s="1453"/>
      <c r="CD24" s="1408"/>
      <c r="CE24" s="1408"/>
      <c r="CF24" s="1408"/>
      <c r="CG24" s="1408"/>
      <c r="CH24" s="1453"/>
      <c r="CI24" s="1408"/>
      <c r="CJ24" s="1408"/>
      <c r="CK24" s="1408"/>
      <c r="CL24" s="1408"/>
      <c r="CM24" s="1453"/>
      <c r="CN24" s="1408"/>
      <c r="CO24" s="1408"/>
      <c r="CP24" s="1408"/>
      <c r="CQ24" s="1408"/>
      <c r="CR24" s="1453"/>
      <c r="CS24" s="1408"/>
      <c r="CT24" s="1408"/>
      <c r="CU24" s="1408"/>
      <c r="CV24" s="1408"/>
      <c r="CW24" s="1453"/>
      <c r="CX24" s="1408"/>
      <c r="CY24" s="1408"/>
      <c r="CZ24" s="1408"/>
      <c r="DA24" s="1408"/>
      <c r="DB24" s="1453"/>
      <c r="DC24" s="1408"/>
      <c r="DD24" s="1408"/>
      <c r="DE24" s="1408"/>
      <c r="DF24" s="1408"/>
      <c r="DG24" s="1453"/>
      <c r="DH24" s="1408"/>
      <c r="DI24" s="1408"/>
      <c r="DJ24" s="1408"/>
      <c r="DK24" s="1408"/>
      <c r="DL24" s="1453"/>
      <c r="DM24" s="1408"/>
      <c r="DN24" s="1408"/>
      <c r="DO24" s="1408"/>
      <c r="DP24" s="1408"/>
      <c r="DQ24" s="1453"/>
      <c r="DR24" s="1408"/>
      <c r="DS24" s="1408"/>
      <c r="DT24" s="1408"/>
      <c r="DU24" s="1408"/>
      <c r="DV24" s="1453"/>
      <c r="DW24" s="1408"/>
      <c r="DX24" s="1408"/>
      <c r="DY24" s="1408"/>
      <c r="DZ24" s="1408"/>
      <c r="EA24" s="1453"/>
      <c r="EB24" s="1408"/>
      <c r="EC24" s="1408"/>
      <c r="ED24" s="1408"/>
      <c r="EE24" s="1408"/>
      <c r="EF24" s="1453"/>
      <c r="EG24" s="1408"/>
      <c r="EH24" s="1408"/>
      <c r="EI24" s="1408"/>
      <c r="EJ24" s="1408"/>
      <c r="EK24" s="1453"/>
      <c r="EL24" s="1408"/>
      <c r="EM24" s="1408"/>
      <c r="EN24" s="1408"/>
      <c r="EO24" s="1408"/>
      <c r="EP24" s="1453"/>
      <c r="EQ24" s="1408"/>
      <c r="ER24" s="1408"/>
      <c r="ES24" s="1408"/>
      <c r="ET24" s="1408"/>
      <c r="EU24" s="1453"/>
      <c r="EV24" s="1408"/>
      <c r="EW24" s="1408"/>
      <c r="EX24" s="1408"/>
      <c r="EY24" s="1408"/>
      <c r="EZ24" s="1453"/>
      <c r="FA24" s="1408"/>
      <c r="FB24" s="1408"/>
      <c r="FC24" s="1408"/>
      <c r="FD24" s="1408"/>
      <c r="FE24" s="1409"/>
      <c r="FF24" s="1408"/>
      <c r="FG24" s="1408"/>
      <c r="FH24" s="1408"/>
      <c r="FI24" s="1408"/>
      <c r="FJ24" s="1453"/>
      <c r="FK24" s="1408"/>
      <c r="FL24" s="1408"/>
      <c r="FM24" s="1408"/>
      <c r="FN24" s="1408"/>
      <c r="FO24" s="1453"/>
      <c r="FP24" s="1408"/>
      <c r="FQ24" s="1408"/>
      <c r="FR24" s="1408"/>
      <c r="FS24" s="1408"/>
      <c r="FT24" s="1453"/>
      <c r="FU24" s="1408"/>
      <c r="FV24" s="1408"/>
      <c r="FW24" s="1408"/>
      <c r="FX24" s="1408"/>
      <c r="FY24" s="1453"/>
      <c r="FZ24" s="1408"/>
      <c r="GA24" s="1408"/>
      <c r="GB24" s="1408"/>
      <c r="GC24" s="1408"/>
      <c r="GD24" s="1453"/>
      <c r="GE24" s="1408"/>
    </row>
    <row r="25" spans="1:270" s="222" customFormat="1" ht="14.25" customHeight="1">
      <c r="A25" s="4617"/>
      <c r="B25" s="1441"/>
      <c r="C25" s="1442"/>
      <c r="D25" s="1450"/>
      <c r="E25" s="1627"/>
      <c r="F25" s="1442"/>
      <c r="G25" s="1404"/>
      <c r="H25" s="1390"/>
      <c r="I25" s="1390"/>
      <c r="J25" s="1390"/>
      <c r="K25" s="226"/>
      <c r="L25" s="1391"/>
      <c r="M25" s="1392"/>
      <c r="N25" s="1392"/>
      <c r="O25" s="1392"/>
      <c r="P25" s="1454"/>
      <c r="Q25" s="1392"/>
      <c r="R25" s="1392"/>
      <c r="S25" s="1392"/>
      <c r="T25" s="1392"/>
      <c r="U25" s="1454"/>
      <c r="V25" s="1392"/>
      <c r="W25" s="1392"/>
      <c r="X25" s="1392"/>
      <c r="Y25" s="1392"/>
      <c r="Z25" s="1454"/>
      <c r="AA25" s="1392"/>
      <c r="AB25" s="1392"/>
      <c r="AC25" s="1392"/>
      <c r="AD25" s="1392"/>
      <c r="AE25" s="1454"/>
      <c r="AF25" s="1392"/>
      <c r="AG25" s="1392"/>
      <c r="AH25" s="1392"/>
      <c r="AI25" s="1392"/>
      <c r="AJ25" s="1454"/>
      <c r="AK25" s="1392"/>
      <c r="AL25" s="1392"/>
      <c r="AM25" s="1392"/>
      <c r="AN25" s="1392"/>
      <c r="AO25" s="1454"/>
      <c r="AP25" s="1392"/>
      <c r="AQ25" s="1392"/>
      <c r="AR25" s="1392"/>
      <c r="AS25" s="1392"/>
      <c r="AT25" s="1454"/>
      <c r="AU25" s="1392"/>
      <c r="AV25" s="1392"/>
      <c r="AW25" s="1392"/>
      <c r="AX25" s="1392"/>
      <c r="AY25" s="1454"/>
      <c r="AZ25" s="1392"/>
      <c r="BA25" s="1392"/>
      <c r="BB25" s="1392"/>
      <c r="BC25" s="1392"/>
      <c r="BD25" s="1454"/>
      <c r="BE25" s="1392"/>
      <c r="BF25" s="1392"/>
      <c r="BG25" s="1392"/>
      <c r="BH25" s="1392"/>
      <c r="BI25" s="1454"/>
      <c r="BJ25" s="1392"/>
      <c r="BK25" s="1392"/>
      <c r="BL25" s="1392"/>
      <c r="BM25" s="1392"/>
      <c r="BN25" s="1454"/>
      <c r="BO25" s="1392"/>
      <c r="BP25" s="1392"/>
      <c r="BQ25" s="1392"/>
      <c r="BR25" s="1392"/>
      <c r="BS25" s="1454"/>
      <c r="BT25" s="1392"/>
      <c r="BU25" s="1392"/>
      <c r="BV25" s="1392"/>
      <c r="BW25" s="1392"/>
      <c r="BX25" s="1454"/>
      <c r="BY25" s="1392"/>
      <c r="BZ25" s="1392"/>
      <c r="CA25" s="1392"/>
      <c r="CB25" s="1392"/>
      <c r="CC25" s="1454"/>
      <c r="CD25" s="1392"/>
      <c r="CE25" s="1392"/>
      <c r="CF25" s="1392"/>
      <c r="CG25" s="1392"/>
      <c r="CH25" s="1454"/>
      <c r="CI25" s="1392"/>
      <c r="CJ25" s="1392"/>
      <c r="CK25" s="1392"/>
      <c r="CL25" s="1392"/>
      <c r="CM25" s="1454"/>
      <c r="CN25" s="1392"/>
      <c r="CO25" s="1392"/>
      <c r="CP25" s="1392"/>
      <c r="CQ25" s="1392"/>
      <c r="CR25" s="1454"/>
      <c r="CS25" s="1392"/>
      <c r="CT25" s="1392"/>
      <c r="CU25" s="1392"/>
      <c r="CV25" s="1392"/>
      <c r="CW25" s="1454"/>
      <c r="CX25" s="1392"/>
      <c r="CY25" s="1392"/>
      <c r="CZ25" s="1392"/>
      <c r="DA25" s="1392"/>
      <c r="DB25" s="1454"/>
      <c r="DC25" s="1392"/>
      <c r="DD25" s="1392"/>
      <c r="DE25" s="1392"/>
      <c r="DF25" s="1392"/>
      <c r="DG25" s="1454"/>
      <c r="DH25" s="1392"/>
      <c r="DI25" s="1392"/>
      <c r="DJ25" s="1392"/>
      <c r="DK25" s="1392"/>
      <c r="DL25" s="1454"/>
      <c r="DM25" s="1392"/>
      <c r="DN25" s="1392"/>
      <c r="DO25" s="1392"/>
      <c r="DP25" s="1392"/>
      <c r="DQ25" s="1454"/>
      <c r="DR25" s="1392"/>
      <c r="DS25" s="1392"/>
      <c r="DT25" s="1392"/>
      <c r="DU25" s="1392"/>
      <c r="DV25" s="1454"/>
      <c r="DW25" s="1392"/>
      <c r="DX25" s="1392"/>
      <c r="DY25" s="1392"/>
      <c r="DZ25" s="1392"/>
      <c r="EA25" s="1454"/>
      <c r="EB25" s="1392"/>
      <c r="EC25" s="1392"/>
      <c r="ED25" s="1392"/>
      <c r="EE25" s="1392"/>
      <c r="EF25" s="1454"/>
      <c r="EG25" s="1392"/>
      <c r="EH25" s="1392"/>
      <c r="EI25" s="1392"/>
      <c r="EJ25" s="1392"/>
      <c r="EK25" s="1454"/>
      <c r="EL25" s="1392"/>
      <c r="EM25" s="1392"/>
      <c r="EN25" s="1392"/>
      <c r="EO25" s="1392"/>
      <c r="EP25" s="1454"/>
      <c r="EQ25" s="1392"/>
      <c r="ER25" s="1392"/>
      <c r="ES25" s="1392"/>
      <c r="ET25" s="1392"/>
      <c r="EU25" s="1454"/>
      <c r="EV25" s="1392"/>
      <c r="EW25" s="1392"/>
      <c r="EX25" s="1392"/>
      <c r="EY25" s="1392"/>
      <c r="EZ25" s="1454"/>
      <c r="FA25" s="1392"/>
      <c r="FB25" s="1392"/>
      <c r="FC25" s="1392"/>
      <c r="FD25" s="1392"/>
      <c r="FE25" s="1393"/>
      <c r="FF25" s="1392"/>
      <c r="FG25" s="1392"/>
      <c r="FH25" s="1392"/>
      <c r="FI25" s="1392"/>
      <c r="FJ25" s="1454"/>
      <c r="FK25" s="1392"/>
      <c r="FL25" s="1392"/>
      <c r="FM25" s="1392"/>
      <c r="FN25" s="1392"/>
      <c r="FO25" s="1454"/>
      <c r="FP25" s="1392"/>
      <c r="FQ25" s="1392"/>
      <c r="FR25" s="1392"/>
      <c r="FS25" s="1392"/>
      <c r="FT25" s="1454"/>
      <c r="FU25" s="1392"/>
      <c r="FV25" s="1392"/>
      <c r="FW25" s="1392"/>
      <c r="FX25" s="1392"/>
      <c r="FY25" s="1454"/>
      <c r="FZ25" s="1392"/>
      <c r="GA25" s="1392"/>
      <c r="GB25" s="1392"/>
      <c r="GC25" s="1392"/>
      <c r="GD25" s="1454"/>
      <c r="GE25" s="1392"/>
    </row>
    <row r="26" spans="1:270" s="145" customFormat="1" ht="15.75" customHeight="1">
      <c r="A26" s="4617"/>
      <c r="C26" s="1444"/>
      <c r="D26" s="1443" t="s">
        <v>3049</v>
      </c>
      <c r="E26" s="1628"/>
      <c r="F26" s="1451"/>
      <c r="G26" s="1401"/>
      <c r="H26" s="1400"/>
      <c r="I26" s="1400"/>
      <c r="J26" s="1400"/>
      <c r="K26" s="1402"/>
      <c r="L26" s="1386"/>
      <c r="M26" s="1384"/>
      <c r="N26" s="1384"/>
      <c r="O26" s="1384"/>
      <c r="P26" s="1455"/>
      <c r="Q26" s="1384"/>
      <c r="R26" s="1384"/>
      <c r="S26" s="1384"/>
      <c r="T26" s="1384"/>
      <c r="U26" s="1455"/>
      <c r="V26" s="1384"/>
      <c r="W26" s="1384"/>
      <c r="X26" s="1384"/>
      <c r="Y26" s="1384"/>
      <c r="Z26" s="1455"/>
      <c r="AA26" s="1384"/>
      <c r="AB26" s="1384"/>
      <c r="AC26" s="1384"/>
      <c r="AD26" s="1384"/>
      <c r="AE26" s="1455"/>
      <c r="AF26" s="1384"/>
      <c r="AG26" s="1384"/>
      <c r="AH26" s="1384"/>
      <c r="AI26" s="1384"/>
      <c r="AJ26" s="1455"/>
      <c r="AK26" s="1384"/>
      <c r="AL26" s="1384"/>
      <c r="AM26" s="1384"/>
      <c r="AN26" s="1384"/>
      <c r="AO26" s="1455"/>
      <c r="AP26" s="1384"/>
      <c r="AQ26" s="1384"/>
      <c r="AR26" s="1384"/>
      <c r="AS26" s="1384"/>
      <c r="AT26" s="1455"/>
      <c r="AU26" s="1384"/>
      <c r="AV26" s="1384"/>
      <c r="AW26" s="1384"/>
      <c r="AX26" s="1384"/>
      <c r="AY26" s="1455"/>
      <c r="AZ26" s="1384"/>
      <c r="BA26" s="1384"/>
      <c r="BB26" s="1384"/>
      <c r="BC26" s="1384"/>
      <c r="BD26" s="1455"/>
      <c r="BE26" s="1384"/>
      <c r="BF26" s="1384"/>
      <c r="BG26" s="1384"/>
      <c r="BH26" s="1384"/>
      <c r="BI26" s="1455"/>
      <c r="BJ26" s="1384"/>
      <c r="BK26" s="1384"/>
      <c r="BL26" s="1384"/>
      <c r="BM26" s="1384"/>
      <c r="BN26" s="1455"/>
      <c r="BO26" s="1384"/>
      <c r="BP26" s="1384"/>
      <c r="BQ26" s="1384"/>
      <c r="BR26" s="1384"/>
      <c r="BS26" s="1455"/>
      <c r="BT26" s="1384"/>
      <c r="BU26" s="1384"/>
      <c r="BV26" s="1384"/>
      <c r="BW26" s="1384"/>
      <c r="BX26" s="1455"/>
      <c r="BY26" s="1384"/>
      <c r="BZ26" s="1384"/>
      <c r="CA26" s="1384"/>
      <c r="CB26" s="1384"/>
      <c r="CC26" s="1455"/>
      <c r="CD26" s="1384"/>
      <c r="CE26" s="1384"/>
      <c r="CF26" s="1384"/>
      <c r="CG26" s="1384"/>
      <c r="CH26" s="1455"/>
      <c r="CI26" s="1384"/>
      <c r="CJ26" s="1384"/>
      <c r="CK26" s="1384"/>
      <c r="CL26" s="1384"/>
      <c r="CM26" s="1455"/>
      <c r="CN26" s="1384"/>
      <c r="CO26" s="1384"/>
      <c r="CP26" s="1384"/>
      <c r="CQ26" s="1384"/>
      <c r="CR26" s="1455"/>
      <c r="CS26" s="1384"/>
      <c r="CT26" s="1384"/>
      <c r="CU26" s="1384"/>
      <c r="CV26" s="1384"/>
      <c r="CW26" s="1455"/>
      <c r="CX26" s="1384"/>
      <c r="CY26" s="1384"/>
      <c r="CZ26" s="1384"/>
      <c r="DA26" s="1384"/>
      <c r="DB26" s="1455"/>
      <c r="DC26" s="1384"/>
      <c r="DD26" s="1384"/>
      <c r="DE26" s="1384"/>
      <c r="DF26" s="1384"/>
      <c r="DG26" s="1455"/>
      <c r="DH26" s="1384"/>
      <c r="DI26" s="1384"/>
      <c r="DJ26" s="1384"/>
      <c r="DK26" s="1384"/>
      <c r="DL26" s="1455"/>
      <c r="DM26" s="1384"/>
      <c r="DN26" s="1384"/>
      <c r="DO26" s="1384"/>
      <c r="DP26" s="1384"/>
      <c r="DQ26" s="1455"/>
      <c r="DR26" s="1384"/>
      <c r="DS26" s="1384"/>
      <c r="DT26" s="1384"/>
      <c r="DU26" s="1384"/>
      <c r="DV26" s="1455"/>
      <c r="DW26" s="1384"/>
      <c r="DX26" s="1384"/>
      <c r="DY26" s="1384"/>
      <c r="DZ26" s="1384"/>
      <c r="EA26" s="1455"/>
      <c r="EB26" s="1384"/>
      <c r="EC26" s="1384"/>
      <c r="ED26" s="1384"/>
      <c r="EE26" s="1384"/>
      <c r="EF26" s="1455"/>
      <c r="EG26" s="1384"/>
      <c r="EH26" s="1384"/>
      <c r="EI26" s="1384"/>
      <c r="EJ26" s="1384"/>
      <c r="EK26" s="1455"/>
      <c r="EL26" s="1384"/>
      <c r="EM26" s="1384"/>
      <c r="EN26" s="1384"/>
      <c r="EO26" s="1384"/>
      <c r="EP26" s="1455"/>
      <c r="EQ26" s="1384"/>
      <c r="ER26" s="1384"/>
      <c r="ES26" s="1384"/>
      <c r="ET26" s="1384"/>
      <c r="EU26" s="1455"/>
      <c r="EV26" s="1384"/>
      <c r="EW26" s="1384"/>
      <c r="EX26" s="1384"/>
      <c r="EY26" s="1384"/>
      <c r="EZ26" s="1455"/>
      <c r="FA26" s="1384"/>
      <c r="FB26" s="1384"/>
      <c r="FC26" s="1384"/>
      <c r="FD26" s="1384"/>
      <c r="FE26" s="1385"/>
      <c r="FF26" s="1384"/>
      <c r="FG26" s="1384"/>
      <c r="FH26" s="1384"/>
      <c r="FI26" s="1384"/>
      <c r="FJ26" s="1455"/>
      <c r="FK26" s="1384"/>
      <c r="FL26" s="1384"/>
      <c r="FM26" s="1384"/>
      <c r="FN26" s="1384"/>
      <c r="FO26" s="1455"/>
      <c r="FP26" s="1384"/>
      <c r="FQ26" s="1384"/>
      <c r="FR26" s="1384"/>
      <c r="FS26" s="1384"/>
      <c r="FT26" s="1455"/>
      <c r="FU26" s="1384"/>
      <c r="FV26" s="1384"/>
      <c r="FW26" s="1384"/>
      <c r="FX26" s="1384"/>
      <c r="FY26" s="1455"/>
      <c r="FZ26" s="1384"/>
      <c r="GA26" s="1384"/>
      <c r="GB26" s="1384"/>
      <c r="GC26" s="1384"/>
      <c r="GD26" s="1455"/>
      <c r="GE26" s="1384"/>
    </row>
    <row r="27" spans="1:270" s="1" customFormat="1">
      <c r="A27" s="4618"/>
      <c r="B27" s="1441"/>
      <c r="C27" s="1442"/>
      <c r="D27" s="1450"/>
      <c r="E27" s="1627"/>
      <c r="F27" s="1442"/>
      <c r="G27" s="227"/>
      <c r="H27" s="228"/>
      <c r="I27" s="228"/>
      <c r="J27" s="228"/>
      <c r="K27" s="229"/>
      <c r="L27" s="231"/>
      <c r="M27" s="221"/>
      <c r="N27" s="221"/>
      <c r="O27" s="221"/>
      <c r="P27" s="1456"/>
      <c r="Q27" s="221"/>
      <c r="R27" s="221"/>
      <c r="S27" s="221"/>
      <c r="T27" s="221"/>
      <c r="U27" s="1456"/>
      <c r="V27" s="221"/>
      <c r="W27" s="221"/>
      <c r="X27" s="221"/>
      <c r="Y27" s="221"/>
      <c r="Z27" s="1456"/>
      <c r="AA27" s="221"/>
      <c r="AB27" s="221"/>
      <c r="AC27" s="221"/>
      <c r="AD27" s="221"/>
      <c r="AE27" s="1456"/>
      <c r="AF27" s="221"/>
      <c r="AG27" s="221"/>
      <c r="AH27" s="221"/>
      <c r="AI27" s="221"/>
      <c r="AJ27" s="1456"/>
      <c r="AK27" s="221"/>
      <c r="AL27" s="221"/>
      <c r="AM27" s="221"/>
      <c r="AN27" s="221"/>
      <c r="AO27" s="1456"/>
      <c r="AP27" s="221"/>
      <c r="AQ27" s="221"/>
      <c r="AR27" s="221"/>
      <c r="AS27" s="221"/>
      <c r="AT27" s="1456"/>
      <c r="AU27" s="221"/>
      <c r="AV27" s="221"/>
      <c r="AW27" s="221"/>
      <c r="AX27" s="221"/>
      <c r="AY27" s="1456"/>
      <c r="AZ27" s="221"/>
      <c r="BA27" s="221"/>
      <c r="BB27" s="221"/>
      <c r="BC27" s="221"/>
      <c r="BD27" s="1456"/>
      <c r="BE27" s="221"/>
      <c r="BF27" s="221"/>
      <c r="BG27" s="221"/>
      <c r="BH27" s="221"/>
      <c r="BI27" s="1456"/>
      <c r="BJ27" s="221"/>
      <c r="BK27" s="221"/>
      <c r="BL27" s="221"/>
      <c r="BM27" s="221"/>
      <c r="BN27" s="1456"/>
      <c r="BO27" s="221"/>
      <c r="BP27" s="221"/>
      <c r="BQ27" s="221"/>
      <c r="BR27" s="221"/>
      <c r="BS27" s="1456"/>
      <c r="BT27" s="221"/>
      <c r="BU27" s="221"/>
      <c r="BV27" s="221"/>
      <c r="BW27" s="221"/>
      <c r="BX27" s="1456"/>
      <c r="BY27" s="221"/>
      <c r="BZ27" s="221"/>
      <c r="CA27" s="221"/>
      <c r="CB27" s="221"/>
      <c r="CC27" s="1456"/>
      <c r="CD27" s="221"/>
      <c r="CE27" s="221"/>
      <c r="CF27" s="221"/>
      <c r="CG27" s="221"/>
      <c r="CH27" s="1456"/>
      <c r="CI27" s="221"/>
      <c r="CJ27" s="221"/>
      <c r="CK27" s="221"/>
      <c r="CL27" s="221"/>
      <c r="CM27" s="1456"/>
      <c r="CN27" s="221"/>
      <c r="CO27" s="221"/>
      <c r="CP27" s="221"/>
      <c r="CQ27" s="221"/>
      <c r="CR27" s="1456"/>
      <c r="CS27" s="221"/>
      <c r="CT27" s="221"/>
      <c r="CU27" s="221"/>
      <c r="CV27" s="221"/>
      <c r="CW27" s="1456"/>
      <c r="CX27" s="221"/>
      <c r="CY27" s="221"/>
      <c r="CZ27" s="221"/>
      <c r="DA27" s="221"/>
      <c r="DB27" s="1456"/>
      <c r="DC27" s="221"/>
      <c r="DD27" s="221"/>
      <c r="DE27" s="221"/>
      <c r="DF27" s="221"/>
      <c r="DG27" s="1456"/>
      <c r="DH27" s="221"/>
      <c r="DI27" s="221"/>
      <c r="DJ27" s="221"/>
      <c r="DK27" s="221"/>
      <c r="DL27" s="1456"/>
      <c r="DM27" s="221"/>
      <c r="DN27" s="221"/>
      <c r="DO27" s="221"/>
      <c r="DP27" s="221"/>
      <c r="DQ27" s="1456"/>
      <c r="DR27" s="221"/>
      <c r="DS27" s="221"/>
      <c r="DT27" s="221"/>
      <c r="DU27" s="221"/>
      <c r="DV27" s="1456"/>
      <c r="DW27" s="221"/>
      <c r="DX27" s="221"/>
      <c r="DY27" s="221"/>
      <c r="DZ27" s="221"/>
      <c r="EA27" s="1456"/>
      <c r="EB27" s="221"/>
      <c r="EC27" s="221"/>
      <c r="ED27" s="221"/>
      <c r="EE27" s="221"/>
      <c r="EF27" s="1456"/>
      <c r="EG27" s="221"/>
      <c r="EH27" s="221"/>
      <c r="EI27" s="221"/>
      <c r="EJ27" s="221"/>
      <c r="EK27" s="1456"/>
      <c r="EL27" s="221"/>
      <c r="EM27" s="221"/>
      <c r="EN27" s="221"/>
      <c r="EO27" s="221"/>
      <c r="EP27" s="1456"/>
      <c r="EQ27" s="221"/>
      <c r="ER27" s="221"/>
      <c r="ES27" s="221"/>
      <c r="ET27" s="221"/>
      <c r="EU27" s="1456"/>
      <c r="EV27" s="221"/>
      <c r="EW27" s="221"/>
      <c r="EX27" s="221"/>
      <c r="EY27" s="221"/>
      <c r="EZ27" s="1456"/>
      <c r="FA27" s="221"/>
      <c r="FB27" s="221"/>
      <c r="FC27" s="221"/>
      <c r="FD27" s="221"/>
      <c r="FE27" s="230"/>
      <c r="FF27" s="221"/>
      <c r="FG27" s="221"/>
      <c r="FH27" s="221"/>
      <c r="FI27" s="221"/>
      <c r="FJ27" s="1456"/>
      <c r="FK27" s="221"/>
      <c r="FL27" s="221"/>
      <c r="FM27" s="221"/>
      <c r="FN27" s="221"/>
      <c r="FO27" s="1456"/>
      <c r="FP27" s="221"/>
      <c r="FQ27" s="221"/>
      <c r="FR27" s="221"/>
      <c r="FS27" s="221"/>
      <c r="FT27" s="1456"/>
      <c r="FU27" s="221"/>
      <c r="FV27" s="221"/>
      <c r="FW27" s="221"/>
      <c r="FX27" s="221"/>
      <c r="FY27" s="1456"/>
      <c r="FZ27" s="221"/>
      <c r="GA27" s="221"/>
      <c r="GB27" s="221"/>
      <c r="GC27" s="221"/>
      <c r="GD27" s="1456"/>
      <c r="GE27" s="221"/>
    </row>
    <row r="28" spans="1:270" s="1" customFormat="1" ht="15.75" customHeight="1">
      <c r="A28" s="4618"/>
      <c r="B28" s="1445">
        <v>187</v>
      </c>
      <c r="C28" s="1446">
        <v>94</v>
      </c>
      <c r="D28" s="1450">
        <v>56.1</v>
      </c>
      <c r="E28" s="1627">
        <v>62.666666666666664</v>
      </c>
      <c r="F28" s="1442">
        <v>124.66666666666667</v>
      </c>
      <c r="G28" s="232"/>
      <c r="H28" s="232"/>
      <c r="I28" s="233">
        <v>60</v>
      </c>
      <c r="J28" s="233">
        <v>110</v>
      </c>
      <c r="K28" s="234"/>
      <c r="L28" s="231"/>
      <c r="M28" s="221"/>
      <c r="N28" s="221"/>
      <c r="O28" s="221"/>
      <c r="P28" s="1456"/>
      <c r="Q28" s="221"/>
      <c r="R28" s="2921" t="s">
        <v>2294</v>
      </c>
      <c r="S28" s="2921"/>
      <c r="T28" s="2921"/>
      <c r="U28" s="2922"/>
      <c r="V28" s="2921"/>
      <c r="W28" s="221"/>
      <c r="X28" s="221"/>
      <c r="Y28" s="221"/>
      <c r="Z28" s="1456"/>
      <c r="AA28" s="221"/>
      <c r="AB28" s="221"/>
      <c r="AC28" s="221"/>
      <c r="AD28" s="221"/>
      <c r="AE28" s="1456"/>
      <c r="AF28" s="221"/>
      <c r="AG28" s="221"/>
      <c r="AH28" s="221"/>
      <c r="AI28" s="221"/>
      <c r="AJ28" s="1456"/>
      <c r="AK28" s="221"/>
      <c r="AL28" s="221"/>
      <c r="AM28" s="221"/>
      <c r="AN28" s="221"/>
      <c r="AO28" s="1456"/>
      <c r="AP28" s="221"/>
      <c r="AQ28" s="221"/>
      <c r="AR28" s="221"/>
      <c r="AS28" s="221"/>
      <c r="AT28" s="1456"/>
      <c r="AU28" s="221"/>
      <c r="AV28" s="221"/>
      <c r="AW28" s="221"/>
      <c r="AX28" s="221"/>
      <c r="AY28" s="1456"/>
      <c r="AZ28" s="221"/>
      <c r="BA28" s="221"/>
      <c r="BB28" s="221"/>
      <c r="BC28" s="221"/>
      <c r="BD28" s="1456"/>
      <c r="BE28" s="221"/>
      <c r="BF28" s="221"/>
      <c r="BG28" s="221"/>
      <c r="BH28" s="221"/>
      <c r="BI28" s="1456"/>
      <c r="BJ28" s="221"/>
      <c r="BK28" s="221"/>
      <c r="BL28" s="221"/>
      <c r="BM28" s="221"/>
      <c r="BN28" s="1456"/>
      <c r="BO28" s="221"/>
      <c r="BP28" s="221"/>
      <c r="BQ28" s="221"/>
      <c r="BR28" s="221"/>
      <c r="BS28" s="1456"/>
      <c r="BT28" s="221"/>
      <c r="BU28" s="221"/>
      <c r="BV28" s="221"/>
      <c r="BW28" s="221"/>
      <c r="BX28" s="1456"/>
      <c r="BY28" s="221"/>
      <c r="BZ28" s="221"/>
      <c r="CA28" s="221"/>
      <c r="CB28" s="221"/>
      <c r="CC28" s="1456"/>
      <c r="CD28" s="221"/>
      <c r="CE28" s="221"/>
      <c r="CF28" s="221"/>
      <c r="CG28" s="221"/>
      <c r="CH28" s="1456"/>
      <c r="CI28" s="221"/>
      <c r="CJ28" s="221"/>
      <c r="CK28" s="221"/>
      <c r="CL28" s="221"/>
      <c r="CM28" s="1456"/>
      <c r="CN28" s="221"/>
      <c r="CO28" s="221"/>
      <c r="CP28" s="221"/>
      <c r="CQ28" s="221"/>
      <c r="CR28" s="1456"/>
      <c r="CS28" s="221"/>
      <c r="CT28" s="221"/>
      <c r="CU28" s="221"/>
      <c r="CV28" s="221"/>
      <c r="CW28" s="1456"/>
      <c r="CX28" s="221"/>
      <c r="CY28" s="221"/>
      <c r="CZ28" s="221"/>
      <c r="DA28" s="221"/>
      <c r="DB28" s="1456"/>
      <c r="DC28" s="221"/>
      <c r="DD28" s="221"/>
      <c r="DE28" s="221"/>
      <c r="DF28" s="221"/>
      <c r="DG28" s="1456"/>
      <c r="DH28" s="221"/>
      <c r="DI28" s="221"/>
      <c r="DJ28" s="221"/>
      <c r="DK28" s="221"/>
      <c r="DL28" s="1456"/>
      <c r="DM28" s="221"/>
      <c r="DN28" s="221"/>
      <c r="DO28" s="221"/>
      <c r="DP28" s="221"/>
      <c r="DQ28" s="1456"/>
      <c r="DR28" s="221"/>
      <c r="DS28" s="221"/>
      <c r="DT28" s="221"/>
      <c r="DU28" s="221"/>
      <c r="DV28" s="1456"/>
      <c r="DW28" s="221"/>
      <c r="DX28" s="221"/>
      <c r="DY28" s="221"/>
      <c r="DZ28" s="221"/>
      <c r="EA28" s="1456"/>
      <c r="EB28" s="221"/>
      <c r="EC28" s="221"/>
      <c r="ED28" s="221"/>
      <c r="EE28" s="221"/>
      <c r="EF28" s="1456"/>
      <c r="EG28" s="221"/>
      <c r="EH28" s="221"/>
      <c r="EI28" s="221"/>
      <c r="EJ28" s="221"/>
      <c r="EK28" s="1456"/>
      <c r="EL28" s="221"/>
      <c r="EM28" s="221"/>
      <c r="EN28" s="221"/>
      <c r="EO28" s="221"/>
      <c r="EP28" s="1456"/>
      <c r="EQ28" s="221"/>
      <c r="ER28" s="221"/>
      <c r="ES28" s="221"/>
      <c r="ET28" s="221"/>
      <c r="EU28" s="1456"/>
      <c r="EV28" s="221"/>
      <c r="EW28" s="221"/>
      <c r="EX28" s="221"/>
      <c r="EY28" s="221"/>
      <c r="EZ28" s="1456"/>
      <c r="FA28" s="221"/>
      <c r="FB28" s="221"/>
      <c r="FC28" s="221"/>
      <c r="FD28" s="221"/>
      <c r="FE28" s="230"/>
      <c r="FF28" s="221"/>
      <c r="FG28" s="221"/>
      <c r="FH28" s="221"/>
      <c r="FI28" s="221"/>
      <c r="FJ28" s="1456"/>
      <c r="FK28" s="221"/>
      <c r="FL28" s="221"/>
      <c r="FM28" s="221"/>
      <c r="FN28" s="221"/>
      <c r="FO28" s="1456"/>
      <c r="FP28" s="221"/>
      <c r="FQ28" s="221"/>
      <c r="FR28" s="221"/>
      <c r="FS28" s="221"/>
      <c r="FT28" s="1456"/>
      <c r="FU28" s="221"/>
      <c r="FV28" s="221"/>
      <c r="FW28" s="221"/>
      <c r="FX28" s="221"/>
      <c r="FY28" s="1456"/>
      <c r="FZ28" s="221"/>
      <c r="GA28" s="221"/>
      <c r="GB28" s="221"/>
      <c r="GC28" s="221"/>
      <c r="GD28" s="1456"/>
      <c r="GE28" s="221"/>
    </row>
    <row r="29" spans="1:270" s="1" customFormat="1" ht="15.75" customHeight="1">
      <c r="A29" s="4618"/>
      <c r="B29" s="1445">
        <v>250</v>
      </c>
      <c r="C29" s="1446">
        <v>125</v>
      </c>
      <c r="D29" s="1450">
        <v>75</v>
      </c>
      <c r="E29" s="1627">
        <v>83.333333333333329</v>
      </c>
      <c r="F29" s="1442">
        <v>166.66666666666666</v>
      </c>
      <c r="G29" s="232"/>
      <c r="H29" s="232"/>
      <c r="I29" s="233">
        <v>80</v>
      </c>
      <c r="J29" s="233">
        <v>150</v>
      </c>
      <c r="K29" s="234"/>
      <c r="L29" s="231"/>
      <c r="M29" s="221"/>
      <c r="N29" s="221"/>
      <c r="O29" s="221"/>
      <c r="P29" s="1456"/>
      <c r="Q29" s="221"/>
      <c r="R29" s="221"/>
      <c r="S29" s="221"/>
      <c r="T29" s="2923" t="s">
        <v>2293</v>
      </c>
      <c r="U29" s="2924"/>
      <c r="V29" s="2923"/>
      <c r="W29" s="2923"/>
      <c r="X29" s="2923"/>
      <c r="Y29" s="2923"/>
      <c r="Z29" s="2924"/>
      <c r="AA29" s="221"/>
      <c r="AB29" s="221"/>
      <c r="AC29" s="221"/>
      <c r="AD29" s="221"/>
      <c r="AE29" s="1456"/>
      <c r="AF29" s="221"/>
      <c r="AG29" s="221"/>
      <c r="AH29" s="221"/>
      <c r="AI29" s="221"/>
      <c r="AJ29" s="1456"/>
      <c r="AK29" s="221"/>
      <c r="AL29" s="221"/>
      <c r="AM29" s="221"/>
      <c r="AN29" s="221"/>
      <c r="AO29" s="1456"/>
      <c r="AP29" s="221"/>
      <c r="AQ29" s="221"/>
      <c r="AR29" s="221"/>
      <c r="AS29" s="221"/>
      <c r="AT29" s="1456"/>
      <c r="AU29" s="221"/>
      <c r="AV29" s="221"/>
      <c r="AW29" s="221"/>
      <c r="AX29" s="221"/>
      <c r="AY29" s="1456"/>
      <c r="AZ29" s="221"/>
      <c r="BA29" s="221"/>
      <c r="BB29" s="221"/>
      <c r="BC29" s="221"/>
      <c r="BD29" s="1456"/>
      <c r="BE29" s="221"/>
      <c r="BF29" s="221"/>
      <c r="BG29" s="221"/>
      <c r="BH29" s="221"/>
      <c r="BI29" s="1456"/>
      <c r="BJ29" s="221"/>
      <c r="BK29" s="221"/>
      <c r="BL29" s="221"/>
      <c r="BM29" s="221"/>
      <c r="BN29" s="1456"/>
      <c r="BO29" s="221"/>
      <c r="BP29" s="221"/>
      <c r="BQ29" s="221"/>
      <c r="BR29" s="221"/>
      <c r="BS29" s="1456"/>
      <c r="BT29" s="221"/>
      <c r="BU29" s="221"/>
      <c r="BV29" s="221"/>
      <c r="BW29" s="221"/>
      <c r="BX29" s="1456"/>
      <c r="BY29" s="221"/>
      <c r="BZ29" s="221"/>
      <c r="CA29" s="221"/>
      <c r="CB29" s="221"/>
      <c r="CC29" s="1456"/>
      <c r="CD29" s="221"/>
      <c r="CE29" s="221"/>
      <c r="CF29" s="221"/>
      <c r="CG29" s="221"/>
      <c r="CH29" s="1456"/>
      <c r="CI29" s="221"/>
      <c r="CJ29" s="221"/>
      <c r="CK29" s="221"/>
      <c r="CL29" s="221"/>
      <c r="CM29" s="1456"/>
      <c r="CN29" s="221"/>
      <c r="CO29" s="221"/>
      <c r="CP29" s="221"/>
      <c r="CQ29" s="221"/>
      <c r="CR29" s="1456"/>
      <c r="CS29" s="221"/>
      <c r="CT29" s="221"/>
      <c r="CU29" s="221"/>
      <c r="CV29" s="221"/>
      <c r="CW29" s="1456"/>
      <c r="CX29" s="221"/>
      <c r="CY29" s="221"/>
      <c r="CZ29" s="221"/>
      <c r="DA29" s="221"/>
      <c r="DB29" s="1456"/>
      <c r="DC29" s="221"/>
      <c r="DD29" s="221"/>
      <c r="DE29" s="221"/>
      <c r="DF29" s="221"/>
      <c r="DG29" s="1456"/>
      <c r="DH29" s="221"/>
      <c r="DI29" s="221"/>
      <c r="DJ29" s="221"/>
      <c r="DK29" s="221"/>
      <c r="DL29" s="1456"/>
      <c r="DM29" s="221"/>
      <c r="DN29" s="221"/>
      <c r="DO29" s="221"/>
      <c r="DP29" s="221"/>
      <c r="DQ29" s="1456"/>
      <c r="DR29" s="221"/>
      <c r="DS29" s="221"/>
      <c r="DT29" s="221"/>
      <c r="DU29" s="221"/>
      <c r="DV29" s="1456"/>
      <c r="DW29" s="221"/>
      <c r="DX29" s="221"/>
      <c r="DY29" s="221"/>
      <c r="DZ29" s="221"/>
      <c r="EA29" s="1456"/>
      <c r="EB29" s="221"/>
      <c r="EC29" s="221"/>
      <c r="ED29" s="221"/>
      <c r="EE29" s="221"/>
      <c r="EF29" s="1456"/>
      <c r="EG29" s="221"/>
      <c r="EH29" s="221"/>
      <c r="EI29" s="221"/>
      <c r="EJ29" s="221"/>
      <c r="EK29" s="1456"/>
      <c r="EL29" s="221"/>
      <c r="EM29" s="221"/>
      <c r="EN29" s="221"/>
      <c r="EO29" s="221"/>
      <c r="EP29" s="1456"/>
      <c r="EQ29" s="221"/>
      <c r="ER29" s="221"/>
      <c r="ES29" s="221"/>
      <c r="ET29" s="221"/>
      <c r="EU29" s="1456"/>
      <c r="EV29" s="221"/>
      <c r="EW29" s="221"/>
      <c r="EX29" s="221"/>
      <c r="EY29" s="221"/>
      <c r="EZ29" s="1456"/>
      <c r="FA29" s="221"/>
      <c r="FB29" s="221"/>
      <c r="FC29" s="221"/>
      <c r="FD29" s="221"/>
      <c r="FE29" s="230"/>
      <c r="FF29" s="221"/>
      <c r="FG29" s="221"/>
      <c r="FH29" s="221"/>
      <c r="FI29" s="221"/>
      <c r="FJ29" s="1456"/>
      <c r="FK29" s="221"/>
      <c r="FL29" s="221"/>
      <c r="FM29" s="221"/>
      <c r="FN29" s="221"/>
      <c r="FO29" s="1456"/>
      <c r="FP29" s="221"/>
      <c r="FQ29" s="221"/>
      <c r="FR29" s="221"/>
      <c r="FS29" s="221"/>
      <c r="FT29" s="1456"/>
      <c r="FU29" s="221"/>
      <c r="FV29" s="221"/>
      <c r="FW29" s="221"/>
      <c r="FX29" s="221"/>
      <c r="FY29" s="1456"/>
      <c r="FZ29" s="221"/>
      <c r="GA29" s="221"/>
      <c r="GB29" s="221"/>
      <c r="GC29" s="221"/>
      <c r="GD29" s="1456"/>
      <c r="GE29" s="221"/>
    </row>
    <row r="30" spans="1:270" s="1" customFormat="1" ht="15.75" customHeight="1">
      <c r="A30" s="4618"/>
      <c r="B30" s="2903">
        <v>430</v>
      </c>
      <c r="C30" s="2902">
        <v>220</v>
      </c>
      <c r="D30" s="2906">
        <f>F30*0.3</f>
        <v>86</v>
      </c>
      <c r="E30" s="2905">
        <f>C30/1.5</f>
        <v>146.66666666666666</v>
      </c>
      <c r="F30" s="2904">
        <f>B30/1.5</f>
        <v>286.66666666666669</v>
      </c>
      <c r="G30" s="235"/>
      <c r="H30" s="235"/>
      <c r="I30" s="235">
        <v>130</v>
      </c>
      <c r="J30" s="235">
        <v>250</v>
      </c>
      <c r="K30" s="234"/>
      <c r="L30" s="231"/>
      <c r="M30" s="221"/>
      <c r="N30" s="221"/>
      <c r="O30" s="221"/>
      <c r="P30" s="1456"/>
      <c r="Q30" s="221"/>
      <c r="R30" s="221"/>
      <c r="S30" s="221"/>
      <c r="T30" s="221"/>
      <c r="U30" s="1456"/>
      <c r="V30" s="221"/>
      <c r="W30" s="221"/>
      <c r="X30" s="221"/>
      <c r="Y30" s="221"/>
      <c r="Z30" s="2914" t="s">
        <v>2287</v>
      </c>
      <c r="AA30" s="2915"/>
      <c r="AB30" s="1395"/>
      <c r="AC30" s="1395"/>
      <c r="AD30" s="1395"/>
      <c r="AE30" s="1460"/>
      <c r="AF30" s="1395"/>
      <c r="AG30" s="1395"/>
      <c r="AH30" s="1395"/>
      <c r="AI30" s="1395"/>
      <c r="AJ30" s="1460"/>
      <c r="AK30" s="1395"/>
      <c r="AL30" s="1395"/>
      <c r="AM30" s="1395"/>
      <c r="AN30" s="1395"/>
      <c r="AO30" s="1457"/>
      <c r="AP30" s="221"/>
      <c r="AQ30" s="221"/>
      <c r="AR30" s="221"/>
      <c r="AS30" s="221"/>
      <c r="AT30" s="1456"/>
      <c r="AU30" s="221"/>
      <c r="AV30" s="221"/>
      <c r="AW30" s="221"/>
      <c r="AX30" s="221"/>
      <c r="AY30" s="1456"/>
      <c r="AZ30" s="221"/>
      <c r="BA30" s="221"/>
      <c r="BB30" s="221"/>
      <c r="BC30" s="221"/>
      <c r="BD30" s="1456"/>
      <c r="BE30" s="221"/>
      <c r="BF30" s="221"/>
      <c r="BG30" s="221"/>
      <c r="BH30" s="221"/>
      <c r="BI30" s="1456"/>
      <c r="BJ30" s="221"/>
      <c r="BK30" s="221"/>
      <c r="BL30" s="221"/>
      <c r="BM30" s="221"/>
      <c r="BN30" s="1456"/>
      <c r="BO30" s="221"/>
      <c r="BP30" s="221"/>
      <c r="BQ30" s="221"/>
      <c r="BR30" s="221"/>
      <c r="BS30" s="1456"/>
      <c r="BT30" s="221"/>
      <c r="BU30" s="221"/>
      <c r="BV30" s="221"/>
      <c r="BW30" s="221"/>
      <c r="BX30" s="1456"/>
      <c r="BY30" s="221"/>
      <c r="BZ30" s="221"/>
      <c r="CA30" s="221"/>
      <c r="CB30" s="221"/>
      <c r="CC30" s="1456"/>
      <c r="CD30" s="221"/>
      <c r="CE30" s="221"/>
      <c r="CF30" s="221"/>
      <c r="CG30" s="221"/>
      <c r="CH30" s="1456"/>
      <c r="CI30" s="221"/>
      <c r="CJ30" s="221"/>
      <c r="CK30" s="221"/>
      <c r="CL30" s="221"/>
      <c r="CM30" s="1456"/>
      <c r="CN30" s="221"/>
      <c r="CO30" s="221"/>
      <c r="CP30" s="221"/>
      <c r="CQ30" s="221"/>
      <c r="CR30" s="1456"/>
      <c r="CS30" s="221"/>
      <c r="CT30" s="221"/>
      <c r="CU30" s="221"/>
      <c r="CV30" s="221"/>
      <c r="CW30" s="1456"/>
      <c r="CX30" s="221"/>
      <c r="CY30" s="221"/>
      <c r="CZ30" s="221"/>
      <c r="DA30" s="221"/>
      <c r="DB30" s="1456"/>
      <c r="DC30" s="221"/>
      <c r="DD30" s="221"/>
      <c r="DE30" s="221"/>
      <c r="DF30" s="221"/>
      <c r="DG30" s="1456"/>
      <c r="DH30" s="221"/>
      <c r="DI30" s="221"/>
      <c r="DJ30" s="221"/>
      <c r="DK30" s="221"/>
      <c r="DL30" s="1456"/>
      <c r="DM30" s="221"/>
      <c r="DN30" s="221"/>
      <c r="DO30" s="221"/>
      <c r="DP30" s="221"/>
      <c r="DQ30" s="1456"/>
      <c r="DR30" s="221"/>
      <c r="DS30" s="221"/>
      <c r="DT30" s="221"/>
      <c r="DU30" s="221"/>
      <c r="DV30" s="1456"/>
      <c r="DW30" s="221"/>
      <c r="DX30" s="221"/>
      <c r="DY30" s="221"/>
      <c r="DZ30" s="221"/>
      <c r="EA30" s="1456"/>
      <c r="EB30" s="221"/>
      <c r="EC30" s="221"/>
      <c r="ED30" s="221"/>
      <c r="EE30" s="221"/>
      <c r="EF30" s="1456"/>
      <c r="EG30" s="221"/>
      <c r="EH30" s="221"/>
      <c r="EI30" s="221"/>
      <c r="EJ30" s="221"/>
      <c r="EK30" s="1456"/>
      <c r="EL30" s="221"/>
      <c r="EM30" s="221"/>
      <c r="EN30" s="221"/>
      <c r="EO30" s="221"/>
      <c r="EP30" s="1456"/>
      <c r="EQ30" s="221"/>
      <c r="ER30" s="221"/>
      <c r="ES30" s="221"/>
      <c r="ET30" s="221"/>
      <c r="EU30" s="1456"/>
      <c r="EV30" s="221"/>
      <c r="EW30" s="221"/>
      <c r="EX30" s="221"/>
      <c r="EY30" s="221"/>
      <c r="EZ30" s="1456"/>
      <c r="FA30" s="221"/>
      <c r="FB30" s="221"/>
      <c r="FC30" s="221"/>
      <c r="FD30" s="221"/>
      <c r="FE30" s="230"/>
      <c r="FF30" s="221"/>
      <c r="FG30" s="221"/>
      <c r="FH30" s="221"/>
      <c r="FI30" s="221"/>
      <c r="FJ30" s="1456"/>
      <c r="FK30" s="221"/>
      <c r="FL30" s="221"/>
      <c r="FM30" s="221"/>
      <c r="FN30" s="221"/>
      <c r="FO30" s="1456"/>
      <c r="FP30" s="221"/>
      <c r="FQ30" s="221"/>
      <c r="FR30" s="221"/>
      <c r="FS30" s="221"/>
      <c r="FT30" s="1456"/>
      <c r="FU30" s="221"/>
      <c r="FV30" s="221"/>
      <c r="FW30" s="221"/>
      <c r="FX30" s="221"/>
      <c r="FY30" s="1456"/>
      <c r="FZ30" s="221"/>
      <c r="GA30" s="221"/>
      <c r="GB30" s="221"/>
      <c r="GC30" s="221"/>
      <c r="GD30" s="1456"/>
      <c r="GE30" s="221"/>
    </row>
    <row r="31" spans="1:270" s="1" customFormat="1" ht="15.75" customHeight="1">
      <c r="A31" s="4618"/>
      <c r="B31" s="1445">
        <v>788</v>
      </c>
      <c r="C31" s="1446">
        <v>394</v>
      </c>
      <c r="D31" s="1450">
        <v>236.39999999999998</v>
      </c>
      <c r="E31" s="1627">
        <v>262.66666666666669</v>
      </c>
      <c r="F31" s="1442">
        <v>525.33333333333337</v>
      </c>
      <c r="G31" s="235"/>
      <c r="H31" s="235"/>
      <c r="I31" s="235">
        <v>230</v>
      </c>
      <c r="J31" s="235">
        <v>450</v>
      </c>
      <c r="K31" s="234"/>
      <c r="L31" s="231"/>
      <c r="M31" s="221"/>
      <c r="N31" s="221"/>
      <c r="O31" s="221"/>
      <c r="P31" s="1456"/>
      <c r="Q31" s="221"/>
      <c r="R31" s="221"/>
      <c r="S31" s="221"/>
      <c r="T31" s="221"/>
      <c r="U31" s="1456"/>
      <c r="V31" s="221"/>
      <c r="W31" s="221"/>
      <c r="X31" s="221"/>
      <c r="Y31" s="221"/>
      <c r="Z31" s="1456"/>
      <c r="AA31" s="221"/>
      <c r="AB31" s="221"/>
      <c r="AC31" s="221"/>
      <c r="AD31" s="221"/>
      <c r="AE31" s="1456"/>
      <c r="AF31" s="221"/>
      <c r="AG31" s="133"/>
      <c r="AH31" s="133"/>
      <c r="AI31" s="133"/>
      <c r="AJ31" s="1457"/>
      <c r="AK31" s="133"/>
      <c r="AL31" s="2926" t="s">
        <v>1004</v>
      </c>
      <c r="AM31" s="2926"/>
      <c r="AN31" s="2926"/>
      <c r="AO31" s="2927"/>
      <c r="AP31" s="2926"/>
      <c r="AQ31" s="2926"/>
      <c r="AR31" s="2926"/>
      <c r="AS31" s="2926"/>
      <c r="AT31" s="2927"/>
      <c r="AU31" s="2926"/>
      <c r="AV31" s="2926"/>
      <c r="AW31" s="2926"/>
      <c r="AX31" s="2926"/>
      <c r="AY31" s="2927"/>
      <c r="AZ31" s="2926"/>
      <c r="BA31" s="2926"/>
      <c r="BB31" s="2926"/>
      <c r="BC31" s="2926"/>
      <c r="BD31" s="2927"/>
      <c r="BE31" s="2926"/>
      <c r="BF31" s="2926"/>
      <c r="BG31" s="2926"/>
      <c r="BH31" s="2926"/>
      <c r="BI31" s="2927"/>
      <c r="BJ31" s="2926"/>
      <c r="BK31" s="2926"/>
      <c r="BL31" s="221"/>
      <c r="BM31" s="221"/>
      <c r="BN31" s="1456"/>
      <c r="BO31" s="221"/>
      <c r="BP31" s="221"/>
      <c r="BQ31" s="221"/>
      <c r="BR31" s="221"/>
      <c r="BS31" s="1456"/>
      <c r="BT31" s="221"/>
      <c r="BU31" s="221"/>
      <c r="BV31" s="221"/>
      <c r="BW31" s="221"/>
      <c r="BX31" s="1456"/>
      <c r="BY31" s="221"/>
      <c r="BZ31" s="221"/>
      <c r="CA31" s="221"/>
      <c r="CB31" s="221"/>
      <c r="CC31" s="1456"/>
      <c r="CD31" s="221"/>
      <c r="CE31" s="221"/>
      <c r="CF31" s="221"/>
      <c r="CG31" s="221"/>
      <c r="CH31" s="1456"/>
      <c r="CI31" s="221"/>
      <c r="CJ31" s="221"/>
      <c r="CK31" s="221"/>
      <c r="CL31" s="221"/>
      <c r="CM31" s="1456"/>
      <c r="CN31" s="221"/>
      <c r="CO31" s="221"/>
      <c r="CP31" s="221"/>
      <c r="CQ31" s="221"/>
      <c r="CR31" s="1456"/>
      <c r="CS31" s="221"/>
      <c r="CT31" s="221"/>
      <c r="CU31" s="221"/>
      <c r="CV31" s="221"/>
      <c r="CW31" s="1456"/>
      <c r="CX31" s="221"/>
      <c r="CY31" s="221"/>
      <c r="CZ31" s="221"/>
      <c r="DA31" s="221"/>
      <c r="DB31" s="1456"/>
      <c r="DC31" s="221"/>
      <c r="DD31" s="221"/>
      <c r="DE31" s="221"/>
      <c r="DF31" s="221"/>
      <c r="DG31" s="1456"/>
      <c r="DH31" s="221"/>
      <c r="DI31" s="221"/>
      <c r="DJ31" s="221"/>
      <c r="DK31" s="221"/>
      <c r="DL31" s="1456"/>
      <c r="DM31" s="221"/>
      <c r="DN31" s="221"/>
      <c r="DO31" s="221"/>
      <c r="DP31" s="221"/>
      <c r="DQ31" s="1456"/>
      <c r="DR31" s="221"/>
      <c r="DS31" s="221"/>
      <c r="DT31" s="221"/>
      <c r="DU31" s="221"/>
      <c r="DV31" s="1456"/>
      <c r="DW31" s="221"/>
      <c r="DX31" s="221"/>
      <c r="DY31" s="221"/>
      <c r="DZ31" s="221"/>
      <c r="EA31" s="1456"/>
      <c r="EB31" s="221"/>
      <c r="EC31" s="221"/>
      <c r="ED31" s="221"/>
      <c r="EE31" s="221"/>
      <c r="EF31" s="1456"/>
      <c r="EG31" s="221"/>
      <c r="EH31" s="221"/>
      <c r="EI31" s="221"/>
      <c r="EJ31" s="221"/>
      <c r="EK31" s="1456"/>
      <c r="EL31" s="221"/>
      <c r="EM31" s="221"/>
      <c r="EN31" s="221"/>
      <c r="EO31" s="221"/>
      <c r="EP31" s="1456"/>
      <c r="EQ31" s="221"/>
      <c r="ER31" s="221"/>
      <c r="ES31" s="221"/>
      <c r="ET31" s="221"/>
      <c r="EU31" s="1456"/>
      <c r="EV31" s="221"/>
      <c r="EW31" s="221"/>
      <c r="EX31" s="221"/>
      <c r="EY31" s="221"/>
      <c r="EZ31" s="1456"/>
      <c r="FA31" s="221"/>
      <c r="FB31" s="221"/>
      <c r="FC31" s="221"/>
      <c r="FD31" s="221"/>
      <c r="FE31" s="230"/>
      <c r="FF31" s="221"/>
      <c r="FG31" s="221"/>
      <c r="FH31" s="221"/>
      <c r="FI31" s="221"/>
      <c r="FJ31" s="1456"/>
      <c r="FK31" s="221"/>
      <c r="FL31" s="221"/>
      <c r="FM31" s="221"/>
      <c r="FN31" s="221"/>
      <c r="FO31" s="1456"/>
      <c r="FP31" s="221"/>
      <c r="FQ31" s="221"/>
      <c r="FR31" s="221"/>
      <c r="FS31" s="221"/>
      <c r="FT31" s="1456"/>
      <c r="FU31" s="221"/>
      <c r="FV31" s="221"/>
      <c r="FW31" s="221"/>
      <c r="FX31" s="221"/>
      <c r="FY31" s="1456"/>
      <c r="FZ31" s="221"/>
      <c r="GA31" s="221"/>
      <c r="GB31" s="221"/>
      <c r="GC31" s="221"/>
      <c r="GD31" s="1456"/>
      <c r="GE31" s="221"/>
    </row>
    <row r="32" spans="1:270" s="1" customFormat="1" ht="15.75" customHeight="1">
      <c r="A32" s="4618"/>
      <c r="B32" s="1445">
        <v>1050</v>
      </c>
      <c r="C32" s="1446">
        <v>525</v>
      </c>
      <c r="D32" s="1450">
        <v>315</v>
      </c>
      <c r="E32" s="1627">
        <v>350</v>
      </c>
      <c r="F32" s="1442">
        <v>700</v>
      </c>
      <c r="G32" s="235"/>
      <c r="H32" s="235"/>
      <c r="I32" s="235">
        <v>350</v>
      </c>
      <c r="J32" s="235">
        <v>620</v>
      </c>
      <c r="K32" s="234"/>
      <c r="L32" s="231"/>
      <c r="M32" s="221"/>
      <c r="N32" s="221"/>
      <c r="O32" s="221"/>
      <c r="P32" s="1456"/>
      <c r="Q32" s="221"/>
      <c r="R32" s="221"/>
      <c r="S32" s="221"/>
      <c r="T32" s="221"/>
      <c r="U32" s="1456"/>
      <c r="V32" s="221"/>
      <c r="W32" s="221"/>
      <c r="X32" s="221"/>
      <c r="Y32" s="221"/>
      <c r="Z32" s="1456"/>
      <c r="AA32" s="221"/>
      <c r="AB32" s="221"/>
      <c r="AC32" s="221"/>
      <c r="AD32" s="221"/>
      <c r="AE32" s="1456"/>
      <c r="AF32" s="221"/>
      <c r="AG32" s="221"/>
      <c r="AH32" s="221"/>
      <c r="AI32" s="221"/>
      <c r="AJ32" s="1456"/>
      <c r="AK32" s="221"/>
      <c r="AL32" s="221"/>
      <c r="AM32" s="221"/>
      <c r="AN32" s="221"/>
      <c r="AO32" s="1456"/>
      <c r="AP32" s="221"/>
      <c r="AQ32" s="221"/>
      <c r="AR32" s="221"/>
      <c r="AS32" s="221"/>
      <c r="AT32" s="1456"/>
      <c r="AU32" s="2928" t="s">
        <v>1005</v>
      </c>
      <c r="AV32" s="2928"/>
      <c r="AW32" s="2928"/>
      <c r="AX32" s="2928"/>
      <c r="AY32" s="2929"/>
      <c r="AZ32" s="2928"/>
      <c r="BA32" s="2928"/>
      <c r="BB32" s="2928"/>
      <c r="BC32" s="2928"/>
      <c r="BD32" s="2929"/>
      <c r="BE32" s="2928"/>
      <c r="BF32" s="2928"/>
      <c r="BG32" s="2928"/>
      <c r="BH32" s="2928"/>
      <c r="BI32" s="2929"/>
      <c r="BJ32" s="2928"/>
      <c r="BK32" s="2928"/>
      <c r="BL32" s="2928"/>
      <c r="BM32" s="2928"/>
      <c r="BN32" s="2929"/>
      <c r="BO32" s="2928"/>
      <c r="BP32" s="2928"/>
      <c r="BQ32" s="2928"/>
      <c r="BR32" s="2928"/>
      <c r="BS32" s="2929"/>
      <c r="BT32" s="2928"/>
      <c r="BU32" s="2928"/>
      <c r="BV32" s="2928"/>
      <c r="BW32" s="2928"/>
      <c r="BX32" s="2929"/>
      <c r="BY32" s="2928"/>
      <c r="BZ32" s="2928"/>
      <c r="CA32" s="2928"/>
      <c r="CB32" s="2928"/>
      <c r="CC32" s="2929"/>
      <c r="CD32" s="221"/>
      <c r="CE32" s="221"/>
      <c r="CF32" s="221"/>
      <c r="CG32" s="221"/>
      <c r="CH32" s="1456"/>
      <c r="CI32" s="221"/>
      <c r="CJ32" s="221"/>
      <c r="CK32" s="221"/>
      <c r="CL32" s="221"/>
      <c r="CM32" s="1456"/>
      <c r="CN32" s="221"/>
      <c r="CO32" s="221"/>
      <c r="CP32" s="221"/>
      <c r="CQ32" s="221"/>
      <c r="CR32" s="1456"/>
      <c r="CS32" s="221"/>
      <c r="CT32" s="221"/>
      <c r="CU32" s="221"/>
      <c r="CV32" s="221"/>
      <c r="CW32" s="1456"/>
      <c r="CX32" s="221"/>
      <c r="CY32" s="221"/>
      <c r="CZ32" s="221"/>
      <c r="DA32" s="221"/>
      <c r="DB32" s="1456"/>
      <c r="DC32" s="221"/>
      <c r="DD32" s="221"/>
      <c r="DE32" s="221"/>
      <c r="DF32" s="221"/>
      <c r="DG32" s="1456"/>
      <c r="DH32" s="221"/>
      <c r="DI32" s="221"/>
      <c r="DJ32" s="221"/>
      <c r="DK32" s="221"/>
      <c r="DL32" s="1456"/>
      <c r="DM32" s="221"/>
      <c r="DN32" s="221"/>
      <c r="DO32" s="221"/>
      <c r="DP32" s="221"/>
      <c r="DQ32" s="1456"/>
      <c r="DR32" s="221"/>
      <c r="DS32" s="221"/>
      <c r="DT32" s="221"/>
      <c r="DU32" s="221"/>
      <c r="DV32" s="1456"/>
      <c r="DW32" s="221"/>
      <c r="DX32" s="221"/>
      <c r="DY32" s="221"/>
      <c r="DZ32" s="221"/>
      <c r="EA32" s="1456"/>
      <c r="EB32" s="221"/>
      <c r="EC32" s="221"/>
      <c r="ED32" s="221"/>
      <c r="EE32" s="221"/>
      <c r="EF32" s="1456"/>
      <c r="EG32" s="221"/>
      <c r="EH32" s="221"/>
      <c r="EI32" s="221"/>
      <c r="EJ32" s="221"/>
      <c r="EK32" s="1456"/>
      <c r="EL32" s="221"/>
      <c r="EM32" s="221"/>
      <c r="EN32" s="221"/>
      <c r="EO32" s="221"/>
      <c r="EP32" s="1456"/>
      <c r="EQ32" s="221"/>
      <c r="ER32" s="221"/>
      <c r="ES32" s="221"/>
      <c r="ET32" s="221"/>
      <c r="EU32" s="1456"/>
      <c r="EV32" s="221"/>
      <c r="EW32" s="221"/>
      <c r="EX32" s="221"/>
      <c r="EY32" s="221"/>
      <c r="EZ32" s="1456"/>
      <c r="FA32" s="221"/>
      <c r="FB32" s="221"/>
      <c r="FC32" s="221"/>
      <c r="FD32" s="221"/>
      <c r="FE32" s="230"/>
      <c r="FF32" s="221"/>
      <c r="FG32" s="221"/>
      <c r="FH32" s="221"/>
      <c r="FI32" s="221"/>
      <c r="FJ32" s="1456"/>
      <c r="FK32" s="221"/>
      <c r="FL32" s="221"/>
      <c r="FM32" s="221"/>
      <c r="FN32" s="221"/>
      <c r="FO32" s="1456"/>
      <c r="FP32" s="221"/>
      <c r="FQ32" s="221"/>
      <c r="FR32" s="221"/>
      <c r="FS32" s="221"/>
      <c r="FT32" s="1456"/>
      <c r="FU32" s="221"/>
      <c r="FV32" s="221"/>
      <c r="FW32" s="221"/>
      <c r="FX32" s="221"/>
      <c r="FY32" s="1456"/>
      <c r="FZ32" s="221"/>
      <c r="GA32" s="221"/>
      <c r="GB32" s="221"/>
      <c r="GC32" s="221"/>
      <c r="GD32" s="1456"/>
      <c r="GE32" s="221"/>
    </row>
    <row r="33" spans="1:198" s="1" customFormat="1" ht="15.75" customHeight="1">
      <c r="A33" s="4618"/>
      <c r="B33" s="1445">
        <v>1400</v>
      </c>
      <c r="C33" s="1446">
        <v>700</v>
      </c>
      <c r="D33" s="2906">
        <f>F33*0.3</f>
        <v>280</v>
      </c>
      <c r="E33" s="2905">
        <f>C33/1.5</f>
        <v>466.66666666666669</v>
      </c>
      <c r="F33" s="2904">
        <f>B33/1.5</f>
        <v>933.33333333333337</v>
      </c>
      <c r="G33" s="235"/>
      <c r="H33" s="235"/>
      <c r="I33" s="232">
        <v>410</v>
      </c>
      <c r="J33" s="232">
        <v>820</v>
      </c>
      <c r="K33" s="234"/>
      <c r="L33" s="231"/>
      <c r="M33" s="221"/>
      <c r="N33" s="221"/>
      <c r="O33" s="221"/>
      <c r="P33" s="1456"/>
      <c r="Q33" s="221"/>
      <c r="R33" s="221"/>
      <c r="S33" s="221"/>
      <c r="T33" s="221"/>
      <c r="U33" s="1456"/>
      <c r="V33" s="221"/>
      <c r="W33" s="221"/>
      <c r="X33" s="221"/>
      <c r="Y33" s="221"/>
      <c r="Z33" s="1456"/>
      <c r="AA33" s="221"/>
      <c r="AB33" s="221"/>
      <c r="AC33" s="221"/>
      <c r="AD33" s="221"/>
      <c r="AE33" s="1456"/>
      <c r="AF33" s="221"/>
      <c r="AG33" s="221"/>
      <c r="AH33" s="221"/>
      <c r="AI33" s="221"/>
      <c r="AJ33" s="1456"/>
      <c r="AK33" s="221"/>
      <c r="AL33" s="221"/>
      <c r="AM33" s="221"/>
      <c r="AN33" s="221"/>
      <c r="AO33" s="1456"/>
      <c r="AP33" s="221"/>
      <c r="AQ33" s="221"/>
      <c r="AR33" s="221"/>
      <c r="AS33" s="221"/>
      <c r="AT33" s="1456"/>
      <c r="AU33" s="221"/>
      <c r="AV33" s="221"/>
      <c r="AW33" s="221"/>
      <c r="AX33" s="221"/>
      <c r="AY33" s="1456"/>
      <c r="AZ33" s="221"/>
      <c r="BA33" s="221"/>
      <c r="BB33" s="221"/>
      <c r="BC33" s="221"/>
      <c r="BD33" s="1456"/>
      <c r="BE33" s="221"/>
      <c r="BF33" s="221"/>
      <c r="BG33" s="2930" t="s">
        <v>1006</v>
      </c>
      <c r="BH33" s="2932"/>
      <c r="BI33" s="2933"/>
      <c r="BJ33" s="2932"/>
      <c r="BK33" s="2932"/>
      <c r="BL33" s="2932"/>
      <c r="BM33" s="2932"/>
      <c r="BN33" s="2933"/>
      <c r="BO33" s="2932"/>
      <c r="BP33" s="2932"/>
      <c r="BQ33" s="2932"/>
      <c r="BR33" s="2932"/>
      <c r="BS33" s="2933"/>
      <c r="BT33" s="2932"/>
      <c r="BU33" s="2932"/>
      <c r="BV33" s="2932"/>
      <c r="BW33" s="2932"/>
      <c r="BX33" s="2933"/>
      <c r="BY33" s="2932"/>
      <c r="BZ33" s="2932"/>
      <c r="CA33" s="2932"/>
      <c r="CB33" s="2932"/>
      <c r="CC33" s="2933"/>
      <c r="CD33" s="2932"/>
      <c r="CE33" s="2932"/>
      <c r="CF33" s="2932"/>
      <c r="CG33" s="2932"/>
      <c r="CH33" s="2933"/>
      <c r="CI33" s="2932"/>
      <c r="CJ33" s="2932"/>
      <c r="CK33" s="2932"/>
      <c r="CL33" s="2932"/>
      <c r="CM33" s="2933"/>
      <c r="CN33" s="2932"/>
      <c r="CO33" s="2932"/>
      <c r="CP33" s="2932"/>
      <c r="CQ33" s="2932"/>
      <c r="CR33" s="2933"/>
      <c r="CS33" s="2932"/>
      <c r="CT33" s="2932"/>
      <c r="CU33" s="2932"/>
      <c r="CV33" s="2932"/>
      <c r="CW33" s="2933"/>
      <c r="CX33" s="2932"/>
      <c r="CY33" s="2932"/>
      <c r="CZ33" s="2932"/>
      <c r="DA33" s="133"/>
      <c r="DB33" s="1456"/>
      <c r="DC33" s="221"/>
      <c r="DD33" s="221"/>
      <c r="DE33" s="221"/>
      <c r="DF33" s="221"/>
      <c r="DG33" s="1456"/>
      <c r="DH33" s="221"/>
      <c r="DI33" s="221"/>
      <c r="DJ33" s="221"/>
      <c r="DK33" s="221"/>
      <c r="DL33" s="1456"/>
      <c r="DM33" s="221"/>
      <c r="DN33" s="221"/>
      <c r="DO33" s="221"/>
      <c r="DP33" s="221"/>
      <c r="DQ33" s="1456"/>
      <c r="DR33" s="221"/>
      <c r="DS33" s="221"/>
      <c r="DT33" s="221"/>
      <c r="DU33" s="221"/>
      <c r="DV33" s="1456"/>
      <c r="DW33" s="221"/>
      <c r="DX33" s="221"/>
      <c r="DY33" s="221"/>
      <c r="DZ33" s="221"/>
      <c r="EA33" s="1456"/>
      <c r="EB33" s="221"/>
      <c r="EC33" s="221"/>
      <c r="ED33" s="221"/>
      <c r="EE33" s="221"/>
      <c r="EF33" s="1456"/>
      <c r="EG33" s="221"/>
      <c r="EH33" s="221"/>
      <c r="EI33" s="221"/>
      <c r="EJ33" s="221"/>
      <c r="EK33" s="1456"/>
      <c r="EL33" s="221"/>
      <c r="EM33" s="221"/>
      <c r="EN33" s="221"/>
      <c r="EO33" s="221"/>
      <c r="EP33" s="1456"/>
      <c r="EQ33" s="221"/>
      <c r="ER33" s="221"/>
      <c r="ES33" s="221"/>
      <c r="ET33" s="221"/>
      <c r="EU33" s="1456"/>
      <c r="EV33" s="221"/>
      <c r="EW33" s="221"/>
      <c r="EX33" s="221"/>
      <c r="EY33" s="221"/>
      <c r="EZ33" s="1456"/>
      <c r="FA33" s="221"/>
      <c r="FB33" s="221"/>
      <c r="FC33" s="221"/>
      <c r="FD33" s="221"/>
      <c r="FE33" s="230"/>
      <c r="FF33" s="2544"/>
      <c r="FG33" s="2544"/>
      <c r="FH33" s="2544"/>
      <c r="FI33" s="2544"/>
      <c r="FJ33" s="1457"/>
      <c r="FK33" s="2544"/>
      <c r="FL33" s="2544"/>
      <c r="FM33" s="2544"/>
      <c r="FN33" s="2544"/>
      <c r="FO33" s="1457"/>
      <c r="FP33" s="2544"/>
      <c r="FQ33" s="2544"/>
      <c r="FR33" s="2544"/>
      <c r="FS33" s="2544"/>
      <c r="FT33" s="1457"/>
      <c r="FU33" s="2544"/>
      <c r="FV33" s="2544"/>
      <c r="FW33" s="2544"/>
      <c r="FX33" s="2544"/>
      <c r="FY33" s="1457"/>
      <c r="FZ33" s="2544"/>
      <c r="GA33" s="2544"/>
      <c r="GB33" s="2544"/>
      <c r="GC33" s="2544"/>
      <c r="GD33" s="1457"/>
      <c r="GE33" s="2544"/>
      <c r="GF33" s="2536"/>
      <c r="GG33" s="2536"/>
      <c r="GH33" s="2536"/>
      <c r="GI33" s="2536"/>
    </row>
    <row r="34" spans="1:198" s="1" customFormat="1" ht="15.75" customHeight="1">
      <c r="A34" s="4618"/>
      <c r="B34" s="1445">
        <v>1900</v>
      </c>
      <c r="C34" s="1446">
        <v>950</v>
      </c>
      <c r="D34" s="2906">
        <f t="shared" ref="D34:D35" si="0">F34*0.3</f>
        <v>380</v>
      </c>
      <c r="E34" s="2905">
        <f t="shared" ref="E34:E35" si="1">C34/1.5</f>
        <v>633.33333333333337</v>
      </c>
      <c r="F34" s="2904">
        <f t="shared" ref="F34:F35" si="2">B34/1.5</f>
        <v>1266.6666666666667</v>
      </c>
      <c r="G34" s="237"/>
      <c r="H34" s="235"/>
      <c r="I34" s="232"/>
      <c r="J34" s="232"/>
      <c r="K34" s="234"/>
      <c r="L34" s="231"/>
      <c r="M34" s="221"/>
      <c r="N34" s="221"/>
      <c r="O34" s="221"/>
      <c r="P34" s="1456"/>
      <c r="Q34" s="221"/>
      <c r="R34" s="221"/>
      <c r="S34" s="221"/>
      <c r="T34" s="221"/>
      <c r="U34" s="1456"/>
      <c r="V34" s="221"/>
      <c r="W34" s="221"/>
      <c r="X34" s="221"/>
      <c r="Y34" s="221"/>
      <c r="Z34" s="1456"/>
      <c r="AA34" s="221"/>
      <c r="AB34" s="221"/>
      <c r="AC34" s="221"/>
      <c r="AD34" s="221"/>
      <c r="AE34" s="1456"/>
      <c r="AF34" s="221"/>
      <c r="AG34" s="221"/>
      <c r="AH34" s="221"/>
      <c r="AI34" s="221"/>
      <c r="AJ34" s="1456"/>
      <c r="AK34" s="221"/>
      <c r="AL34" s="221"/>
      <c r="AM34" s="221"/>
      <c r="AN34" s="221"/>
      <c r="AO34" s="1456"/>
      <c r="AP34" s="221"/>
      <c r="AQ34" s="221"/>
      <c r="AR34" s="221"/>
      <c r="AS34" s="221"/>
      <c r="AT34" s="1456"/>
      <c r="AU34" s="221"/>
      <c r="AV34" s="221"/>
      <c r="AW34" s="221"/>
      <c r="AX34" s="221"/>
      <c r="AY34" s="1456"/>
      <c r="AZ34" s="221"/>
      <c r="BA34" s="221"/>
      <c r="BB34" s="221"/>
      <c r="BC34" s="221"/>
      <c r="BD34" s="1457"/>
      <c r="BE34" s="2544"/>
      <c r="BF34" s="2544"/>
      <c r="BG34" s="3077"/>
      <c r="BH34" s="2544"/>
      <c r="BI34" s="1457"/>
      <c r="BJ34" s="2544"/>
      <c r="BK34" s="2544"/>
      <c r="BL34" s="2544"/>
      <c r="BM34" s="2544"/>
      <c r="BN34" s="1457"/>
      <c r="BO34" s="2544"/>
      <c r="BP34" s="2544"/>
      <c r="BQ34" s="2544"/>
      <c r="BR34" s="2544"/>
      <c r="BS34" s="1457"/>
      <c r="BT34" s="3077"/>
      <c r="BU34" s="2544"/>
      <c r="BV34" s="2544"/>
      <c r="BW34" s="3084" t="s">
        <v>1007</v>
      </c>
      <c r="BX34" s="1455"/>
      <c r="BY34" s="1384"/>
      <c r="BZ34" s="1384"/>
      <c r="CA34" s="1384"/>
      <c r="CB34" s="1384"/>
      <c r="CC34" s="1455"/>
      <c r="CD34" s="1384"/>
      <c r="CE34" s="1384"/>
      <c r="CF34" s="1384"/>
      <c r="CG34" s="1384"/>
      <c r="CH34" s="1455"/>
      <c r="CI34" s="1384"/>
      <c r="CJ34" s="1384"/>
      <c r="CK34" s="1384"/>
      <c r="CL34" s="1384"/>
      <c r="CM34" s="1455"/>
      <c r="CN34" s="1384"/>
      <c r="CO34" s="1384"/>
      <c r="CP34" s="1384"/>
      <c r="CQ34" s="1384"/>
      <c r="CR34" s="1455"/>
      <c r="CS34" s="1384"/>
      <c r="CT34" s="1384"/>
      <c r="CU34" s="1384"/>
      <c r="CV34" s="1384"/>
      <c r="CW34" s="1455"/>
      <c r="CX34" s="1384"/>
      <c r="CY34" s="1384"/>
      <c r="CZ34" s="1384"/>
      <c r="DA34" s="1384"/>
      <c r="DB34" s="1455"/>
      <c r="DC34" s="1384"/>
      <c r="DD34" s="1384"/>
      <c r="DE34" s="1384"/>
      <c r="DF34" s="1384"/>
      <c r="DG34" s="1455"/>
      <c r="DH34" s="1384"/>
      <c r="DI34" s="1384"/>
      <c r="DJ34" s="1384"/>
      <c r="DK34" s="1384"/>
      <c r="DL34" s="1455"/>
      <c r="DM34" s="1384"/>
      <c r="DN34" s="1384"/>
      <c r="DO34" s="1384"/>
      <c r="DP34" s="1384"/>
      <c r="DQ34" s="1455"/>
      <c r="DR34" s="1384"/>
      <c r="DS34" s="1384"/>
      <c r="DT34" s="1384"/>
      <c r="DU34" s="1384"/>
      <c r="DV34" s="1455"/>
      <c r="DW34" s="1384"/>
      <c r="DX34" s="1384"/>
      <c r="DY34" s="1384"/>
      <c r="DZ34" s="1384"/>
      <c r="EA34" s="1455"/>
      <c r="EB34" s="1384"/>
      <c r="EC34" s="1384"/>
      <c r="ED34" s="1384"/>
      <c r="EE34" s="1384"/>
      <c r="EF34" s="1455"/>
      <c r="EG34" s="1384"/>
      <c r="EH34" s="1384"/>
      <c r="EI34" s="221"/>
      <c r="EJ34" s="221"/>
      <c r="EK34" s="1456"/>
      <c r="EL34" s="221"/>
      <c r="EM34" s="221"/>
      <c r="EN34" s="221"/>
      <c r="EO34" s="221"/>
      <c r="EP34" s="1456"/>
      <c r="EQ34" s="221"/>
      <c r="ER34" s="221"/>
      <c r="ES34" s="221"/>
      <c r="ET34" s="221"/>
      <c r="EU34" s="1456"/>
      <c r="EV34" s="221"/>
      <c r="EW34" s="221"/>
      <c r="EX34" s="221"/>
      <c r="EY34" s="221"/>
      <c r="EZ34" s="1456"/>
      <c r="FA34" s="221"/>
      <c r="FB34" s="221"/>
      <c r="FC34" s="221"/>
      <c r="FD34" s="221"/>
      <c r="FE34" s="230"/>
      <c r="FF34" s="2544"/>
      <c r="FG34" s="2544"/>
      <c r="FH34" s="2544"/>
      <c r="FI34" s="2544"/>
      <c r="FJ34" s="1457"/>
      <c r="FK34" s="2544"/>
      <c r="FL34" s="2544"/>
      <c r="FM34" s="2544"/>
      <c r="FN34" s="2544"/>
      <c r="FO34" s="1457"/>
      <c r="FP34" s="2544"/>
      <c r="FQ34" s="2544"/>
      <c r="FR34" s="2544"/>
      <c r="FS34" s="2544"/>
      <c r="FT34" s="1457"/>
      <c r="FU34" s="2544"/>
      <c r="FV34" s="2544"/>
      <c r="FW34" s="2544"/>
      <c r="FX34" s="2544"/>
      <c r="FY34" s="1457"/>
      <c r="FZ34" s="2544"/>
      <c r="GA34" s="2544"/>
      <c r="GB34" s="2544"/>
      <c r="GC34" s="2544"/>
      <c r="GD34" s="1457"/>
      <c r="GE34" s="2544"/>
      <c r="GF34" s="2536"/>
      <c r="GG34" s="2536"/>
      <c r="GH34" s="2536"/>
      <c r="GI34" s="2536"/>
    </row>
    <row r="35" spans="1:198" s="1" customFormat="1" ht="15.75" hidden="1" customHeight="1">
      <c r="A35" s="4618"/>
      <c r="B35" s="1445">
        <v>2150</v>
      </c>
      <c r="C35" s="1446">
        <f>B35/2</f>
        <v>1075</v>
      </c>
      <c r="D35" s="2906">
        <f t="shared" si="0"/>
        <v>429.99999999999994</v>
      </c>
      <c r="E35" s="2905">
        <f t="shared" si="1"/>
        <v>716.66666666666663</v>
      </c>
      <c r="F35" s="2904">
        <f t="shared" si="2"/>
        <v>1433.3333333333333</v>
      </c>
      <c r="G35" s="237"/>
      <c r="H35" s="235"/>
      <c r="I35" s="232"/>
      <c r="J35" s="232"/>
      <c r="K35" s="234"/>
      <c r="L35" s="231"/>
      <c r="M35" s="221"/>
      <c r="N35" s="221"/>
      <c r="O35" s="221"/>
      <c r="P35" s="1456"/>
      <c r="Q35" s="221"/>
      <c r="R35" s="221"/>
      <c r="S35" s="221"/>
      <c r="T35" s="221"/>
      <c r="U35" s="1456"/>
      <c r="V35" s="221"/>
      <c r="W35" s="221"/>
      <c r="X35" s="221"/>
      <c r="Y35" s="221"/>
      <c r="Z35" s="1456"/>
      <c r="AA35" s="221"/>
      <c r="AB35" s="221"/>
      <c r="AC35" s="221"/>
      <c r="AD35" s="221"/>
      <c r="AE35" s="1456"/>
      <c r="AF35" s="221"/>
      <c r="AG35" s="221"/>
      <c r="AH35" s="221"/>
      <c r="AI35" s="221"/>
      <c r="AJ35" s="1456"/>
      <c r="AK35" s="221"/>
      <c r="AL35" s="221"/>
      <c r="AM35" s="221"/>
      <c r="AN35" s="221"/>
      <c r="AO35" s="1456"/>
      <c r="AP35" s="221"/>
      <c r="AQ35" s="221"/>
      <c r="AR35" s="221"/>
      <c r="AS35" s="221"/>
      <c r="AT35" s="1456"/>
      <c r="AU35" s="221"/>
      <c r="AV35" s="221"/>
      <c r="AW35" s="221"/>
      <c r="AX35" s="221"/>
      <c r="AY35" s="1456"/>
      <c r="AZ35" s="221"/>
      <c r="BA35" s="221"/>
      <c r="BB35" s="221"/>
      <c r="BC35" s="221"/>
      <c r="BD35" s="1457"/>
      <c r="BE35" s="2544"/>
      <c r="BF35" s="2544"/>
      <c r="BG35" s="3077"/>
      <c r="BH35" s="2544"/>
      <c r="BI35" s="1457"/>
      <c r="BJ35" s="2544"/>
      <c r="BK35" s="2544"/>
      <c r="BL35" s="2544"/>
      <c r="BM35" s="2544"/>
      <c r="BN35" s="1457"/>
      <c r="BO35" s="2544"/>
      <c r="BP35" s="2544"/>
      <c r="BQ35" s="2544"/>
      <c r="BR35" s="2544"/>
      <c r="BS35" s="1457"/>
      <c r="BT35" s="2544"/>
      <c r="BU35" s="2544"/>
      <c r="BV35" s="2544"/>
      <c r="BW35" s="2544"/>
      <c r="BX35" s="1457"/>
      <c r="BY35" s="2544"/>
      <c r="BZ35" s="2544"/>
      <c r="CA35" s="2544"/>
      <c r="CB35" s="2544"/>
      <c r="CC35" s="1457"/>
      <c r="CD35" s="2544"/>
      <c r="CE35" s="2544"/>
      <c r="CF35" s="3078"/>
      <c r="CG35" s="3078" t="s">
        <v>2660</v>
      </c>
      <c r="CH35" s="3079"/>
      <c r="CI35" s="3078"/>
      <c r="CJ35" s="3078"/>
      <c r="CK35" s="3078"/>
      <c r="CL35" s="3078"/>
      <c r="CM35" s="3079"/>
      <c r="CN35" s="3078"/>
      <c r="CO35" s="3078"/>
      <c r="CP35" s="3078"/>
      <c r="CQ35" s="3078"/>
      <c r="CR35" s="3079"/>
      <c r="CS35" s="3078"/>
      <c r="CT35" s="3078"/>
      <c r="CU35" s="3078"/>
      <c r="CV35" s="3078"/>
      <c r="CW35" s="3079"/>
      <c r="CX35" s="3078"/>
      <c r="CY35" s="3078"/>
      <c r="CZ35" s="3078"/>
      <c r="DA35" s="3078"/>
      <c r="DB35" s="3079"/>
      <c r="DC35" s="3078"/>
      <c r="DD35" s="3078"/>
      <c r="DE35" s="3078"/>
      <c r="DF35" s="3078"/>
      <c r="DG35" s="3079"/>
      <c r="DH35" s="3078"/>
      <c r="DI35" s="3078"/>
      <c r="DJ35" s="3078"/>
      <c r="DK35" s="3078"/>
      <c r="DL35" s="3079"/>
      <c r="DM35" s="3078"/>
      <c r="DN35" s="3078"/>
      <c r="DO35" s="3078"/>
      <c r="DP35" s="3078"/>
      <c r="DQ35" s="3079"/>
      <c r="DR35" s="3078"/>
      <c r="DS35" s="3078"/>
      <c r="DT35" s="3078"/>
      <c r="DU35" s="3078"/>
      <c r="DV35" s="3079"/>
      <c r="DW35" s="3078"/>
      <c r="DX35" s="3078"/>
      <c r="DY35" s="3078"/>
      <c r="DZ35" s="3078"/>
      <c r="EA35" s="3079"/>
      <c r="EB35" s="3078"/>
      <c r="EC35" s="3078"/>
      <c r="ED35" s="3078"/>
      <c r="EE35" s="3078"/>
      <c r="EF35" s="3079"/>
      <c r="EG35" s="3078"/>
      <c r="EH35" s="3078"/>
      <c r="EI35" s="3078"/>
      <c r="EJ35" s="3078"/>
      <c r="EK35" s="3079"/>
      <c r="EL35" s="3078"/>
      <c r="EM35" s="3078"/>
      <c r="EN35" s="3078"/>
      <c r="EO35" s="3078"/>
      <c r="EP35" s="3079"/>
      <c r="EQ35" s="3078"/>
      <c r="ER35" s="3078"/>
      <c r="ES35" s="3078"/>
      <c r="ET35" s="3078"/>
      <c r="EU35" s="3079"/>
      <c r="EV35" s="3078"/>
      <c r="EW35" s="3078"/>
      <c r="EX35" s="3078"/>
      <c r="EY35" s="221"/>
      <c r="EZ35" s="1456"/>
      <c r="FA35" s="221"/>
      <c r="FB35" s="221"/>
      <c r="FC35" s="221"/>
      <c r="FD35" s="221"/>
      <c r="FE35" s="230"/>
      <c r="FF35" s="2544"/>
      <c r="FG35" s="2544"/>
      <c r="FH35" s="2544"/>
      <c r="FI35" s="2544"/>
      <c r="FJ35" s="1457"/>
      <c r="FK35" s="2544"/>
      <c r="FL35" s="2544"/>
      <c r="FM35" s="2544"/>
      <c r="FN35" s="2544"/>
      <c r="FO35" s="1457"/>
      <c r="FP35" s="2544"/>
      <c r="FQ35" s="2544"/>
      <c r="FR35" s="2544"/>
      <c r="FS35" s="2544"/>
      <c r="FT35" s="1457"/>
      <c r="FU35" s="2544"/>
      <c r="FV35" s="2544"/>
      <c r="FW35" s="2544"/>
      <c r="FX35" s="2544"/>
      <c r="FY35" s="1457"/>
      <c r="FZ35" s="2544"/>
      <c r="GA35" s="2544"/>
      <c r="GB35" s="2544"/>
      <c r="GC35" s="2544"/>
      <c r="GD35" s="1457"/>
      <c r="GE35" s="2544"/>
      <c r="GF35" s="2536"/>
      <c r="GG35" s="2536"/>
      <c r="GH35" s="2536"/>
      <c r="GI35" s="2536"/>
    </row>
    <row r="36" spans="1:198" s="2536" customFormat="1" ht="15.75" customHeight="1">
      <c r="A36" s="4618"/>
      <c r="B36" s="2888">
        <v>2250</v>
      </c>
      <c r="C36" s="2889">
        <v>1125</v>
      </c>
      <c r="D36" s="2906">
        <f>F36*0.3</f>
        <v>450</v>
      </c>
      <c r="E36" s="2905">
        <f>C36/1.5</f>
        <v>750</v>
      </c>
      <c r="F36" s="2904">
        <f>B36/1.5</f>
        <v>1500</v>
      </c>
      <c r="G36" s="2890"/>
      <c r="H36" s="2891"/>
      <c r="I36" s="2891"/>
      <c r="J36" s="2891"/>
      <c r="K36" s="2892"/>
      <c r="L36" s="2886"/>
      <c r="M36" s="2887"/>
      <c r="N36" s="2887"/>
      <c r="O36" s="2887"/>
      <c r="P36" s="2893"/>
      <c r="Q36" s="2887"/>
      <c r="R36" s="2887"/>
      <c r="S36" s="2887"/>
      <c r="T36" s="2887"/>
      <c r="U36" s="2893"/>
      <c r="V36" s="2887"/>
      <c r="W36" s="2887"/>
      <c r="X36" s="2887"/>
      <c r="Y36" s="2887"/>
      <c r="Z36" s="2893"/>
      <c r="AA36" s="2887"/>
      <c r="AB36" s="2887"/>
      <c r="AC36" s="2887"/>
      <c r="AD36" s="2887"/>
      <c r="AE36" s="2893"/>
      <c r="AF36" s="2887"/>
      <c r="AG36" s="2887"/>
      <c r="AH36" s="2887"/>
      <c r="AI36" s="2887"/>
      <c r="AJ36" s="2893"/>
      <c r="AK36" s="2887"/>
      <c r="AL36" s="2887"/>
      <c r="AM36" s="2887"/>
      <c r="AN36" s="2887"/>
      <c r="AO36" s="2893"/>
      <c r="AP36" s="2887"/>
      <c r="AQ36" s="2887"/>
      <c r="AR36" s="2887"/>
      <c r="AS36" s="2887"/>
      <c r="AT36" s="2893"/>
      <c r="AU36" s="2887"/>
      <c r="AV36" s="2887"/>
      <c r="AW36" s="2887"/>
      <c r="AX36" s="2887"/>
      <c r="AY36" s="2893"/>
      <c r="AZ36" s="2887"/>
      <c r="BA36" s="2887"/>
      <c r="BB36" s="2887"/>
      <c r="BC36" s="2887"/>
      <c r="BD36" s="2893"/>
      <c r="BE36" s="2887"/>
      <c r="BF36" s="2887"/>
      <c r="BG36" s="2887"/>
      <c r="BH36" s="2887"/>
      <c r="BI36" s="2893"/>
      <c r="BJ36" s="2887"/>
      <c r="BK36" s="2887"/>
      <c r="BL36" s="2887"/>
      <c r="BM36" s="2887"/>
      <c r="BN36" s="2893"/>
      <c r="BO36" s="2887"/>
      <c r="BP36" s="2887"/>
      <c r="BQ36" s="2887"/>
      <c r="BR36" s="2887"/>
      <c r="BS36" s="2893"/>
      <c r="BT36" s="2887"/>
      <c r="BU36" s="2887"/>
      <c r="BV36" s="2887"/>
      <c r="BW36" s="2887"/>
      <c r="BX36" s="2893"/>
      <c r="BY36" s="2887"/>
      <c r="BZ36" s="2887"/>
      <c r="CA36" s="2887"/>
      <c r="CB36" s="2887"/>
      <c r="CC36" s="2893"/>
      <c r="CD36" s="2887"/>
      <c r="CE36" s="2887"/>
      <c r="CF36" s="2887"/>
      <c r="CG36" s="2887"/>
      <c r="CH36" s="2893"/>
      <c r="CI36" s="2910" t="s">
        <v>1008</v>
      </c>
      <c r="CJ36" s="2911"/>
      <c r="CK36" s="2911"/>
      <c r="CL36" s="2911"/>
      <c r="CM36" s="2912"/>
      <c r="CN36" s="2911"/>
      <c r="CO36" s="2911"/>
      <c r="CP36" s="2911"/>
      <c r="CQ36" s="2911"/>
      <c r="CR36" s="2912"/>
      <c r="CS36" s="2911"/>
      <c r="CT36" s="2911"/>
      <c r="CU36" s="2911"/>
      <c r="CV36" s="2911"/>
      <c r="CW36" s="2912"/>
      <c r="CX36" s="2911"/>
      <c r="CY36" s="2911"/>
      <c r="CZ36" s="2911"/>
      <c r="DA36" s="2911"/>
      <c r="DB36" s="2912"/>
      <c r="DC36" s="2911"/>
      <c r="DD36" s="2911"/>
      <c r="DE36" s="2911"/>
      <c r="DF36" s="2911"/>
      <c r="DG36" s="2912"/>
      <c r="DH36" s="2911"/>
      <c r="DI36" s="2911"/>
      <c r="DJ36" s="2911"/>
      <c r="DK36" s="2911"/>
      <c r="DL36" s="2912"/>
      <c r="DM36" s="2911"/>
      <c r="DN36" s="2911"/>
      <c r="DO36" s="2911"/>
      <c r="DP36" s="2911"/>
      <c r="DQ36" s="2912"/>
      <c r="DR36" s="2911"/>
      <c r="DS36" s="2911"/>
      <c r="DT36" s="2911"/>
      <c r="DU36" s="2911"/>
      <c r="DV36" s="2912"/>
      <c r="DW36" s="2911"/>
      <c r="DX36" s="2911"/>
      <c r="DY36" s="2911"/>
      <c r="DZ36" s="2911"/>
      <c r="EA36" s="2912"/>
      <c r="EB36" s="2911"/>
      <c r="EC36" s="2911"/>
      <c r="ED36" s="2911"/>
      <c r="EE36" s="2911"/>
      <c r="EF36" s="2912"/>
      <c r="EG36" s="2911"/>
      <c r="EH36" s="2911"/>
      <c r="EI36" s="2911"/>
      <c r="EJ36" s="2911"/>
      <c r="EK36" s="2912"/>
      <c r="EL36" s="2911"/>
      <c r="EM36" s="2911"/>
      <c r="EN36" s="2911"/>
      <c r="EO36" s="2911"/>
      <c r="EP36" s="2912"/>
      <c r="EQ36" s="2911"/>
      <c r="ER36" s="2911"/>
      <c r="ES36" s="2911"/>
      <c r="ET36" s="2911"/>
      <c r="EU36" s="2912"/>
      <c r="EV36" s="2911"/>
      <c r="EW36" s="2911"/>
      <c r="EX36" s="2911"/>
      <c r="EY36" s="2911"/>
      <c r="EZ36" s="2912"/>
      <c r="FA36" s="2911"/>
      <c r="FB36" s="2911"/>
      <c r="FC36" s="2911"/>
      <c r="FD36" s="2911"/>
      <c r="FE36" s="2913"/>
      <c r="FF36" s="2544"/>
      <c r="FG36" s="2544"/>
      <c r="FH36" s="2544"/>
      <c r="FI36" s="2544"/>
      <c r="FJ36" s="1457"/>
      <c r="FK36" s="2544"/>
      <c r="FL36" s="2544"/>
      <c r="FM36" s="2544"/>
      <c r="FN36" s="2544"/>
      <c r="FO36" s="1457"/>
      <c r="FP36" s="2544"/>
      <c r="FQ36" s="2544"/>
      <c r="FR36" s="2544"/>
      <c r="FS36" s="2544"/>
      <c r="FT36" s="1457"/>
      <c r="FU36" s="2544"/>
      <c r="FV36" s="2544"/>
      <c r="FW36" s="2544"/>
      <c r="FX36" s="2544"/>
      <c r="FY36" s="1457"/>
      <c r="FZ36" s="2544"/>
      <c r="GA36" s="2544"/>
      <c r="GB36" s="2544"/>
      <c r="GC36" s="2544"/>
      <c r="GD36" s="1457"/>
      <c r="GE36" s="2544"/>
    </row>
    <row r="37" spans="1:198" s="2536" customFormat="1" ht="15.75" customHeight="1">
      <c r="A37" s="4618"/>
      <c r="B37" s="1441">
        <v>2500</v>
      </c>
      <c r="C37" s="1442">
        <v>1250</v>
      </c>
      <c r="D37" s="2906">
        <f>F37*0.3</f>
        <v>500</v>
      </c>
      <c r="E37" s="2905">
        <f>C37/1.5</f>
        <v>833.33333333333337</v>
      </c>
      <c r="F37" s="2904">
        <f>B37/1.5</f>
        <v>1666.6666666666667</v>
      </c>
      <c r="G37" s="237"/>
      <c r="H37" s="235"/>
      <c r="I37" s="235"/>
      <c r="J37" s="235"/>
      <c r="K37" s="234"/>
      <c r="L37" s="239"/>
      <c r="M37" s="2544"/>
      <c r="N37" s="2544"/>
      <c r="O37" s="2544"/>
      <c r="P37" s="1457"/>
      <c r="Q37" s="2544"/>
      <c r="R37" s="2544"/>
      <c r="S37" s="2544"/>
      <c r="T37" s="2544"/>
      <c r="U37" s="1457"/>
      <c r="V37" s="2544"/>
      <c r="W37" s="2544"/>
      <c r="X37" s="2544"/>
      <c r="Y37" s="2544"/>
      <c r="Z37" s="1457"/>
      <c r="AA37" s="2544"/>
      <c r="AB37" s="2544"/>
      <c r="AC37" s="2544"/>
      <c r="AD37" s="2544"/>
      <c r="AE37" s="1457"/>
      <c r="AF37" s="2544"/>
      <c r="AG37" s="2544"/>
      <c r="AH37" s="2544"/>
      <c r="AI37" s="2544"/>
      <c r="AJ37" s="1457"/>
      <c r="AK37" s="2544"/>
      <c r="AL37" s="2544"/>
      <c r="AM37" s="2544"/>
      <c r="AN37" s="2544"/>
      <c r="AO37" s="1457"/>
      <c r="AP37" s="2544"/>
      <c r="AQ37" s="2544"/>
      <c r="AR37" s="2544"/>
      <c r="AS37" s="2544"/>
      <c r="AT37" s="1457"/>
      <c r="AU37" s="2544"/>
      <c r="AV37" s="2544"/>
      <c r="AW37" s="2544"/>
      <c r="AX37" s="2544"/>
      <c r="AY37" s="1457"/>
      <c r="AZ37" s="2544"/>
      <c r="BA37" s="2544"/>
      <c r="BB37" s="2544"/>
      <c r="BC37" s="2544"/>
      <c r="BD37" s="1457"/>
      <c r="BE37" s="2544"/>
      <c r="BF37" s="2544"/>
      <c r="BG37" s="2544"/>
      <c r="BH37" s="2544"/>
      <c r="BI37" s="1457"/>
      <c r="BJ37" s="2544"/>
      <c r="BK37" s="2544"/>
      <c r="BL37" s="2544"/>
      <c r="BM37" s="2544"/>
      <c r="BN37" s="1457"/>
      <c r="BO37" s="2544"/>
      <c r="BP37" s="2544"/>
      <c r="BQ37" s="2544"/>
      <c r="BR37" s="2544"/>
      <c r="BS37" s="1457"/>
      <c r="BT37" s="2544"/>
      <c r="BU37" s="2544"/>
      <c r="BV37" s="2544"/>
      <c r="BW37" s="2544"/>
      <c r="BX37" s="1457"/>
      <c r="BY37" s="2544"/>
      <c r="BZ37" s="2544"/>
      <c r="CA37" s="2544"/>
      <c r="CB37" s="2544"/>
      <c r="CC37" s="1457"/>
      <c r="CD37" s="2544"/>
      <c r="CE37" s="2544"/>
      <c r="CF37" s="2544"/>
      <c r="CG37" s="2544"/>
      <c r="CH37" s="1457"/>
      <c r="CI37" s="2544"/>
      <c r="CJ37" s="2544"/>
      <c r="CK37" s="2544"/>
      <c r="CL37" s="2544"/>
      <c r="CM37" s="1457"/>
      <c r="CN37" s="2544"/>
      <c r="CO37" s="2544"/>
      <c r="CP37" s="2544"/>
      <c r="CQ37" s="2909" t="s">
        <v>2655</v>
      </c>
      <c r="CR37" s="1461"/>
      <c r="CS37" s="1398"/>
      <c r="CT37" s="1398"/>
      <c r="CU37" s="1398"/>
      <c r="CV37" s="1398"/>
      <c r="CW37" s="1461"/>
      <c r="CX37" s="1398"/>
      <c r="CY37" s="1398"/>
      <c r="CZ37" s="1398"/>
      <c r="DA37" s="1398"/>
      <c r="DB37" s="1461"/>
      <c r="DC37" s="1398"/>
      <c r="DD37" s="1398"/>
      <c r="DE37" s="1398"/>
      <c r="DF37" s="1398"/>
      <c r="DG37" s="1461"/>
      <c r="DH37" s="1398"/>
      <c r="DI37" s="1398"/>
      <c r="DJ37" s="1398"/>
      <c r="DK37" s="1398"/>
      <c r="DL37" s="1461"/>
      <c r="DM37" s="1398"/>
      <c r="DN37" s="1398"/>
      <c r="DO37" s="1398"/>
      <c r="DP37" s="1398"/>
      <c r="DQ37" s="1461"/>
      <c r="DR37" s="1398"/>
      <c r="DS37" s="1398"/>
      <c r="DT37" s="1398"/>
      <c r="DU37" s="1398"/>
      <c r="DV37" s="1461"/>
      <c r="DW37" s="1398"/>
      <c r="DX37" s="1398"/>
      <c r="DY37" s="1398"/>
      <c r="DZ37" s="1398"/>
      <c r="EA37" s="1461"/>
      <c r="EB37" s="1398"/>
      <c r="EC37" s="1398"/>
      <c r="ED37" s="1398"/>
      <c r="EE37" s="1398"/>
      <c r="EF37" s="1461"/>
      <c r="EG37" s="1398"/>
      <c r="EH37" s="1398"/>
      <c r="EI37" s="1398"/>
      <c r="EJ37" s="1398"/>
      <c r="EK37" s="1461"/>
      <c r="EL37" s="1398"/>
      <c r="EM37" s="1398"/>
      <c r="EN37" s="1398"/>
      <c r="EO37" s="1398"/>
      <c r="EP37" s="1461"/>
      <c r="EQ37" s="1398"/>
      <c r="ER37" s="1398"/>
      <c r="ES37" s="1398"/>
      <c r="ET37" s="1398"/>
      <c r="EU37" s="1461"/>
      <c r="EV37" s="1398"/>
      <c r="EW37" s="1398"/>
      <c r="EX37" s="1398"/>
      <c r="EY37" s="1398"/>
      <c r="EZ37" s="1461"/>
      <c r="FA37" s="1398"/>
      <c r="FB37" s="1398"/>
      <c r="FC37" s="1398"/>
      <c r="FD37" s="1398"/>
      <c r="FE37" s="1399"/>
      <c r="FF37" s="1398"/>
      <c r="FG37" s="1398"/>
      <c r="FH37" s="1398"/>
      <c r="FI37" s="1398"/>
      <c r="FJ37" s="1461"/>
      <c r="FK37" s="1398"/>
      <c r="FL37" s="1398"/>
      <c r="FM37" s="1398"/>
      <c r="FN37" s="1398"/>
      <c r="FO37" s="1461"/>
      <c r="FP37" s="1398"/>
      <c r="FQ37" s="1398"/>
      <c r="FR37" s="1398"/>
      <c r="FS37" s="1398"/>
      <c r="FT37" s="1461"/>
      <c r="FU37" s="1398"/>
      <c r="FV37" s="1398"/>
      <c r="FW37" s="2544"/>
      <c r="FX37" s="2544"/>
      <c r="FY37" s="1457"/>
      <c r="FZ37" s="2544"/>
      <c r="GA37" s="2544"/>
      <c r="GB37" s="2544"/>
      <c r="GC37" s="2544"/>
      <c r="GD37" s="1457"/>
      <c r="GE37" s="2544"/>
    </row>
    <row r="38" spans="1:198" ht="15.75" hidden="1" customHeight="1">
      <c r="A38" s="4618"/>
      <c r="B38" s="1441">
        <v>2100</v>
      </c>
      <c r="C38" s="1447">
        <v>525</v>
      </c>
      <c r="D38" s="1450">
        <v>315</v>
      </c>
      <c r="E38" s="1627">
        <v>350</v>
      </c>
      <c r="F38" s="1442">
        <v>1400</v>
      </c>
      <c r="G38" s="235"/>
      <c r="H38" s="235"/>
      <c r="I38" s="235">
        <v>350</v>
      </c>
      <c r="J38" s="235">
        <v>1200</v>
      </c>
      <c r="K38" s="234"/>
      <c r="L38" s="239"/>
      <c r="M38" s="133"/>
      <c r="N38" s="133"/>
      <c r="O38" s="133"/>
      <c r="P38" s="1457"/>
      <c r="Q38" s="133"/>
      <c r="R38" s="133"/>
      <c r="S38" s="133"/>
      <c r="T38" s="133"/>
      <c r="U38" s="1457"/>
      <c r="V38" s="133"/>
      <c r="W38" s="133"/>
      <c r="X38" s="133"/>
      <c r="Y38" s="133"/>
      <c r="Z38" s="1457"/>
      <c r="AA38" s="133"/>
      <c r="AB38" s="133"/>
      <c r="AC38" s="133"/>
      <c r="AD38" s="133"/>
      <c r="AE38" s="1457"/>
      <c r="AF38" s="133"/>
      <c r="AG38" s="133"/>
      <c r="AH38" s="133"/>
      <c r="AI38" s="133"/>
      <c r="AJ38" s="1457"/>
      <c r="AK38" s="133"/>
      <c r="AL38" s="133"/>
      <c r="AM38" s="133"/>
      <c r="AN38" s="133"/>
      <c r="AO38" s="1457"/>
      <c r="AP38" s="133"/>
      <c r="AQ38" s="133"/>
      <c r="AR38" s="133"/>
      <c r="AS38" s="133"/>
      <c r="AT38" s="1457"/>
      <c r="AU38" s="2094" t="s">
        <v>318</v>
      </c>
      <c r="AV38" s="2094"/>
      <c r="AW38" s="2094"/>
      <c r="AX38" s="2094"/>
      <c r="AY38" s="2095"/>
      <c r="AZ38" s="2094"/>
      <c r="BA38" s="2094"/>
      <c r="BB38" s="2094"/>
      <c r="BC38" s="2094"/>
      <c r="BD38" s="2095"/>
      <c r="BE38" s="2094"/>
      <c r="BF38" s="2094"/>
      <c r="BG38" s="2094"/>
      <c r="BH38" s="2094"/>
      <c r="BI38" s="2095"/>
      <c r="BJ38" s="2094"/>
      <c r="BK38" s="2094"/>
      <c r="BL38" s="2094"/>
      <c r="BM38" s="2094"/>
      <c r="BN38" s="2095"/>
      <c r="BO38" s="2094"/>
      <c r="BP38" s="2094"/>
      <c r="BQ38" s="2094"/>
      <c r="BR38" s="2094"/>
      <c r="BS38" s="2095"/>
      <c r="BT38" s="2094"/>
      <c r="BU38" s="2094"/>
      <c r="BV38" s="2094"/>
      <c r="BW38" s="2094"/>
      <c r="BX38" s="2095"/>
      <c r="BY38" s="2094"/>
      <c r="BZ38" s="2094"/>
      <c r="CA38" s="2094"/>
      <c r="CB38" s="2094"/>
      <c r="CC38" s="2095"/>
      <c r="CD38" s="2094"/>
      <c r="CE38" s="2094"/>
      <c r="CF38" s="2094"/>
      <c r="CG38" s="2094"/>
      <c r="CH38" s="2095"/>
      <c r="CI38" s="2094"/>
      <c r="CJ38" s="2094"/>
      <c r="CK38" s="2094"/>
      <c r="CL38" s="2094"/>
      <c r="CM38" s="2095"/>
      <c r="CN38" s="2094"/>
      <c r="CO38" s="2094"/>
      <c r="CP38" s="2094"/>
      <c r="CQ38" s="2094"/>
      <c r="CR38" s="2095"/>
      <c r="CS38" s="2094"/>
      <c r="CT38" s="2094"/>
      <c r="CU38" s="2094"/>
      <c r="CV38" s="2094"/>
      <c r="CW38" s="2095"/>
      <c r="CX38" s="2094"/>
      <c r="CY38" s="2094"/>
      <c r="CZ38" s="2094"/>
      <c r="DA38" s="2094"/>
      <c r="DB38" s="2095"/>
      <c r="DC38" s="2094"/>
      <c r="DD38" s="2094"/>
      <c r="DE38" s="2094"/>
      <c r="DF38" s="2094"/>
      <c r="DG38" s="2095"/>
      <c r="DH38" s="2094"/>
      <c r="DI38" s="2094"/>
      <c r="DJ38" s="2094"/>
      <c r="DK38" s="2094"/>
      <c r="DL38" s="2095"/>
      <c r="DM38" s="2094"/>
      <c r="DN38" s="2094"/>
      <c r="DO38" s="2094"/>
      <c r="DP38" s="2094"/>
      <c r="DQ38" s="2095"/>
      <c r="DR38" s="2094"/>
      <c r="DS38" s="2094"/>
      <c r="DT38" s="2094"/>
      <c r="DU38" s="2094"/>
      <c r="DV38" s="2095"/>
      <c r="DW38" s="2094"/>
      <c r="DX38" s="2094"/>
      <c r="DY38" s="2094"/>
      <c r="DZ38" s="2094"/>
      <c r="EA38" s="2095"/>
      <c r="EB38" s="2094"/>
      <c r="EC38" s="2094"/>
      <c r="ED38" s="2094"/>
      <c r="EE38" s="2094"/>
      <c r="EF38" s="2095"/>
      <c r="EG38" s="2094"/>
      <c r="EH38" s="2094"/>
      <c r="EI38" s="2094"/>
      <c r="EJ38" s="2094"/>
      <c r="EK38" s="2095"/>
      <c r="EL38" s="2094"/>
      <c r="EM38" s="2094"/>
      <c r="EN38" s="2094"/>
      <c r="EO38" s="2094"/>
      <c r="EP38" s="2095"/>
      <c r="EQ38" s="2094"/>
      <c r="ER38" s="2094"/>
      <c r="ES38" s="2094"/>
      <c r="ET38" s="2094"/>
      <c r="EU38" s="2095"/>
      <c r="EV38" s="133"/>
      <c r="EW38" s="133"/>
      <c r="EX38" s="133"/>
      <c r="EY38" s="133"/>
      <c r="EZ38" s="1457"/>
      <c r="FA38" s="133"/>
      <c r="FB38" s="133"/>
      <c r="FC38" s="133"/>
      <c r="FD38" s="133"/>
      <c r="FE38" s="238"/>
      <c r="FF38" s="2544"/>
      <c r="FG38" s="2544"/>
      <c r="FH38" s="2544"/>
      <c r="FI38" s="2544"/>
      <c r="FJ38" s="1457"/>
      <c r="FK38" s="2544"/>
      <c r="FL38" s="2544"/>
      <c r="FM38" s="2544"/>
      <c r="FN38" s="2544"/>
      <c r="FO38" s="1457"/>
      <c r="FP38" s="2544"/>
      <c r="FQ38" s="2544"/>
      <c r="FR38" s="2544"/>
      <c r="FS38" s="2544"/>
      <c r="FT38" s="1457"/>
      <c r="FU38" s="2544"/>
      <c r="FV38" s="2544"/>
      <c r="FW38" s="2544"/>
      <c r="FX38" s="2544"/>
      <c r="FY38" s="1457"/>
      <c r="FZ38" s="2544"/>
      <c r="GA38" s="2544"/>
      <c r="GB38" s="2544"/>
      <c r="GC38" s="2544"/>
      <c r="GD38" s="1457"/>
      <c r="GE38" s="2544"/>
      <c r="GF38" s="2536"/>
      <c r="GG38" s="2536"/>
      <c r="GH38" s="2536"/>
      <c r="GI38" s="2536"/>
      <c r="GJ38" s="219"/>
      <c r="GK38" s="219"/>
      <c r="GL38" s="219"/>
      <c r="GM38" s="219"/>
      <c r="GN38" s="219"/>
      <c r="GO38" s="219"/>
      <c r="GP38" s="219"/>
    </row>
    <row r="39" spans="1:198" ht="15.75" hidden="1" customHeight="1">
      <c r="A39" s="4618"/>
      <c r="B39" s="1441">
        <v>2800</v>
      </c>
      <c r="C39" s="1447">
        <v>700</v>
      </c>
      <c r="D39" s="1450">
        <v>420</v>
      </c>
      <c r="E39" s="1627">
        <v>466.66666666666669</v>
      </c>
      <c r="F39" s="1442">
        <v>1866.6666666666667</v>
      </c>
      <c r="G39" s="235"/>
      <c r="H39" s="235"/>
      <c r="I39" s="235">
        <v>450</v>
      </c>
      <c r="J39" s="235">
        <v>1850</v>
      </c>
      <c r="K39" s="234"/>
      <c r="L39" s="239"/>
      <c r="M39" s="133"/>
      <c r="N39" s="133"/>
      <c r="O39" s="133"/>
      <c r="P39" s="1457"/>
      <c r="Q39" s="133"/>
      <c r="R39" s="133"/>
      <c r="S39" s="133"/>
      <c r="T39" s="133"/>
      <c r="U39" s="1457"/>
      <c r="V39" s="133"/>
      <c r="W39" s="133"/>
      <c r="X39" s="133"/>
      <c r="Y39" s="133"/>
      <c r="Z39" s="1457"/>
      <c r="AA39" s="133"/>
      <c r="AB39" s="133"/>
      <c r="AC39" s="133"/>
      <c r="AD39" s="133"/>
      <c r="AE39" s="1457"/>
      <c r="AF39" s="133"/>
      <c r="AG39" s="133"/>
      <c r="AH39" s="133"/>
      <c r="AI39" s="133"/>
      <c r="AJ39" s="1457"/>
      <c r="AK39" s="133"/>
      <c r="AL39" s="133"/>
      <c r="AM39" s="133"/>
      <c r="AN39" s="133"/>
      <c r="AO39" s="1457"/>
      <c r="AP39" s="133"/>
      <c r="AQ39" s="133"/>
      <c r="AR39" s="133"/>
      <c r="AS39" s="133"/>
      <c r="AT39" s="1457"/>
      <c r="AU39" s="133"/>
      <c r="AV39" s="133"/>
      <c r="AW39" s="133"/>
      <c r="AX39" s="133"/>
      <c r="AY39" s="1457"/>
      <c r="AZ39" s="133"/>
      <c r="BA39" s="133"/>
      <c r="BB39" s="133"/>
      <c r="BC39" s="133"/>
      <c r="BD39" s="1457"/>
      <c r="BE39" s="133"/>
      <c r="BF39" s="133"/>
      <c r="BG39" s="2091" t="s">
        <v>319</v>
      </c>
      <c r="BH39" s="2091"/>
      <c r="BI39" s="2092"/>
      <c r="BJ39" s="2091"/>
      <c r="BK39" s="2091"/>
      <c r="BL39" s="2091"/>
      <c r="BM39" s="2091"/>
      <c r="BN39" s="2092"/>
      <c r="BO39" s="2091"/>
      <c r="BP39" s="2091"/>
      <c r="BQ39" s="2091"/>
      <c r="BR39" s="2091"/>
      <c r="BS39" s="2092"/>
      <c r="BT39" s="2091"/>
      <c r="BU39" s="2091"/>
      <c r="BV39" s="2091"/>
      <c r="BW39" s="2091"/>
      <c r="BX39" s="2092"/>
      <c r="BY39" s="2091"/>
      <c r="BZ39" s="2091"/>
      <c r="CA39" s="2091"/>
      <c r="CB39" s="2091"/>
      <c r="CC39" s="2092"/>
      <c r="CD39" s="2091"/>
      <c r="CE39" s="2091"/>
      <c r="CF39" s="2091"/>
      <c r="CG39" s="2091"/>
      <c r="CH39" s="2092"/>
      <c r="CI39" s="2091"/>
      <c r="CJ39" s="2091"/>
      <c r="CK39" s="2091"/>
      <c r="CL39" s="2091"/>
      <c r="CM39" s="2092"/>
      <c r="CN39" s="2091"/>
      <c r="CO39" s="2091"/>
      <c r="CP39" s="2091"/>
      <c r="CQ39" s="2091"/>
      <c r="CR39" s="2092"/>
      <c r="CS39" s="2091"/>
      <c r="CT39" s="2091"/>
      <c r="CU39" s="2091"/>
      <c r="CV39" s="2091"/>
      <c r="CW39" s="2092"/>
      <c r="CX39" s="2091"/>
      <c r="CY39" s="2091"/>
      <c r="CZ39" s="2091"/>
      <c r="DA39" s="2091"/>
      <c r="DB39" s="2092"/>
      <c r="DC39" s="2091"/>
      <c r="DD39" s="2091"/>
      <c r="DE39" s="2091"/>
      <c r="DF39" s="2091"/>
      <c r="DG39" s="2092"/>
      <c r="DH39" s="2091"/>
      <c r="DI39" s="2091"/>
      <c r="DJ39" s="2091"/>
      <c r="DK39" s="2091"/>
      <c r="DL39" s="2092"/>
      <c r="DM39" s="2091"/>
      <c r="DN39" s="2091"/>
      <c r="DO39" s="2091"/>
      <c r="DP39" s="2091"/>
      <c r="DQ39" s="2092"/>
      <c r="DR39" s="2091"/>
      <c r="DS39" s="2091"/>
      <c r="DT39" s="2091"/>
      <c r="DU39" s="2091"/>
      <c r="DV39" s="2092"/>
      <c r="DW39" s="2091"/>
      <c r="DX39" s="2091"/>
      <c r="DY39" s="2091"/>
      <c r="DZ39" s="2091"/>
      <c r="EA39" s="2092"/>
      <c r="EB39" s="2091"/>
      <c r="EC39" s="2091"/>
      <c r="ED39" s="2091"/>
      <c r="EE39" s="2091"/>
      <c r="EF39" s="2092"/>
      <c r="EG39" s="2091"/>
      <c r="EH39" s="2091"/>
      <c r="EI39" s="2091"/>
      <c r="EJ39" s="2091"/>
      <c r="EK39" s="2092"/>
      <c r="EL39" s="2091"/>
      <c r="EM39" s="2091"/>
      <c r="EN39" s="2091"/>
      <c r="EO39" s="2091"/>
      <c r="EP39" s="2092"/>
      <c r="EQ39" s="2091"/>
      <c r="ER39" s="2091"/>
      <c r="ES39" s="2091"/>
      <c r="ET39" s="2091"/>
      <c r="EU39" s="2092"/>
      <c r="EV39" s="2091"/>
      <c r="EW39" s="2091"/>
      <c r="EX39" s="2091"/>
      <c r="EY39" s="2091"/>
      <c r="EZ39" s="2092"/>
      <c r="FA39" s="2091"/>
      <c r="FB39" s="2091"/>
      <c r="FC39" s="2091"/>
      <c r="FD39" s="2091"/>
      <c r="FE39" s="2093"/>
      <c r="FF39" s="2544"/>
      <c r="FG39" s="2544"/>
      <c r="FH39" s="2544"/>
      <c r="FI39" s="2544"/>
      <c r="FJ39" s="1457"/>
      <c r="FK39" s="2544"/>
      <c r="FL39" s="2544"/>
      <c r="FM39" s="2544"/>
      <c r="FN39" s="2544"/>
      <c r="FO39" s="1457"/>
      <c r="FP39" s="2544"/>
      <c r="FQ39" s="2544"/>
      <c r="FR39" s="2544"/>
      <c r="FS39" s="2544"/>
      <c r="FT39" s="1457"/>
      <c r="FU39" s="2544"/>
      <c r="FV39" s="2544"/>
      <c r="FW39" s="2544"/>
      <c r="FX39" s="2544"/>
      <c r="FY39" s="1457"/>
      <c r="FZ39" s="2544"/>
      <c r="GA39" s="2544"/>
      <c r="GB39" s="2544"/>
      <c r="GC39" s="2544"/>
      <c r="GD39" s="1457"/>
      <c r="GE39" s="2544"/>
      <c r="GF39" s="2536"/>
      <c r="GG39" s="2536"/>
      <c r="GH39" s="2536"/>
      <c r="GI39" s="2536"/>
      <c r="GJ39" s="219"/>
      <c r="GK39" s="219"/>
      <c r="GL39" s="219"/>
      <c r="GM39" s="219"/>
      <c r="GN39" s="219"/>
      <c r="GO39" s="219"/>
      <c r="GP39" s="219"/>
    </row>
    <row r="40" spans="1:198" s="1122" customFormat="1" ht="15.75" customHeight="1">
      <c r="A40" s="4618"/>
      <c r="B40" s="1441"/>
      <c r="C40" s="1447"/>
      <c r="D40" s="1450"/>
      <c r="E40" s="1627"/>
      <c r="F40" s="1442"/>
      <c r="G40" s="237"/>
      <c r="H40" s="235"/>
      <c r="I40" s="235"/>
      <c r="J40" s="235"/>
      <c r="K40" s="234"/>
      <c r="L40" s="239"/>
      <c r="M40" s="133"/>
      <c r="N40" s="133"/>
      <c r="O40" s="133"/>
      <c r="P40" s="1457"/>
      <c r="Q40" s="133"/>
      <c r="R40" s="133"/>
      <c r="S40" s="133"/>
      <c r="T40" s="133"/>
      <c r="U40" s="1457"/>
      <c r="V40" s="133"/>
      <c r="W40" s="133"/>
      <c r="X40" s="133"/>
      <c r="Y40" s="133"/>
      <c r="Z40" s="1457"/>
      <c r="AA40" s="133"/>
      <c r="AB40" s="133"/>
      <c r="AC40" s="133"/>
      <c r="AD40" s="133"/>
      <c r="AE40" s="1457"/>
      <c r="AF40" s="133"/>
      <c r="AG40" s="133"/>
      <c r="AH40" s="133"/>
      <c r="AI40" s="133"/>
      <c r="AJ40" s="1457"/>
      <c r="AK40" s="133"/>
      <c r="AL40" s="133"/>
      <c r="AM40" s="133"/>
      <c r="AN40" s="133"/>
      <c r="AO40" s="1457"/>
      <c r="AP40" s="133"/>
      <c r="AQ40" s="133"/>
      <c r="AR40" s="133"/>
      <c r="AS40" s="133"/>
      <c r="AT40" s="1457"/>
      <c r="AU40" s="133"/>
      <c r="AV40" s="133"/>
      <c r="AW40" s="133"/>
      <c r="AX40" s="133"/>
      <c r="AY40" s="1457"/>
      <c r="AZ40" s="133"/>
      <c r="BA40" s="133"/>
      <c r="BB40" s="133"/>
      <c r="BC40" s="133"/>
      <c r="BD40" s="1457"/>
      <c r="BE40" s="133"/>
      <c r="BF40" s="133"/>
      <c r="BG40" s="133"/>
      <c r="BH40" s="133"/>
      <c r="BI40" s="1457"/>
      <c r="BJ40" s="133"/>
      <c r="BK40" s="133"/>
      <c r="BL40" s="133"/>
      <c r="BM40" s="133"/>
      <c r="BN40" s="1457"/>
      <c r="BO40" s="133"/>
      <c r="BP40" s="133"/>
      <c r="BQ40" s="133"/>
      <c r="BR40" s="133"/>
      <c r="BS40" s="1457"/>
      <c r="BT40" s="133"/>
      <c r="BU40" s="133"/>
      <c r="BV40" s="133"/>
      <c r="BW40" s="133"/>
      <c r="BX40" s="1457"/>
      <c r="BY40" s="133"/>
      <c r="BZ40" s="133"/>
      <c r="CA40" s="133"/>
      <c r="CB40" s="133"/>
      <c r="CC40" s="1457"/>
      <c r="CD40" s="133"/>
      <c r="CE40" s="133"/>
      <c r="CF40" s="133"/>
      <c r="CG40" s="133"/>
      <c r="CH40" s="1457"/>
      <c r="CI40" s="133"/>
      <c r="CJ40" s="133"/>
      <c r="CK40" s="133"/>
      <c r="CL40" s="133"/>
      <c r="CM40" s="1457"/>
      <c r="CN40" s="133"/>
      <c r="CO40" s="133"/>
      <c r="CP40" s="133"/>
      <c r="CQ40" s="133"/>
      <c r="CR40" s="1457"/>
      <c r="CS40" s="133"/>
      <c r="CT40" s="133"/>
      <c r="CU40" s="133"/>
      <c r="CV40" s="133"/>
      <c r="CW40" s="1457"/>
      <c r="CX40" s="133"/>
      <c r="CY40" s="133"/>
      <c r="CZ40" s="133"/>
      <c r="DA40" s="133"/>
      <c r="DB40" s="1457"/>
      <c r="DC40" s="133"/>
      <c r="DD40" s="133"/>
      <c r="DE40" s="133"/>
      <c r="DF40" s="133"/>
      <c r="DG40" s="1457"/>
      <c r="DH40" s="133"/>
      <c r="DI40" s="133"/>
      <c r="DJ40" s="133"/>
      <c r="DK40" s="133"/>
      <c r="DL40" s="1457"/>
      <c r="DM40" s="133"/>
      <c r="DN40" s="133"/>
      <c r="DO40" s="133"/>
      <c r="DP40" s="133"/>
      <c r="DQ40" s="1457"/>
      <c r="DR40" s="133"/>
      <c r="DS40" s="133"/>
      <c r="DT40" s="133"/>
      <c r="DU40" s="133"/>
      <c r="DV40" s="1457"/>
      <c r="DW40" s="133"/>
      <c r="DX40" s="133"/>
      <c r="DY40" s="133"/>
      <c r="DZ40" s="133"/>
      <c r="EA40" s="1457"/>
      <c r="EB40" s="133"/>
      <c r="EC40" s="133"/>
      <c r="ED40" s="133"/>
      <c r="EE40" s="133"/>
      <c r="EF40" s="1457"/>
      <c r="EG40" s="133"/>
      <c r="EH40" s="133"/>
      <c r="EI40" s="133"/>
      <c r="EJ40" s="133"/>
      <c r="EK40" s="1457"/>
      <c r="EL40" s="133"/>
      <c r="EM40" s="133"/>
      <c r="EN40" s="133"/>
      <c r="EO40" s="133"/>
      <c r="EP40" s="1457"/>
      <c r="EQ40" s="133"/>
      <c r="ER40" s="133"/>
      <c r="ES40" s="133"/>
      <c r="ET40" s="133"/>
      <c r="EU40" s="1457"/>
      <c r="EV40" s="133"/>
      <c r="EW40" s="133"/>
      <c r="EX40" s="133"/>
      <c r="EY40" s="133"/>
      <c r="EZ40" s="1457"/>
      <c r="FA40" s="133"/>
      <c r="FB40" s="133"/>
      <c r="FC40" s="133"/>
      <c r="FD40" s="133"/>
      <c r="FE40" s="238"/>
      <c r="FF40" s="2544"/>
      <c r="FG40" s="2544"/>
      <c r="FH40" s="2544"/>
      <c r="FI40" s="2544"/>
      <c r="FJ40" s="1457"/>
      <c r="FK40" s="2544"/>
      <c r="FL40" s="2544"/>
      <c r="FM40" s="2544"/>
      <c r="FN40" s="2544"/>
      <c r="FO40" s="1457"/>
      <c r="FP40" s="2544"/>
      <c r="FQ40" s="2544"/>
      <c r="FR40" s="2544"/>
      <c r="FS40" s="2544"/>
      <c r="FT40" s="1457"/>
      <c r="FU40" s="2544"/>
      <c r="FV40" s="2544"/>
      <c r="FW40" s="2544"/>
      <c r="FX40" s="2544"/>
      <c r="FY40" s="1457"/>
      <c r="FZ40" s="2544"/>
      <c r="GA40" s="2544"/>
      <c r="GB40" s="2544"/>
      <c r="GC40" s="2544"/>
      <c r="GD40" s="1457"/>
      <c r="GE40" s="2544"/>
      <c r="GF40" s="2536"/>
      <c r="GG40" s="2536"/>
      <c r="GH40" s="2536"/>
      <c r="GI40" s="2536"/>
    </row>
    <row r="41" spans="1:198" s="145" customFormat="1" ht="15.75" customHeight="1">
      <c r="A41" s="4618"/>
      <c r="C41" s="1444"/>
      <c r="D41" s="1443" t="s">
        <v>995</v>
      </c>
      <c r="E41" s="1628"/>
      <c r="G41" s="1401"/>
      <c r="H41" s="1400"/>
      <c r="I41" s="1400"/>
      <c r="J41" s="1400"/>
      <c r="K41" s="1402"/>
      <c r="L41" s="2925" t="s">
        <v>1117</v>
      </c>
      <c r="M41" s="1384"/>
      <c r="N41" s="1384"/>
      <c r="O41" s="1384"/>
      <c r="P41" s="1455"/>
      <c r="Q41" s="1384"/>
      <c r="R41" s="1384"/>
      <c r="S41" s="1384"/>
      <c r="T41" s="1384"/>
      <c r="U41" s="1455"/>
      <c r="V41" s="1384"/>
      <c r="W41" s="1384"/>
      <c r="X41" s="1384"/>
      <c r="Y41" s="1384"/>
      <c r="Z41" s="1455"/>
      <c r="AA41" s="1384"/>
      <c r="AB41" s="1384"/>
      <c r="AC41" s="1384"/>
      <c r="AD41" s="1384"/>
      <c r="AE41" s="1455"/>
      <c r="AF41" s="1384"/>
      <c r="AG41" s="1384"/>
      <c r="AH41" s="1384"/>
      <c r="AI41" s="1384"/>
      <c r="AJ41" s="1455"/>
      <c r="AK41" s="1384"/>
      <c r="AL41" s="1384"/>
      <c r="AM41" s="1384"/>
      <c r="AN41" s="1384"/>
      <c r="AO41" s="1455"/>
      <c r="AP41" s="1384"/>
      <c r="AQ41" s="1384"/>
      <c r="AR41" s="1384"/>
      <c r="AS41" s="1384"/>
      <c r="AT41" s="1455"/>
      <c r="AU41" s="1384"/>
      <c r="AV41" s="1384"/>
      <c r="AW41" s="1384"/>
      <c r="AX41" s="1384"/>
      <c r="AY41" s="1455"/>
      <c r="AZ41" s="1384"/>
      <c r="BA41" s="1384"/>
      <c r="BB41" s="1384"/>
      <c r="BC41" s="1384"/>
      <c r="BD41" s="1455"/>
      <c r="BE41" s="1384"/>
      <c r="BF41" s="1384"/>
      <c r="BG41" s="1384"/>
      <c r="BH41" s="1384"/>
      <c r="BI41" s="1455"/>
      <c r="BJ41" s="1384"/>
      <c r="BK41" s="1384"/>
      <c r="BL41" s="1384"/>
      <c r="BM41" s="1384"/>
      <c r="BN41" s="1455"/>
      <c r="BO41" s="1384"/>
      <c r="BP41" s="1384"/>
      <c r="BQ41" s="1384"/>
      <c r="BR41" s="1384"/>
      <c r="BS41" s="1455"/>
      <c r="BT41" s="1384"/>
      <c r="BU41" s="1384"/>
      <c r="BV41" s="1384"/>
      <c r="BW41" s="1384"/>
      <c r="BX41" s="1455"/>
      <c r="BY41" s="1384"/>
      <c r="BZ41" s="1384"/>
      <c r="CA41" s="1384"/>
      <c r="CB41" s="1384"/>
      <c r="CC41" s="1455"/>
      <c r="CD41" s="1384"/>
      <c r="CE41" s="1384"/>
      <c r="CF41" s="1384"/>
      <c r="CG41" s="1384"/>
      <c r="CH41" s="1455"/>
      <c r="CI41" s="1384"/>
      <c r="CJ41" s="1384"/>
      <c r="CK41" s="1384"/>
      <c r="CL41" s="1384"/>
      <c r="CM41" s="1455"/>
      <c r="CN41" s="1384"/>
      <c r="CO41" s="1384"/>
      <c r="CP41" s="1384"/>
      <c r="CQ41" s="1384"/>
      <c r="CR41" s="1455"/>
      <c r="CS41" s="1384"/>
      <c r="CT41" s="1384"/>
      <c r="CU41" s="1384"/>
      <c r="CV41" s="1384"/>
      <c r="CW41" s="1455"/>
      <c r="CX41" s="1384"/>
      <c r="CY41" s="1384"/>
      <c r="CZ41" s="1384"/>
      <c r="DA41" s="1384"/>
      <c r="DB41" s="1455"/>
      <c r="DC41" s="1384"/>
      <c r="DD41" s="1384"/>
      <c r="DE41" s="1384"/>
      <c r="DF41" s="1384"/>
      <c r="DG41" s="1455"/>
      <c r="DH41" s="1384"/>
      <c r="DI41" s="1384"/>
      <c r="DJ41" s="1384"/>
      <c r="DK41" s="1384"/>
      <c r="DL41" s="1455"/>
      <c r="DM41" s="1384"/>
      <c r="DN41" s="1384"/>
      <c r="DO41" s="1384"/>
      <c r="DP41" s="1384"/>
      <c r="DQ41" s="1455"/>
      <c r="DR41" s="1384"/>
      <c r="DS41" s="1384"/>
      <c r="DT41" s="1384"/>
      <c r="DU41" s="1384"/>
      <c r="DV41" s="1455"/>
      <c r="DW41" s="1384"/>
      <c r="DX41" s="1384"/>
      <c r="DY41" s="1384"/>
      <c r="DZ41" s="1384"/>
      <c r="EA41" s="1455"/>
      <c r="EB41" s="1384"/>
      <c r="EC41" s="1384"/>
      <c r="ED41" s="1384"/>
      <c r="EE41" s="1384"/>
      <c r="EF41" s="1455"/>
      <c r="EG41" s="1384"/>
      <c r="EH41" s="1384"/>
      <c r="EI41" s="1384"/>
      <c r="EJ41" s="1384"/>
      <c r="EK41" s="1455"/>
      <c r="EL41" s="1384"/>
      <c r="EM41" s="1384"/>
      <c r="EN41" s="1384"/>
      <c r="EO41" s="1384"/>
      <c r="EP41" s="1455"/>
      <c r="EQ41" s="1384"/>
      <c r="ER41" s="1384"/>
      <c r="ES41" s="1384"/>
      <c r="ET41" s="1384"/>
      <c r="EU41" s="1455"/>
      <c r="EV41" s="1384"/>
      <c r="EW41" s="1384"/>
      <c r="EX41" s="1384"/>
      <c r="EY41" s="1384"/>
      <c r="EZ41" s="1455"/>
      <c r="FA41" s="1384"/>
      <c r="FB41" s="1384"/>
      <c r="FC41" s="1384"/>
      <c r="FD41" s="1384"/>
      <c r="FE41" s="1385"/>
      <c r="FF41" s="1384"/>
      <c r="FG41" s="1384"/>
      <c r="FH41" s="1384"/>
      <c r="FI41" s="1384"/>
      <c r="FJ41" s="1455"/>
      <c r="FK41" s="1384"/>
      <c r="FL41" s="1384"/>
      <c r="FM41" s="1384"/>
      <c r="FN41" s="1384"/>
      <c r="FO41" s="1455"/>
      <c r="FP41" s="1384"/>
      <c r="FQ41" s="1384"/>
      <c r="FR41" s="1384"/>
      <c r="FS41" s="1384"/>
      <c r="FT41" s="1455"/>
      <c r="FU41" s="1384"/>
      <c r="FV41" s="1384"/>
      <c r="FW41" s="1384"/>
      <c r="FX41" s="1384"/>
      <c r="FY41" s="1455"/>
      <c r="FZ41" s="1384"/>
      <c r="GA41" s="1384"/>
      <c r="GB41" s="1384"/>
      <c r="GC41" s="1384"/>
      <c r="GD41" s="1455"/>
      <c r="GE41" s="1384"/>
    </row>
    <row r="42" spans="1:198" s="1122" customFormat="1" ht="15.75" customHeight="1">
      <c r="A42" s="4618"/>
      <c r="B42" s="1441"/>
      <c r="C42" s="1447"/>
      <c r="D42" s="1450"/>
      <c r="E42" s="1627"/>
      <c r="F42" s="1442"/>
      <c r="G42" s="237"/>
      <c r="H42" s="235"/>
      <c r="I42" s="235"/>
      <c r="J42" s="235"/>
      <c r="K42" s="234"/>
      <c r="L42" s="239"/>
      <c r="M42" s="133"/>
      <c r="N42" s="133"/>
      <c r="O42" s="133"/>
      <c r="P42" s="1457"/>
      <c r="Q42" s="133"/>
      <c r="R42" s="133"/>
      <c r="S42" s="133"/>
      <c r="T42" s="133"/>
      <c r="U42" s="1457"/>
      <c r="V42" s="133"/>
      <c r="W42" s="133"/>
      <c r="X42" s="133"/>
      <c r="Y42" s="133"/>
      <c r="Z42" s="1457"/>
      <c r="AA42" s="133"/>
      <c r="AB42" s="133"/>
      <c r="AC42" s="133"/>
      <c r="AD42" s="133"/>
      <c r="AE42" s="1457"/>
      <c r="AF42" s="133"/>
      <c r="AG42" s="133"/>
      <c r="AH42" s="133"/>
      <c r="AI42" s="133"/>
      <c r="AJ42" s="1457"/>
      <c r="AK42" s="133"/>
      <c r="AL42" s="133"/>
      <c r="AM42" s="133"/>
      <c r="AN42" s="133"/>
      <c r="AO42" s="1457"/>
      <c r="AP42" s="133"/>
      <c r="AQ42" s="133"/>
      <c r="AR42" s="133"/>
      <c r="AS42" s="133"/>
      <c r="AT42" s="1457"/>
      <c r="AU42" s="133"/>
      <c r="AV42" s="133"/>
      <c r="AW42" s="133"/>
      <c r="AX42" s="133"/>
      <c r="AY42" s="1457"/>
      <c r="AZ42" s="133"/>
      <c r="BA42" s="133"/>
      <c r="BB42" s="133"/>
      <c r="BC42" s="133"/>
      <c r="BD42" s="1457"/>
      <c r="BE42" s="133"/>
      <c r="BF42" s="133"/>
      <c r="BG42" s="133"/>
      <c r="BH42" s="133"/>
      <c r="BI42" s="1457"/>
      <c r="BJ42" s="133"/>
      <c r="BK42" s="133"/>
      <c r="BL42" s="133"/>
      <c r="BM42" s="133"/>
      <c r="BN42" s="1457"/>
      <c r="BO42" s="133"/>
      <c r="BP42" s="133"/>
      <c r="BQ42" s="133"/>
      <c r="BR42" s="133"/>
      <c r="BS42" s="1457"/>
      <c r="BT42" s="133"/>
      <c r="BU42" s="133"/>
      <c r="BV42" s="133"/>
      <c r="BW42" s="133"/>
      <c r="BX42" s="1457"/>
      <c r="BY42" s="133"/>
      <c r="BZ42" s="133"/>
      <c r="CA42" s="133"/>
      <c r="CB42" s="133"/>
      <c r="CC42" s="1457"/>
      <c r="CD42" s="133"/>
      <c r="CE42" s="133"/>
      <c r="CF42" s="133"/>
      <c r="CG42" s="133"/>
      <c r="CH42" s="1457"/>
      <c r="CI42" s="133"/>
      <c r="CJ42" s="133"/>
      <c r="CK42" s="133"/>
      <c r="CL42" s="133"/>
      <c r="CM42" s="1457"/>
      <c r="CN42" s="133"/>
      <c r="CO42" s="133"/>
      <c r="CP42" s="133"/>
      <c r="CQ42" s="133"/>
      <c r="CR42" s="1457"/>
      <c r="CS42" s="133"/>
      <c r="CT42" s="133"/>
      <c r="CU42" s="133"/>
      <c r="CV42" s="133"/>
      <c r="CW42" s="1457"/>
      <c r="CX42" s="133"/>
      <c r="CY42" s="133"/>
      <c r="CZ42" s="133"/>
      <c r="DA42" s="133"/>
      <c r="DB42" s="1457"/>
      <c r="DC42" s="133"/>
      <c r="DD42" s="133"/>
      <c r="DE42" s="133"/>
      <c r="DF42" s="133"/>
      <c r="DG42" s="1457"/>
      <c r="DH42" s="133"/>
      <c r="DI42" s="133"/>
      <c r="DJ42" s="133"/>
      <c r="DK42" s="133"/>
      <c r="DL42" s="1457"/>
      <c r="DM42" s="133"/>
      <c r="DN42" s="133"/>
      <c r="DO42" s="133"/>
      <c r="DP42" s="133"/>
      <c r="DQ42" s="1457"/>
      <c r="DR42" s="133"/>
      <c r="DS42" s="133"/>
      <c r="DT42" s="133"/>
      <c r="DU42" s="133"/>
      <c r="DV42" s="1457"/>
      <c r="DW42" s="133"/>
      <c r="DX42" s="133"/>
      <c r="DY42" s="133"/>
      <c r="DZ42" s="133"/>
      <c r="EA42" s="1457"/>
      <c r="EB42" s="133"/>
      <c r="EC42" s="133"/>
      <c r="ED42" s="133"/>
      <c r="EE42" s="133"/>
      <c r="EF42" s="1457"/>
      <c r="EG42" s="133"/>
      <c r="EH42" s="133"/>
      <c r="EI42" s="133"/>
      <c r="EJ42" s="133"/>
      <c r="EK42" s="1457"/>
      <c r="EL42" s="133"/>
      <c r="EM42" s="133"/>
      <c r="EN42" s="133"/>
      <c r="EO42" s="133"/>
      <c r="EP42" s="1457"/>
      <c r="EQ42" s="133"/>
      <c r="ER42" s="133"/>
      <c r="ES42" s="133"/>
      <c r="ET42" s="133"/>
      <c r="EU42" s="1457"/>
      <c r="EV42" s="133"/>
      <c r="EW42" s="133"/>
      <c r="EX42" s="133"/>
      <c r="EY42" s="133"/>
      <c r="EZ42" s="1457"/>
      <c r="FA42" s="133"/>
      <c r="FB42" s="133"/>
      <c r="FC42" s="133"/>
      <c r="FD42" s="133"/>
      <c r="FE42" s="238"/>
      <c r="FF42" s="2544"/>
      <c r="FG42" s="2544"/>
      <c r="FH42" s="2544"/>
      <c r="FI42" s="2544"/>
      <c r="FJ42" s="1457"/>
      <c r="FK42" s="2544"/>
      <c r="FL42" s="2544"/>
      <c r="FM42" s="2544"/>
      <c r="FN42" s="2544"/>
      <c r="FO42" s="1457"/>
      <c r="FP42" s="2544"/>
      <c r="FQ42" s="2544"/>
      <c r="FR42" s="2544"/>
      <c r="FS42" s="2544"/>
      <c r="FT42" s="1457"/>
      <c r="FU42" s="2544"/>
      <c r="FV42" s="2544"/>
      <c r="FW42" s="2544"/>
      <c r="FX42" s="2544"/>
      <c r="FY42" s="1457"/>
      <c r="FZ42" s="2544"/>
      <c r="GA42" s="2544"/>
      <c r="GB42" s="2544"/>
      <c r="GC42" s="2544"/>
      <c r="GD42" s="1457"/>
      <c r="GE42" s="2544"/>
    </row>
    <row r="43" spans="1:198" s="1122" customFormat="1" ht="15.75" customHeight="1">
      <c r="A43" s="4618"/>
      <c r="B43" s="1441"/>
      <c r="C43" s="1447"/>
      <c r="D43" s="1450"/>
      <c r="E43" s="1627"/>
      <c r="F43" s="1442"/>
      <c r="G43" s="237"/>
      <c r="H43" s="235"/>
      <c r="I43" s="235"/>
      <c r="J43" s="235"/>
      <c r="K43" s="234"/>
      <c r="L43" s="1403" t="s">
        <v>996</v>
      </c>
      <c r="M43" s="133"/>
      <c r="N43" s="133"/>
      <c r="O43" s="133"/>
      <c r="P43" s="1457"/>
      <c r="Q43" s="133"/>
      <c r="R43" s="133"/>
      <c r="S43" s="133"/>
      <c r="T43" s="133"/>
      <c r="U43" s="1457"/>
      <c r="V43" s="133"/>
      <c r="W43" s="133"/>
      <c r="X43" s="133"/>
      <c r="Y43" s="133"/>
      <c r="Z43" s="1457"/>
      <c r="AA43" s="133"/>
      <c r="AB43" s="133"/>
      <c r="AC43" s="133"/>
      <c r="AD43" s="133"/>
      <c r="AE43" s="1457"/>
      <c r="AF43" s="133"/>
      <c r="AG43" s="133"/>
      <c r="AH43" s="133"/>
      <c r="AI43" s="133"/>
      <c r="AJ43" s="1457"/>
      <c r="AK43" s="133"/>
      <c r="AL43" s="133"/>
      <c r="AM43" s="133"/>
      <c r="AN43" s="133"/>
      <c r="AO43" s="1457"/>
      <c r="AP43" s="133"/>
      <c r="AQ43" s="133"/>
      <c r="AR43" s="133"/>
      <c r="AS43" s="133"/>
      <c r="AT43" s="1457"/>
      <c r="AU43" s="133"/>
      <c r="AV43" s="133"/>
      <c r="AW43" s="133"/>
      <c r="AX43" s="133"/>
      <c r="AY43" s="1457"/>
      <c r="AZ43" s="133"/>
      <c r="BA43" s="133"/>
      <c r="BB43" s="133"/>
      <c r="BC43" s="133"/>
      <c r="BD43" s="1457"/>
      <c r="BE43" s="133"/>
      <c r="BF43" s="133"/>
      <c r="BG43" s="133"/>
      <c r="BH43" s="133"/>
      <c r="BI43" s="1457"/>
      <c r="BJ43" s="133"/>
      <c r="BK43" s="133"/>
      <c r="BL43" s="133"/>
      <c r="BM43" s="133"/>
      <c r="BN43" s="1457"/>
      <c r="BO43" s="133"/>
      <c r="BP43" s="133"/>
      <c r="BQ43" s="133"/>
      <c r="BR43" s="133"/>
      <c r="BS43" s="1457"/>
      <c r="BT43" s="133"/>
      <c r="BU43" s="133"/>
      <c r="BV43" s="133"/>
      <c r="BW43" s="133"/>
      <c r="BX43" s="1457"/>
      <c r="BY43" s="133"/>
      <c r="BZ43" s="133"/>
      <c r="CA43" s="133"/>
      <c r="CB43" s="133"/>
      <c r="CC43" s="1457"/>
      <c r="CD43" s="133"/>
      <c r="CE43" s="133"/>
      <c r="CF43" s="133"/>
      <c r="CG43" s="133"/>
      <c r="CH43" s="1457"/>
      <c r="CI43" s="133"/>
      <c r="CJ43" s="133"/>
      <c r="CK43" s="133"/>
      <c r="CL43" s="133"/>
      <c r="CM43" s="1457"/>
      <c r="CN43" s="133"/>
      <c r="CO43" s="133"/>
      <c r="CP43" s="133"/>
      <c r="CQ43" s="133"/>
      <c r="CR43" s="1457"/>
      <c r="CS43" s="133"/>
      <c r="CT43" s="133"/>
      <c r="CU43" s="133"/>
      <c r="CV43" s="133"/>
      <c r="CW43" s="1457"/>
      <c r="CX43" s="133"/>
      <c r="CY43" s="133"/>
      <c r="CZ43" s="133"/>
      <c r="DA43" s="133"/>
      <c r="DB43" s="1457"/>
      <c r="DC43" s="133"/>
      <c r="DD43" s="133"/>
      <c r="DE43" s="133"/>
      <c r="DF43" s="133"/>
      <c r="DG43" s="1457"/>
      <c r="DH43" s="133"/>
      <c r="DI43" s="133"/>
      <c r="DJ43" s="133"/>
      <c r="DK43" s="133"/>
      <c r="DL43" s="1457"/>
      <c r="DM43" s="133"/>
      <c r="DN43" s="133"/>
      <c r="DO43" s="133"/>
      <c r="DP43" s="133"/>
      <c r="DQ43" s="1457"/>
      <c r="DR43" s="133"/>
      <c r="DS43" s="133"/>
      <c r="DT43" s="133"/>
      <c r="DU43" s="133"/>
      <c r="DV43" s="1457"/>
      <c r="DW43" s="133"/>
      <c r="DX43" s="133"/>
      <c r="DY43" s="133"/>
      <c r="DZ43" s="133"/>
      <c r="EA43" s="1457"/>
      <c r="EB43" s="133"/>
      <c r="EC43" s="133"/>
      <c r="ED43" s="133"/>
      <c r="EE43" s="133"/>
      <c r="EF43" s="1457"/>
      <c r="EG43" s="133"/>
      <c r="EH43" s="133"/>
      <c r="EI43" s="133"/>
      <c r="EJ43" s="133"/>
      <c r="EK43" s="1457"/>
      <c r="EL43" s="133"/>
      <c r="EM43" s="133"/>
      <c r="EN43" s="133"/>
      <c r="EO43" s="133"/>
      <c r="EP43" s="1457"/>
      <c r="EQ43" s="133"/>
      <c r="ER43" s="133"/>
      <c r="ES43" s="133"/>
      <c r="ET43" s="133"/>
      <c r="EU43" s="1457"/>
      <c r="EV43" s="133"/>
      <c r="EW43" s="133"/>
      <c r="EX43" s="133"/>
      <c r="EY43" s="133"/>
      <c r="EZ43" s="1457"/>
      <c r="FA43" s="133"/>
      <c r="FB43" s="133"/>
      <c r="FC43" s="133"/>
      <c r="FD43" s="133"/>
      <c r="FE43" s="238"/>
      <c r="FF43" s="2544"/>
      <c r="FG43" s="2544"/>
      <c r="FH43" s="2544"/>
      <c r="FI43" s="2544"/>
      <c r="FJ43" s="1457"/>
      <c r="FK43" s="2544"/>
      <c r="FL43" s="2544"/>
      <c r="FM43" s="2544"/>
      <c r="FN43" s="2544"/>
      <c r="FO43" s="1457"/>
      <c r="FP43" s="2544"/>
      <c r="FQ43" s="2544"/>
      <c r="FR43" s="2544"/>
      <c r="FS43" s="2544"/>
      <c r="FT43" s="1457"/>
      <c r="FU43" s="2544"/>
      <c r="FV43" s="2544"/>
      <c r="FW43" s="2544"/>
      <c r="FX43" s="2544"/>
      <c r="FY43" s="1457"/>
      <c r="FZ43" s="2544"/>
      <c r="GA43" s="2544"/>
      <c r="GB43" s="2544"/>
      <c r="GC43" s="2544"/>
      <c r="GD43" s="1457"/>
      <c r="GE43" s="2544"/>
    </row>
    <row r="44" spans="1:198" s="1122" customFormat="1" ht="15.75" customHeight="1">
      <c r="A44" s="4618"/>
      <c r="B44" s="1441"/>
      <c r="C44" s="1447"/>
      <c r="D44" s="1450"/>
      <c r="E44" s="1627"/>
      <c r="F44" s="1442"/>
      <c r="G44" s="237"/>
      <c r="H44" s="235"/>
      <c r="I44" s="235"/>
      <c r="J44" s="235"/>
      <c r="K44" s="234"/>
      <c r="L44" s="239"/>
      <c r="M44" s="133"/>
      <c r="N44" s="133"/>
      <c r="O44" s="133"/>
      <c r="P44" s="1457"/>
      <c r="Q44" s="133"/>
      <c r="R44" s="1397" t="s">
        <v>992</v>
      </c>
      <c r="S44" s="1387"/>
      <c r="T44" s="1387"/>
      <c r="U44" s="1459"/>
      <c r="V44" s="1387"/>
      <c r="W44" s="1387"/>
      <c r="X44" s="1387"/>
      <c r="Y44" s="1387"/>
      <c r="Z44" s="1459"/>
      <c r="AA44" s="133"/>
      <c r="AB44" s="133"/>
      <c r="AC44" s="133"/>
      <c r="AD44" s="133"/>
      <c r="AE44" s="1457"/>
      <c r="AF44" s="133"/>
      <c r="AG44" s="133"/>
      <c r="AH44" s="133"/>
      <c r="AI44" s="133"/>
      <c r="AJ44" s="1457"/>
      <c r="AK44" s="133"/>
      <c r="AL44" s="133"/>
      <c r="AM44" s="133"/>
      <c r="AN44" s="133"/>
      <c r="AO44" s="1457"/>
      <c r="AP44" s="133"/>
      <c r="AQ44" s="133"/>
      <c r="AR44" s="133"/>
      <c r="AS44" s="133"/>
      <c r="AT44" s="1457"/>
      <c r="AU44" s="133"/>
      <c r="AV44" s="133"/>
      <c r="AW44" s="133"/>
      <c r="AX44" s="133"/>
      <c r="AY44" s="1457"/>
      <c r="AZ44" s="133"/>
      <c r="BA44" s="133"/>
      <c r="BB44" s="133"/>
      <c r="BC44" s="133"/>
      <c r="BD44" s="1457"/>
      <c r="BE44" s="133"/>
      <c r="BF44" s="133"/>
      <c r="BG44" s="133"/>
      <c r="BH44" s="133"/>
      <c r="BI44" s="1457"/>
      <c r="BJ44" s="133"/>
      <c r="BK44" s="133"/>
      <c r="BL44" s="133"/>
      <c r="BM44" s="133"/>
      <c r="BN44" s="1457"/>
      <c r="BO44" s="133"/>
      <c r="BP44" s="133"/>
      <c r="BQ44" s="133"/>
      <c r="BR44" s="133"/>
      <c r="BS44" s="1457"/>
      <c r="BT44" s="133"/>
      <c r="BU44" s="133"/>
      <c r="BV44" s="133"/>
      <c r="BW44" s="133"/>
      <c r="BX44" s="1457"/>
      <c r="BY44" s="133"/>
      <c r="BZ44" s="133"/>
      <c r="CA44" s="133"/>
      <c r="CB44" s="133"/>
      <c r="CC44" s="1457"/>
      <c r="CD44" s="133"/>
      <c r="CE44" s="133"/>
      <c r="CF44" s="133"/>
      <c r="CG44" s="133"/>
      <c r="CH44" s="1457"/>
      <c r="CI44" s="133"/>
      <c r="CJ44" s="133"/>
      <c r="CK44" s="133"/>
      <c r="CL44" s="133"/>
      <c r="CM44" s="1457"/>
      <c r="CN44" s="133"/>
      <c r="CO44" s="133"/>
      <c r="CP44" s="133"/>
      <c r="CQ44" s="133"/>
      <c r="CR44" s="1457"/>
      <c r="CS44" s="133"/>
      <c r="CT44" s="133"/>
      <c r="CU44" s="133"/>
      <c r="CV44" s="133"/>
      <c r="CW44" s="1457"/>
      <c r="CX44" s="133"/>
      <c r="CY44" s="133"/>
      <c r="CZ44" s="133"/>
      <c r="DA44" s="133"/>
      <c r="DB44" s="1457"/>
      <c r="DC44" s="133"/>
      <c r="DD44" s="133"/>
      <c r="DE44" s="133"/>
      <c r="DF44" s="133"/>
      <c r="DG44" s="1457"/>
      <c r="DH44" s="133"/>
      <c r="DI44" s="133"/>
      <c r="DJ44" s="133"/>
      <c r="DK44" s="133"/>
      <c r="DL44" s="1457"/>
      <c r="DM44" s="133"/>
      <c r="DN44" s="133"/>
      <c r="DO44" s="133"/>
      <c r="DP44" s="133"/>
      <c r="DQ44" s="1457"/>
      <c r="DR44" s="133"/>
      <c r="DS44" s="133"/>
      <c r="DT44" s="133"/>
      <c r="DU44" s="133"/>
      <c r="DV44" s="1457"/>
      <c r="DW44" s="133"/>
      <c r="DX44" s="133"/>
      <c r="DY44" s="133"/>
      <c r="DZ44" s="133"/>
      <c r="EA44" s="1457"/>
      <c r="EB44" s="133"/>
      <c r="EC44" s="133"/>
      <c r="ED44" s="133"/>
      <c r="EE44" s="133"/>
      <c r="EF44" s="1457"/>
      <c r="EG44" s="133"/>
      <c r="EH44" s="133"/>
      <c r="EI44" s="133"/>
      <c r="EJ44" s="133"/>
      <c r="EK44" s="1457"/>
      <c r="EL44" s="133"/>
      <c r="EM44" s="133"/>
      <c r="EN44" s="133"/>
      <c r="EO44" s="133"/>
      <c r="EP44" s="1457"/>
      <c r="EQ44" s="133"/>
      <c r="ER44" s="133"/>
      <c r="ES44" s="133"/>
      <c r="ET44" s="133"/>
      <c r="EU44" s="1457"/>
      <c r="EV44" s="133"/>
      <c r="EW44" s="133"/>
      <c r="EX44" s="133"/>
      <c r="EY44" s="133"/>
      <c r="EZ44" s="1457"/>
      <c r="FA44" s="133"/>
      <c r="FB44" s="133"/>
      <c r="FC44" s="133"/>
      <c r="FD44" s="133"/>
      <c r="FE44" s="238"/>
      <c r="FF44" s="2544"/>
      <c r="FG44" s="2544"/>
      <c r="FH44" s="2544"/>
      <c r="FI44" s="2544"/>
      <c r="FJ44" s="1457"/>
      <c r="FK44" s="2544"/>
      <c r="FL44" s="2544"/>
      <c r="FM44" s="2544"/>
      <c r="FN44" s="2544"/>
      <c r="FO44" s="1457"/>
      <c r="FP44" s="2544"/>
      <c r="FQ44" s="2544"/>
      <c r="FR44" s="2544"/>
      <c r="FS44" s="2544"/>
      <c r="FT44" s="1457"/>
      <c r="FU44" s="2544"/>
      <c r="FV44" s="2544"/>
      <c r="FW44" s="2544"/>
      <c r="FX44" s="2544"/>
      <c r="FY44" s="1457"/>
      <c r="FZ44" s="2544"/>
      <c r="GA44" s="2544"/>
      <c r="GB44" s="2544"/>
      <c r="GC44" s="2544"/>
      <c r="GD44" s="1457"/>
      <c r="GE44" s="2544"/>
    </row>
    <row r="45" spans="1:198" s="1122" customFormat="1" ht="15.75" customHeight="1">
      <c r="A45" s="4618"/>
      <c r="B45" s="1441"/>
      <c r="C45" s="1447"/>
      <c r="D45" s="1450"/>
      <c r="E45" s="1627"/>
      <c r="F45" s="1442"/>
      <c r="G45" s="237"/>
      <c r="H45" s="235"/>
      <c r="I45" s="235"/>
      <c r="J45" s="235"/>
      <c r="K45" s="234"/>
      <c r="L45" s="239"/>
      <c r="M45" s="133"/>
      <c r="N45" s="133"/>
      <c r="O45" s="133"/>
      <c r="P45" s="1457"/>
      <c r="Q45" s="133"/>
      <c r="R45" s="1387" t="s">
        <v>2212</v>
      </c>
      <c r="S45" s="1387"/>
      <c r="T45" s="1387"/>
      <c r="U45" s="1459"/>
      <c r="V45" s="1387"/>
      <c r="W45" s="1387"/>
      <c r="X45" s="1387"/>
      <c r="Y45" s="1387"/>
      <c r="Z45" s="1459"/>
      <c r="AA45" s="133"/>
      <c r="AB45" s="133"/>
      <c r="AC45" s="133"/>
      <c r="AD45" s="133"/>
      <c r="AE45" s="1457"/>
      <c r="AF45" s="133"/>
      <c r="AG45" s="133"/>
      <c r="AH45" s="133"/>
      <c r="AI45" s="133"/>
      <c r="AJ45" s="1457"/>
      <c r="AK45" s="133"/>
      <c r="AL45" s="133"/>
      <c r="AM45" s="133"/>
      <c r="AN45" s="133"/>
      <c r="AO45" s="1457"/>
      <c r="AP45" s="133"/>
      <c r="AQ45" s="133"/>
      <c r="AR45" s="133"/>
      <c r="AS45" s="133"/>
      <c r="AT45" s="1457"/>
      <c r="AU45" s="133"/>
      <c r="AV45" s="133"/>
      <c r="AW45" s="133"/>
      <c r="AX45" s="133"/>
      <c r="AY45" s="1457"/>
      <c r="AZ45" s="133"/>
      <c r="BA45" s="133"/>
      <c r="BB45" s="133"/>
      <c r="BC45" s="133"/>
      <c r="BD45" s="1457"/>
      <c r="BE45" s="133"/>
      <c r="BF45" s="133"/>
      <c r="BG45" s="133"/>
      <c r="BH45" s="133"/>
      <c r="BI45" s="1457"/>
      <c r="BJ45" s="133"/>
      <c r="BK45" s="133"/>
      <c r="BL45" s="133"/>
      <c r="BM45" s="133"/>
      <c r="BN45" s="1457"/>
      <c r="BO45" s="133"/>
      <c r="BP45" s="133"/>
      <c r="BQ45" s="133"/>
      <c r="BR45" s="133"/>
      <c r="BS45" s="1457"/>
      <c r="BT45" s="133"/>
      <c r="BU45" s="133"/>
      <c r="BV45" s="133"/>
      <c r="BW45" s="133"/>
      <c r="BX45" s="1457"/>
      <c r="BY45" s="133"/>
      <c r="BZ45" s="133"/>
      <c r="CA45" s="133"/>
      <c r="CB45" s="133"/>
      <c r="CC45" s="1457"/>
      <c r="CD45" s="133"/>
      <c r="CE45" s="133"/>
      <c r="CF45" s="133"/>
      <c r="CG45" s="133"/>
      <c r="CH45" s="1457"/>
      <c r="CI45" s="133"/>
      <c r="CJ45" s="133"/>
      <c r="CK45" s="133"/>
      <c r="CL45" s="133"/>
      <c r="CM45" s="1457"/>
      <c r="CN45" s="133"/>
      <c r="CO45" s="133"/>
      <c r="CP45" s="133"/>
      <c r="CQ45" s="133"/>
      <c r="CR45" s="1457"/>
      <c r="CS45" s="133"/>
      <c r="CT45" s="133"/>
      <c r="CU45" s="133"/>
      <c r="CV45" s="133"/>
      <c r="CW45" s="1457"/>
      <c r="CX45" s="133"/>
      <c r="CY45" s="133"/>
      <c r="CZ45" s="133"/>
      <c r="DA45" s="133"/>
      <c r="DB45" s="1457"/>
      <c r="DC45" s="133"/>
      <c r="DD45" s="133"/>
      <c r="DE45" s="133"/>
      <c r="DF45" s="133"/>
      <c r="DG45" s="1457"/>
      <c r="DH45" s="133"/>
      <c r="DI45" s="133"/>
      <c r="DJ45" s="133"/>
      <c r="DK45" s="133"/>
      <c r="DL45" s="1457"/>
      <c r="DM45" s="133"/>
      <c r="DN45" s="133"/>
      <c r="DO45" s="133"/>
      <c r="DP45" s="133"/>
      <c r="DQ45" s="1457"/>
      <c r="DR45" s="133"/>
      <c r="DS45" s="133"/>
      <c r="DT45" s="133"/>
      <c r="DU45" s="133"/>
      <c r="DV45" s="1457"/>
      <c r="DW45" s="133"/>
      <c r="DX45" s="133"/>
      <c r="DY45" s="133"/>
      <c r="DZ45" s="133"/>
      <c r="EA45" s="1457"/>
      <c r="EB45" s="133"/>
      <c r="EC45" s="133"/>
      <c r="ED45" s="133"/>
      <c r="EE45" s="133"/>
      <c r="EF45" s="1457"/>
      <c r="EG45" s="133"/>
      <c r="EH45" s="133"/>
      <c r="EI45" s="133"/>
      <c r="EJ45" s="133"/>
      <c r="EK45" s="1457"/>
      <c r="EL45" s="133"/>
      <c r="EM45" s="133"/>
      <c r="EN45" s="133"/>
      <c r="EO45" s="133"/>
      <c r="EP45" s="1457"/>
      <c r="EQ45" s="133"/>
      <c r="ER45" s="133"/>
      <c r="ES45" s="133"/>
      <c r="ET45" s="133"/>
      <c r="EU45" s="1457"/>
      <c r="EV45" s="133"/>
      <c r="EW45" s="133"/>
      <c r="EX45" s="133"/>
      <c r="EY45" s="133"/>
      <c r="EZ45" s="1457"/>
      <c r="FA45" s="133"/>
      <c r="FB45" s="133"/>
      <c r="FC45" s="133"/>
      <c r="FD45" s="133"/>
      <c r="FE45" s="238"/>
      <c r="FF45" s="2544"/>
      <c r="FG45" s="2544"/>
      <c r="FH45" s="2544"/>
      <c r="FI45" s="2544"/>
      <c r="FJ45" s="1457"/>
      <c r="FK45" s="2544"/>
      <c r="FL45" s="2544"/>
      <c r="FM45" s="2544"/>
      <c r="FN45" s="2544"/>
      <c r="FO45" s="1457"/>
      <c r="FP45" s="2544"/>
      <c r="FQ45" s="2544"/>
      <c r="FR45" s="2544"/>
      <c r="FS45" s="2544"/>
      <c r="FT45" s="1457"/>
      <c r="FU45" s="2544"/>
      <c r="FV45" s="2544"/>
      <c r="FW45" s="2544"/>
      <c r="FX45" s="2544"/>
      <c r="FY45" s="1457"/>
      <c r="FZ45" s="2544"/>
      <c r="GA45" s="2544"/>
      <c r="GB45" s="2544"/>
      <c r="GC45" s="2544"/>
      <c r="GD45" s="1457"/>
      <c r="GE45" s="2544"/>
    </row>
    <row r="46" spans="1:198" s="1122" customFormat="1" ht="15.75" customHeight="1">
      <c r="A46" s="4618"/>
      <c r="B46" s="1441"/>
      <c r="C46" s="1447"/>
      <c r="D46" s="1450"/>
      <c r="E46" s="1627"/>
      <c r="F46" s="1442"/>
      <c r="G46" s="237"/>
      <c r="H46" s="235"/>
      <c r="I46" s="235"/>
      <c r="J46" s="235"/>
      <c r="K46" s="234"/>
      <c r="L46" s="239"/>
      <c r="M46" s="133"/>
      <c r="N46" s="133"/>
      <c r="O46" s="133"/>
      <c r="P46" s="1457"/>
      <c r="Q46" s="133"/>
      <c r="R46" s="133"/>
      <c r="S46" s="133"/>
      <c r="T46" s="133"/>
      <c r="U46" s="1457"/>
      <c r="V46" s="133"/>
      <c r="W46" s="133"/>
      <c r="X46" s="133"/>
      <c r="Y46" s="133"/>
      <c r="Z46" s="1457"/>
      <c r="AA46" s="1395" t="s">
        <v>994</v>
      </c>
      <c r="AB46" s="1395"/>
      <c r="AC46" s="1395"/>
      <c r="AD46" s="1395"/>
      <c r="AE46" s="1460"/>
      <c r="AF46" s="1395"/>
      <c r="AG46" s="1395"/>
      <c r="AH46" s="1395"/>
      <c r="AI46" s="1395"/>
      <c r="AJ46" s="1460"/>
      <c r="AK46" s="1395"/>
      <c r="AL46" s="1395"/>
      <c r="AM46" s="1395"/>
      <c r="AN46" s="1395"/>
      <c r="AO46" s="1460"/>
      <c r="AP46" s="133"/>
      <c r="AQ46" s="133"/>
      <c r="AR46" s="133"/>
      <c r="AS46" s="133"/>
      <c r="AT46" s="1457"/>
      <c r="AU46" s="133"/>
      <c r="AV46" s="133"/>
      <c r="AW46" s="133"/>
      <c r="AX46" s="133"/>
      <c r="AY46" s="1457"/>
      <c r="AZ46" s="133"/>
      <c r="BA46" s="133"/>
      <c r="BB46" s="133"/>
      <c r="BC46" s="133"/>
      <c r="BD46" s="1457"/>
      <c r="BE46" s="133"/>
      <c r="BF46" s="133"/>
      <c r="BG46" s="133"/>
      <c r="BH46" s="133"/>
      <c r="BI46" s="1457"/>
      <c r="BJ46" s="133"/>
      <c r="BK46" s="133"/>
      <c r="BL46" s="133"/>
      <c r="BM46" s="133"/>
      <c r="BN46" s="1457"/>
      <c r="BO46" s="133"/>
      <c r="BP46" s="133"/>
      <c r="BQ46" s="133"/>
      <c r="BR46" s="133"/>
      <c r="BS46" s="1457"/>
      <c r="BT46" s="133"/>
      <c r="BU46" s="133"/>
      <c r="BV46" s="133"/>
      <c r="BW46" s="133"/>
      <c r="BX46" s="1457"/>
      <c r="BY46" s="133"/>
      <c r="BZ46" s="133"/>
      <c r="CA46" s="133"/>
      <c r="CB46" s="133"/>
      <c r="CC46" s="1457"/>
      <c r="CD46" s="133"/>
      <c r="CE46" s="133"/>
      <c r="CF46" s="133"/>
      <c r="CG46" s="133"/>
      <c r="CH46" s="1457"/>
      <c r="CI46" s="133"/>
      <c r="CJ46" s="133"/>
      <c r="CK46" s="133"/>
      <c r="CL46" s="133"/>
      <c r="CM46" s="1457"/>
      <c r="CN46" s="133"/>
      <c r="CO46" s="133"/>
      <c r="CP46" s="133"/>
      <c r="CQ46" s="133"/>
      <c r="CR46" s="1457"/>
      <c r="CS46" s="133"/>
      <c r="CT46" s="133"/>
      <c r="CU46" s="133"/>
      <c r="CV46" s="133"/>
      <c r="CW46" s="1457"/>
      <c r="CX46" s="133"/>
      <c r="CY46" s="133"/>
      <c r="CZ46" s="133"/>
      <c r="DA46" s="133"/>
      <c r="DB46" s="1457"/>
      <c r="DC46" s="133"/>
      <c r="DD46" s="133"/>
      <c r="DE46" s="133"/>
      <c r="DF46" s="133"/>
      <c r="DG46" s="1457"/>
      <c r="DH46" s="133"/>
      <c r="DI46" s="133"/>
      <c r="DJ46" s="133"/>
      <c r="DK46" s="133"/>
      <c r="DL46" s="1457"/>
      <c r="DM46" s="133"/>
      <c r="DN46" s="133"/>
      <c r="DO46" s="133"/>
      <c r="DP46" s="133"/>
      <c r="DQ46" s="1457"/>
      <c r="DR46" s="133"/>
      <c r="DS46" s="133"/>
      <c r="DT46" s="133"/>
      <c r="DU46" s="133"/>
      <c r="DV46" s="1457"/>
      <c r="DW46" s="133"/>
      <c r="DX46" s="133"/>
      <c r="DY46" s="133"/>
      <c r="DZ46" s="133"/>
      <c r="EA46" s="1457"/>
      <c r="EB46" s="133"/>
      <c r="EC46" s="133"/>
      <c r="ED46" s="133"/>
      <c r="EE46" s="133"/>
      <c r="EF46" s="1457"/>
      <c r="EG46" s="133"/>
      <c r="EH46" s="133"/>
      <c r="EI46" s="133"/>
      <c r="EJ46" s="133"/>
      <c r="EK46" s="1457"/>
      <c r="EL46" s="133"/>
      <c r="EM46" s="133"/>
      <c r="EN46" s="133"/>
      <c r="EO46" s="133"/>
      <c r="EP46" s="1457"/>
      <c r="EQ46" s="133"/>
      <c r="ER46" s="133"/>
      <c r="ES46" s="133"/>
      <c r="ET46" s="133"/>
      <c r="EU46" s="1457"/>
      <c r="EV46" s="133"/>
      <c r="EW46" s="133"/>
      <c r="EX46" s="133"/>
      <c r="EY46" s="133"/>
      <c r="EZ46" s="1457"/>
      <c r="FA46" s="133"/>
      <c r="FB46" s="133"/>
      <c r="FC46" s="133"/>
      <c r="FD46" s="133"/>
      <c r="FE46" s="238"/>
      <c r="FF46" s="2544"/>
      <c r="FG46" s="2544"/>
      <c r="FH46" s="2544"/>
      <c r="FI46" s="2544"/>
      <c r="FJ46" s="1457"/>
      <c r="FK46" s="2544"/>
      <c r="FL46" s="2544"/>
      <c r="FM46" s="2544"/>
      <c r="FN46" s="2544"/>
      <c r="FO46" s="1457"/>
      <c r="FP46" s="2544"/>
      <c r="FQ46" s="2544"/>
      <c r="FR46" s="2544"/>
      <c r="FS46" s="2544"/>
      <c r="FT46" s="1457"/>
      <c r="FU46" s="2544"/>
      <c r="FV46" s="2544"/>
      <c r="FW46" s="2544"/>
      <c r="FX46" s="2544"/>
      <c r="FY46" s="1457"/>
      <c r="FZ46" s="2544"/>
      <c r="GA46" s="2544"/>
      <c r="GB46" s="2544"/>
      <c r="GC46" s="2544"/>
      <c r="GD46" s="1457"/>
      <c r="GE46" s="2544"/>
    </row>
    <row r="47" spans="1:198" s="1122" customFormat="1" ht="15.75" customHeight="1">
      <c r="A47" s="4618"/>
      <c r="B47" s="1441"/>
      <c r="C47" s="1447"/>
      <c r="D47" s="1450"/>
      <c r="E47" s="1627"/>
      <c r="F47" s="1442"/>
      <c r="G47" s="237"/>
      <c r="H47" s="235"/>
      <c r="I47" s="235"/>
      <c r="J47" s="235"/>
      <c r="K47" s="234"/>
      <c r="L47" s="239"/>
      <c r="M47" s="133"/>
      <c r="N47" s="133"/>
      <c r="O47" s="133"/>
      <c r="P47" s="1457"/>
      <c r="Q47" s="133"/>
      <c r="R47" s="133"/>
      <c r="S47" s="133"/>
      <c r="T47" s="133"/>
      <c r="U47" s="1457"/>
      <c r="V47" s="133"/>
      <c r="W47" s="133"/>
      <c r="X47" s="133"/>
      <c r="Y47" s="133"/>
      <c r="Z47" s="1457"/>
      <c r="AA47" s="1395" t="s">
        <v>2213</v>
      </c>
      <c r="AB47" s="1395"/>
      <c r="AC47" s="1395"/>
      <c r="AD47" s="1395"/>
      <c r="AE47" s="1460"/>
      <c r="AF47" s="1395"/>
      <c r="AG47" s="1395"/>
      <c r="AH47" s="1395"/>
      <c r="AI47" s="1395"/>
      <c r="AJ47" s="1460"/>
      <c r="AK47" s="1395"/>
      <c r="AL47" s="1395"/>
      <c r="AM47" s="1395"/>
      <c r="AN47" s="1395"/>
      <c r="AO47" s="1460"/>
      <c r="AP47" s="133"/>
      <c r="AQ47" s="133"/>
      <c r="AR47" s="133"/>
      <c r="AS47" s="133"/>
      <c r="AT47" s="1457"/>
      <c r="AU47" s="133"/>
      <c r="AV47" s="133"/>
      <c r="AW47" s="133"/>
      <c r="AX47" s="133"/>
      <c r="AY47" s="1457"/>
      <c r="AZ47" s="133"/>
      <c r="BA47" s="133"/>
      <c r="BB47" s="133"/>
      <c r="BC47" s="133"/>
      <c r="BD47" s="1457"/>
      <c r="BE47" s="133"/>
      <c r="BF47" s="133"/>
      <c r="BG47" s="133"/>
      <c r="BH47" s="133"/>
      <c r="BI47" s="1457"/>
      <c r="BJ47" s="133"/>
      <c r="BK47" s="133"/>
      <c r="BL47" s="133"/>
      <c r="BM47" s="133"/>
      <c r="BN47" s="1457"/>
      <c r="BO47" s="133"/>
      <c r="BP47" s="133"/>
      <c r="BQ47" s="133"/>
      <c r="BR47" s="133"/>
      <c r="BS47" s="1457"/>
      <c r="BT47" s="133"/>
      <c r="BU47" s="133"/>
      <c r="BV47" s="133"/>
      <c r="BW47" s="133"/>
      <c r="BX47" s="1457"/>
      <c r="BY47" s="133"/>
      <c r="BZ47" s="133"/>
      <c r="CA47" s="133"/>
      <c r="CB47" s="133"/>
      <c r="CC47" s="1457"/>
      <c r="CD47" s="133"/>
      <c r="CE47" s="133"/>
      <c r="CF47" s="133"/>
      <c r="CG47" s="133"/>
      <c r="CH47" s="1457"/>
      <c r="CI47" s="133"/>
      <c r="CJ47" s="133"/>
      <c r="CK47" s="133"/>
      <c r="CL47" s="133"/>
      <c r="CM47" s="1457"/>
      <c r="CN47" s="133"/>
      <c r="CO47" s="133"/>
      <c r="CP47" s="133"/>
      <c r="CQ47" s="133"/>
      <c r="CR47" s="1457"/>
      <c r="CS47" s="133"/>
      <c r="CT47" s="133"/>
      <c r="CU47" s="133"/>
      <c r="CV47" s="133"/>
      <c r="CW47" s="1457"/>
      <c r="CX47" s="133"/>
      <c r="CY47" s="133"/>
      <c r="CZ47" s="133"/>
      <c r="DA47" s="133"/>
      <c r="DB47" s="1457"/>
      <c r="DC47" s="133"/>
      <c r="DD47" s="133"/>
      <c r="DE47" s="133"/>
      <c r="DF47" s="133"/>
      <c r="DG47" s="1457"/>
      <c r="DH47" s="133"/>
      <c r="DI47" s="133"/>
      <c r="DJ47" s="133"/>
      <c r="DK47" s="133"/>
      <c r="DL47" s="1457"/>
      <c r="DM47" s="133"/>
      <c r="DN47" s="133"/>
      <c r="DO47" s="133"/>
      <c r="DP47" s="133"/>
      <c r="DQ47" s="1457"/>
      <c r="DR47" s="133"/>
      <c r="DS47" s="133"/>
      <c r="DT47" s="133"/>
      <c r="DU47" s="133"/>
      <c r="DV47" s="1457"/>
      <c r="DW47" s="133"/>
      <c r="DX47" s="133"/>
      <c r="DY47" s="133"/>
      <c r="DZ47" s="133"/>
      <c r="EA47" s="1457"/>
      <c r="EB47" s="133"/>
      <c r="EC47" s="133"/>
      <c r="ED47" s="133"/>
      <c r="EE47" s="133"/>
      <c r="EF47" s="1457"/>
      <c r="EG47" s="133"/>
      <c r="EH47" s="133"/>
      <c r="EI47" s="133"/>
      <c r="EJ47" s="133"/>
      <c r="EK47" s="1457"/>
      <c r="EL47" s="133"/>
      <c r="EM47" s="133"/>
      <c r="EN47" s="133"/>
      <c r="EO47" s="133"/>
      <c r="EP47" s="1457"/>
      <c r="EQ47" s="133"/>
      <c r="ER47" s="133"/>
      <c r="ES47" s="133"/>
      <c r="ET47" s="133"/>
      <c r="EU47" s="1457"/>
      <c r="EV47" s="133"/>
      <c r="EW47" s="133"/>
      <c r="EX47" s="133"/>
      <c r="EY47" s="133"/>
      <c r="EZ47" s="1457"/>
      <c r="FA47" s="133"/>
      <c r="FB47" s="133"/>
      <c r="FC47" s="133"/>
      <c r="FD47" s="133"/>
      <c r="FE47" s="238"/>
      <c r="FF47" s="2544"/>
      <c r="FG47" s="2544"/>
      <c r="FH47" s="2544"/>
      <c r="FI47" s="2544"/>
      <c r="FJ47" s="1457"/>
      <c r="FK47" s="2544"/>
      <c r="FL47" s="2544"/>
      <c r="FM47" s="2544"/>
      <c r="FN47" s="2544"/>
      <c r="FO47" s="1457"/>
      <c r="FP47" s="2544"/>
      <c r="FQ47" s="2544"/>
      <c r="FR47" s="2544"/>
      <c r="FS47" s="2544"/>
      <c r="FT47" s="1457"/>
      <c r="FU47" s="2544"/>
      <c r="FV47" s="2544"/>
      <c r="FW47" s="2544"/>
      <c r="FX47" s="2544"/>
      <c r="FY47" s="1457"/>
      <c r="FZ47" s="2544"/>
      <c r="GA47" s="2544"/>
      <c r="GB47" s="2544"/>
      <c r="GC47" s="2544"/>
      <c r="GD47" s="1457"/>
      <c r="GE47" s="2544"/>
    </row>
    <row r="48" spans="1:198" s="1122" customFormat="1" ht="15.75" customHeight="1">
      <c r="A48" s="4618"/>
      <c r="B48" s="1441"/>
      <c r="C48" s="1447"/>
      <c r="D48" s="1450"/>
      <c r="E48" s="1627"/>
      <c r="F48" s="1442"/>
      <c r="G48" s="237"/>
      <c r="H48" s="235"/>
      <c r="I48" s="235"/>
      <c r="J48" s="235"/>
      <c r="K48" s="234"/>
      <c r="L48" s="239"/>
      <c r="M48" s="133"/>
      <c r="N48" s="133"/>
      <c r="O48" s="133"/>
      <c r="P48" s="1457"/>
      <c r="Q48" s="133"/>
      <c r="R48" s="133"/>
      <c r="S48" s="133"/>
      <c r="T48" s="133"/>
      <c r="U48" s="1457"/>
      <c r="V48" s="133"/>
      <c r="W48" s="133"/>
      <c r="X48" s="133"/>
      <c r="Y48" s="133"/>
      <c r="Z48" s="1457"/>
      <c r="AA48" s="133"/>
      <c r="AB48" s="133"/>
      <c r="AC48" s="133"/>
      <c r="AD48" s="133"/>
      <c r="AE48" s="1457"/>
      <c r="AF48" s="133"/>
      <c r="AG48" s="133"/>
      <c r="AH48" s="133"/>
      <c r="AI48" s="133"/>
      <c r="AJ48" s="1457"/>
      <c r="AK48" s="133"/>
      <c r="AL48" s="1398" t="s">
        <v>993</v>
      </c>
      <c r="AM48" s="1398"/>
      <c r="AN48" s="1398"/>
      <c r="AO48" s="1461"/>
      <c r="AP48" s="1398"/>
      <c r="AQ48" s="1398"/>
      <c r="AR48" s="1398"/>
      <c r="AS48" s="1398"/>
      <c r="AT48" s="1461"/>
      <c r="AU48" s="1398"/>
      <c r="AV48" s="1398"/>
      <c r="AW48" s="1398"/>
      <c r="AX48" s="1398"/>
      <c r="AY48" s="1461"/>
      <c r="AZ48" s="1398"/>
      <c r="BA48" s="1398"/>
      <c r="BB48" s="1398"/>
      <c r="BC48" s="1398"/>
      <c r="BD48" s="1461"/>
      <c r="BE48" s="1398"/>
      <c r="BF48" s="1398"/>
      <c r="BG48" s="1398"/>
      <c r="BH48" s="1398"/>
      <c r="BI48" s="1461"/>
      <c r="BJ48" s="1398"/>
      <c r="BK48" s="1398"/>
      <c r="BL48" s="1398"/>
      <c r="BM48" s="1398"/>
      <c r="BN48" s="1461"/>
      <c r="BO48" s="1398"/>
      <c r="BP48" s="1398"/>
      <c r="BQ48" s="1398"/>
      <c r="BR48" s="1398"/>
      <c r="BS48" s="1461"/>
      <c r="BT48" s="1398"/>
      <c r="BU48" s="1398"/>
      <c r="BV48" s="1398"/>
      <c r="BW48" s="1398"/>
      <c r="BX48" s="1461"/>
      <c r="BY48" s="1398"/>
      <c r="BZ48" s="1398"/>
      <c r="CA48" s="1398"/>
      <c r="CB48" s="1398"/>
      <c r="CC48" s="1461"/>
      <c r="CD48" s="133"/>
      <c r="CE48" s="133"/>
      <c r="CF48" s="133"/>
      <c r="CG48" s="133"/>
      <c r="CH48" s="1457"/>
      <c r="CI48" s="133"/>
      <c r="CJ48" s="133"/>
      <c r="CK48" s="133"/>
      <c r="CL48" s="133"/>
      <c r="CM48" s="1457"/>
      <c r="CN48" s="133"/>
      <c r="CO48" s="133"/>
      <c r="CP48" s="133"/>
      <c r="CQ48" s="133"/>
      <c r="CR48" s="1457"/>
      <c r="CS48" s="133"/>
      <c r="CT48" s="133"/>
      <c r="CU48" s="133"/>
      <c r="CV48" s="133"/>
      <c r="CW48" s="1457"/>
      <c r="CX48" s="133"/>
      <c r="CY48" s="133"/>
      <c r="CZ48" s="133"/>
      <c r="DA48" s="133"/>
      <c r="DB48" s="1457"/>
      <c r="DC48" s="133"/>
      <c r="DD48" s="133"/>
      <c r="DE48" s="133"/>
      <c r="DF48" s="133"/>
      <c r="DG48" s="1457"/>
      <c r="DH48" s="133"/>
      <c r="DI48" s="133"/>
      <c r="DJ48" s="133"/>
      <c r="DK48" s="133"/>
      <c r="DL48" s="1457"/>
      <c r="DM48" s="133"/>
      <c r="DN48" s="133"/>
      <c r="DO48" s="133"/>
      <c r="DP48" s="133"/>
      <c r="DQ48" s="1457"/>
      <c r="DR48" s="133"/>
      <c r="DS48" s="133"/>
      <c r="DT48" s="133"/>
      <c r="DU48" s="133"/>
      <c r="DV48" s="1457"/>
      <c r="DW48" s="133"/>
      <c r="DX48" s="133"/>
      <c r="DY48" s="133"/>
      <c r="DZ48" s="133"/>
      <c r="EA48" s="1457"/>
      <c r="EB48" s="133"/>
      <c r="EC48" s="133"/>
      <c r="ED48" s="133"/>
      <c r="EE48" s="133"/>
      <c r="EF48" s="1457"/>
      <c r="EG48" s="133"/>
      <c r="EH48" s="133"/>
      <c r="EI48" s="133"/>
      <c r="EJ48" s="133"/>
      <c r="EK48" s="1457"/>
      <c r="EL48" s="133"/>
      <c r="EM48" s="133"/>
      <c r="EN48" s="133"/>
      <c r="EO48" s="133"/>
      <c r="EP48" s="1457"/>
      <c r="EQ48" s="133"/>
      <c r="ER48" s="133"/>
      <c r="ES48" s="133"/>
      <c r="ET48" s="133"/>
      <c r="EU48" s="1457"/>
      <c r="EV48" s="133"/>
      <c r="EW48" s="133"/>
      <c r="EX48" s="133"/>
      <c r="EY48" s="133"/>
      <c r="EZ48" s="1457"/>
      <c r="FA48" s="133"/>
      <c r="FB48" s="133"/>
      <c r="FC48" s="133"/>
      <c r="FD48" s="133"/>
      <c r="FE48" s="238"/>
      <c r="FF48" s="2544"/>
      <c r="FG48" s="2544"/>
      <c r="FH48" s="2544"/>
      <c r="FI48" s="2544"/>
      <c r="FJ48" s="1457"/>
      <c r="FK48" s="2544"/>
      <c r="FL48" s="2544"/>
      <c r="FM48" s="2544"/>
      <c r="FN48" s="2544"/>
      <c r="FO48" s="1457"/>
      <c r="FP48" s="2544"/>
      <c r="FQ48" s="2544"/>
      <c r="FR48" s="2544"/>
      <c r="FS48" s="2544"/>
      <c r="FT48" s="1457"/>
      <c r="FU48" s="2544"/>
      <c r="FV48" s="2544"/>
      <c r="FW48" s="2544"/>
      <c r="FX48" s="2544"/>
      <c r="FY48" s="1457"/>
      <c r="FZ48" s="2544"/>
      <c r="GA48" s="2544"/>
      <c r="GB48" s="2544"/>
      <c r="GC48" s="2544"/>
      <c r="GD48" s="1457"/>
      <c r="GE48" s="2544"/>
    </row>
    <row r="49" spans="1:198" s="1122" customFormat="1" ht="15.75" customHeight="1">
      <c r="A49" s="4618"/>
      <c r="B49" s="1441"/>
      <c r="C49" s="1447"/>
      <c r="D49" s="1450"/>
      <c r="E49" s="1627"/>
      <c r="F49" s="1442"/>
      <c r="G49" s="237"/>
      <c r="H49" s="235"/>
      <c r="I49" s="235"/>
      <c r="J49" s="235"/>
      <c r="K49" s="234"/>
      <c r="L49" s="239"/>
      <c r="M49" s="133"/>
      <c r="N49" s="133"/>
      <c r="O49" s="133"/>
      <c r="P49" s="1457"/>
      <c r="Q49" s="133"/>
      <c r="R49" s="133"/>
      <c r="S49" s="133"/>
      <c r="T49" s="133"/>
      <c r="U49" s="1457"/>
      <c r="V49" s="133"/>
      <c r="W49" s="133"/>
      <c r="X49" s="133"/>
      <c r="Y49" s="133"/>
      <c r="Z49" s="1457"/>
      <c r="AA49" s="133"/>
      <c r="AB49" s="133"/>
      <c r="AC49" s="133"/>
      <c r="AD49" s="133"/>
      <c r="AE49" s="1457"/>
      <c r="AF49" s="133"/>
      <c r="AG49" s="133"/>
      <c r="AH49" s="133"/>
      <c r="AI49" s="133"/>
      <c r="AJ49" s="1457"/>
      <c r="AK49" s="133"/>
      <c r="AL49" s="1398" t="s">
        <v>2214</v>
      </c>
      <c r="AM49" s="1398"/>
      <c r="AN49" s="1398"/>
      <c r="AO49" s="1461"/>
      <c r="AP49" s="1398"/>
      <c r="AQ49" s="1398"/>
      <c r="AR49" s="1398"/>
      <c r="AS49" s="1398"/>
      <c r="AT49" s="1461"/>
      <c r="AU49" s="1398"/>
      <c r="AV49" s="1398"/>
      <c r="AW49" s="1398"/>
      <c r="AX49" s="1398"/>
      <c r="AY49" s="1461"/>
      <c r="AZ49" s="1398"/>
      <c r="BA49" s="1398"/>
      <c r="BB49" s="1398"/>
      <c r="BC49" s="1398"/>
      <c r="BD49" s="1461"/>
      <c r="BE49" s="1398"/>
      <c r="BF49" s="1398"/>
      <c r="BG49" s="1398"/>
      <c r="BH49" s="1398"/>
      <c r="BI49" s="1461"/>
      <c r="BJ49" s="1398"/>
      <c r="BK49" s="1398"/>
      <c r="BL49" s="1398"/>
      <c r="BM49" s="1398"/>
      <c r="BN49" s="1461"/>
      <c r="BO49" s="1398"/>
      <c r="BP49" s="1398"/>
      <c r="BQ49" s="1398"/>
      <c r="BR49" s="1398"/>
      <c r="BS49" s="1461"/>
      <c r="BT49" s="1398"/>
      <c r="BU49" s="1398"/>
      <c r="BV49" s="1398"/>
      <c r="BW49" s="1398"/>
      <c r="BX49" s="1461"/>
      <c r="BY49" s="1398"/>
      <c r="BZ49" s="1398"/>
      <c r="CA49" s="1398"/>
      <c r="CB49" s="1398"/>
      <c r="CC49" s="1461"/>
      <c r="CD49" s="133"/>
      <c r="CE49" s="133"/>
      <c r="CF49" s="133"/>
      <c r="CG49" s="133"/>
      <c r="CH49" s="1457"/>
      <c r="CI49" s="133"/>
      <c r="CJ49" s="133"/>
      <c r="CK49" s="133"/>
      <c r="CL49" s="133"/>
      <c r="CM49" s="1457"/>
      <c r="CN49" s="133"/>
      <c r="CO49" s="133"/>
      <c r="CP49" s="133"/>
      <c r="CQ49" s="133"/>
      <c r="CR49" s="1457"/>
      <c r="CS49" s="133"/>
      <c r="CT49" s="133"/>
      <c r="CU49" s="133"/>
      <c r="CV49" s="133"/>
      <c r="CW49" s="1457"/>
      <c r="CX49" s="133"/>
      <c r="CY49" s="133"/>
      <c r="CZ49" s="133"/>
      <c r="DA49" s="133"/>
      <c r="DB49" s="1457"/>
      <c r="DC49" s="133"/>
      <c r="DD49" s="133"/>
      <c r="DE49" s="133"/>
      <c r="DF49" s="133"/>
      <c r="DG49" s="1457"/>
      <c r="DH49" s="133"/>
      <c r="DI49" s="133"/>
      <c r="DJ49" s="133"/>
      <c r="DK49" s="133"/>
      <c r="DL49" s="1457"/>
      <c r="DM49" s="133"/>
      <c r="DN49" s="133"/>
      <c r="DO49" s="133"/>
      <c r="DP49" s="133"/>
      <c r="DQ49" s="1457"/>
      <c r="DR49" s="133"/>
      <c r="DS49" s="133"/>
      <c r="DT49" s="133"/>
      <c r="DU49" s="133"/>
      <c r="DV49" s="1457"/>
      <c r="DW49" s="133"/>
      <c r="DX49" s="133"/>
      <c r="DY49" s="133"/>
      <c r="DZ49" s="133"/>
      <c r="EA49" s="1457"/>
      <c r="EB49" s="133"/>
      <c r="EC49" s="133"/>
      <c r="ED49" s="133"/>
      <c r="EE49" s="133"/>
      <c r="EF49" s="1457"/>
      <c r="EG49" s="133"/>
      <c r="EH49" s="133"/>
      <c r="EI49" s="133"/>
      <c r="EJ49" s="133"/>
      <c r="EK49" s="1457"/>
      <c r="EL49" s="133"/>
      <c r="EM49" s="133"/>
      <c r="EN49" s="133"/>
      <c r="EO49" s="133"/>
      <c r="EP49" s="1457"/>
      <c r="EQ49" s="133"/>
      <c r="ER49" s="133"/>
      <c r="ES49" s="133"/>
      <c r="ET49" s="133"/>
      <c r="EU49" s="1457"/>
      <c r="EV49" s="133"/>
      <c r="EW49" s="133"/>
      <c r="EX49" s="133"/>
      <c r="EY49" s="133"/>
      <c r="EZ49" s="1457"/>
      <c r="FA49" s="133"/>
      <c r="FB49" s="133"/>
      <c r="FC49" s="133"/>
      <c r="FD49" s="133"/>
      <c r="FE49" s="238"/>
      <c r="FF49" s="2544"/>
      <c r="FG49" s="2544"/>
      <c r="FH49" s="2544"/>
      <c r="FI49" s="2544"/>
      <c r="FJ49" s="1457"/>
      <c r="FK49" s="2544"/>
      <c r="FL49" s="2544"/>
      <c r="FM49" s="2544"/>
      <c r="FN49" s="2544"/>
      <c r="FO49" s="1457"/>
      <c r="FP49" s="2544"/>
      <c r="FQ49" s="2544"/>
      <c r="FR49" s="2544"/>
      <c r="FS49" s="2544"/>
      <c r="FT49" s="1457"/>
      <c r="FU49" s="2544"/>
      <c r="FV49" s="2544"/>
      <c r="FW49" s="2544"/>
      <c r="FX49" s="2544"/>
      <c r="FY49" s="1457"/>
      <c r="FZ49" s="2544"/>
      <c r="GA49" s="2544"/>
      <c r="GB49" s="2544"/>
      <c r="GC49" s="2544"/>
      <c r="GD49" s="1457"/>
      <c r="GE49" s="2544"/>
    </row>
    <row r="50" spans="1:198" s="1122" customFormat="1" ht="15.75" customHeight="1">
      <c r="A50" s="4618"/>
      <c r="B50" s="1441"/>
      <c r="C50" s="1447"/>
      <c r="D50" s="1450"/>
      <c r="E50" s="1627"/>
      <c r="F50" s="1442"/>
      <c r="G50" s="237"/>
      <c r="H50" s="235"/>
      <c r="I50" s="235"/>
      <c r="J50" s="235"/>
      <c r="K50" s="234"/>
      <c r="L50" s="1403" t="s">
        <v>997</v>
      </c>
      <c r="M50" s="133"/>
      <c r="N50" s="133"/>
      <c r="O50" s="133"/>
      <c r="P50" s="1457"/>
      <c r="Q50" s="133"/>
      <c r="R50" s="133"/>
      <c r="S50" s="133"/>
      <c r="T50" s="133"/>
      <c r="U50" s="1457"/>
      <c r="V50" s="133"/>
      <c r="W50" s="133"/>
      <c r="X50" s="133"/>
      <c r="Y50" s="133"/>
      <c r="Z50" s="1457"/>
      <c r="AA50" s="133"/>
      <c r="AB50" s="133"/>
      <c r="AC50" s="133"/>
      <c r="AD50" s="133"/>
      <c r="AE50" s="1457"/>
      <c r="AF50" s="133"/>
      <c r="AG50" s="133"/>
      <c r="AH50" s="133"/>
      <c r="AI50" s="133"/>
      <c r="AJ50" s="1457"/>
      <c r="AK50" s="133"/>
      <c r="AL50" s="133"/>
      <c r="AM50" s="133"/>
      <c r="AN50" s="133"/>
      <c r="AO50" s="1457"/>
      <c r="AP50" s="133"/>
      <c r="AQ50" s="133"/>
      <c r="AR50" s="133"/>
      <c r="AS50" s="133"/>
      <c r="AT50" s="1457"/>
      <c r="AU50" s="133"/>
      <c r="AV50" s="133"/>
      <c r="AW50" s="133"/>
      <c r="AX50" s="133"/>
      <c r="AY50" s="1457"/>
      <c r="AZ50" s="133"/>
      <c r="BA50" s="133"/>
      <c r="BB50" s="133"/>
      <c r="BC50" s="133"/>
      <c r="BD50" s="1457"/>
      <c r="BE50" s="133"/>
      <c r="BF50" s="133"/>
      <c r="BG50" s="133"/>
      <c r="BH50" s="133"/>
      <c r="BI50" s="1457"/>
      <c r="BJ50" s="133"/>
      <c r="BK50" s="133"/>
      <c r="BL50" s="133"/>
      <c r="BM50" s="133"/>
      <c r="BN50" s="1457"/>
      <c r="BO50" s="133"/>
      <c r="BP50" s="133"/>
      <c r="BQ50" s="133"/>
      <c r="BR50" s="133"/>
      <c r="BS50" s="1457"/>
      <c r="BT50" s="133"/>
      <c r="BU50" s="133"/>
      <c r="BV50" s="133"/>
      <c r="BW50" s="133"/>
      <c r="BX50" s="1457"/>
      <c r="BY50" s="133"/>
      <c r="BZ50" s="133"/>
      <c r="CA50" s="133"/>
      <c r="CB50" s="133"/>
      <c r="CC50" s="1457"/>
      <c r="CD50" s="133"/>
      <c r="CE50" s="133"/>
      <c r="CF50" s="133"/>
      <c r="CG50" s="133"/>
      <c r="CH50" s="1457"/>
      <c r="CI50" s="133"/>
      <c r="CJ50" s="133"/>
      <c r="CK50" s="133"/>
      <c r="CL50" s="133"/>
      <c r="CM50" s="1457"/>
      <c r="CN50" s="133"/>
      <c r="CO50" s="133"/>
      <c r="CP50" s="133"/>
      <c r="CQ50" s="133"/>
      <c r="CR50" s="1457"/>
      <c r="CS50" s="133"/>
      <c r="CT50" s="133"/>
      <c r="CU50" s="133"/>
      <c r="CV50" s="133"/>
      <c r="CW50" s="1457"/>
      <c r="CX50" s="133"/>
      <c r="CY50" s="133"/>
      <c r="CZ50" s="133"/>
      <c r="DA50" s="133"/>
      <c r="DB50" s="1457"/>
      <c r="DC50" s="133"/>
      <c r="DD50" s="133"/>
      <c r="DE50" s="133"/>
      <c r="DF50" s="133"/>
      <c r="DG50" s="1457"/>
      <c r="DH50" s="133"/>
      <c r="DI50" s="133"/>
      <c r="DJ50" s="133"/>
      <c r="DK50" s="133"/>
      <c r="DL50" s="1457"/>
      <c r="DM50" s="133"/>
      <c r="DN50" s="133"/>
      <c r="DO50" s="133"/>
      <c r="DP50" s="133"/>
      <c r="DQ50" s="1457"/>
      <c r="DR50" s="133"/>
      <c r="DS50" s="133"/>
      <c r="DT50" s="133"/>
      <c r="DU50" s="133"/>
      <c r="DV50" s="1457"/>
      <c r="DW50" s="133"/>
      <c r="DX50" s="133"/>
      <c r="DY50" s="133"/>
      <c r="DZ50" s="133"/>
      <c r="EA50" s="1457"/>
      <c r="EB50" s="133"/>
      <c r="EC50" s="133"/>
      <c r="ED50" s="133"/>
      <c r="EE50" s="133"/>
      <c r="EF50" s="1457"/>
      <c r="EG50" s="133"/>
      <c r="EH50" s="133"/>
      <c r="EI50" s="133"/>
      <c r="EJ50" s="133"/>
      <c r="EK50" s="1457"/>
      <c r="EL50" s="133"/>
      <c r="EM50" s="133"/>
      <c r="EN50" s="133"/>
      <c r="EO50" s="133"/>
      <c r="EP50" s="1457"/>
      <c r="EQ50" s="133"/>
      <c r="ER50" s="133"/>
      <c r="ES50" s="133"/>
      <c r="ET50" s="133"/>
      <c r="EU50" s="1457"/>
      <c r="EV50" s="133"/>
      <c r="EW50" s="133"/>
      <c r="EX50" s="133"/>
      <c r="EY50" s="133"/>
      <c r="EZ50" s="1457"/>
      <c r="FA50" s="133"/>
      <c r="FB50" s="133"/>
      <c r="FC50" s="133"/>
      <c r="FD50" s="133"/>
      <c r="FE50" s="238"/>
      <c r="FF50" s="2544"/>
      <c r="FG50" s="2544"/>
      <c r="FH50" s="2544"/>
      <c r="FI50" s="2544"/>
      <c r="FJ50" s="1457"/>
      <c r="FK50" s="2544"/>
      <c r="FL50" s="2544"/>
      <c r="FM50" s="2544"/>
      <c r="FN50" s="2544"/>
      <c r="FO50" s="1457"/>
      <c r="FP50" s="2544"/>
      <c r="FQ50" s="2544"/>
      <c r="FR50" s="2544"/>
      <c r="FS50" s="2544"/>
      <c r="FT50" s="1457"/>
      <c r="FU50" s="2544"/>
      <c r="FV50" s="2544"/>
      <c r="FW50" s="2544"/>
      <c r="FX50" s="2544"/>
      <c r="FY50" s="1457"/>
      <c r="FZ50" s="2544"/>
      <c r="GA50" s="2544"/>
      <c r="GB50" s="2544"/>
      <c r="GC50" s="2544"/>
      <c r="GD50" s="1457"/>
      <c r="GE50" s="2544"/>
    </row>
    <row r="51" spans="1:198" s="1122" customFormat="1" ht="15.75" customHeight="1">
      <c r="A51" s="4618"/>
      <c r="B51" s="1441"/>
      <c r="C51" s="1447"/>
      <c r="D51" s="1450"/>
      <c r="E51" s="1627"/>
      <c r="F51" s="1442"/>
      <c r="G51" s="237"/>
      <c r="H51" s="235"/>
      <c r="I51" s="235"/>
      <c r="J51" s="235"/>
      <c r="K51" s="234"/>
      <c r="L51" s="239"/>
      <c r="M51" s="133"/>
      <c r="N51" s="133"/>
      <c r="O51" s="133"/>
      <c r="P51" s="1457"/>
      <c r="Q51" s="133"/>
      <c r="R51" s="133"/>
      <c r="S51" s="133"/>
      <c r="T51" s="133"/>
      <c r="U51" s="1457"/>
      <c r="V51" s="133"/>
      <c r="W51" s="133"/>
      <c r="X51" s="133"/>
      <c r="Y51" s="133"/>
      <c r="Z51" s="1457"/>
      <c r="AA51" s="133"/>
      <c r="AB51" s="133"/>
      <c r="AC51" s="133"/>
      <c r="AD51" s="133"/>
      <c r="AE51" s="1457"/>
      <c r="AF51" s="133"/>
      <c r="AG51" s="133"/>
      <c r="AH51" s="133"/>
      <c r="AI51" s="133"/>
      <c r="AJ51" s="1457"/>
      <c r="AK51" s="133"/>
      <c r="AL51" s="133"/>
      <c r="AM51" s="133"/>
      <c r="AN51" s="133"/>
      <c r="AO51" s="1457"/>
      <c r="AP51" s="133"/>
      <c r="AQ51" s="133"/>
      <c r="AR51" s="133"/>
      <c r="AS51" s="133"/>
      <c r="AT51" s="1457"/>
      <c r="AU51" s="1398" t="s">
        <v>1000</v>
      </c>
      <c r="AV51" s="1398"/>
      <c r="AW51" s="1398"/>
      <c r="AX51" s="1398"/>
      <c r="AY51" s="1461"/>
      <c r="AZ51" s="1398"/>
      <c r="BA51" s="1398"/>
      <c r="BB51" s="1398"/>
      <c r="BC51" s="1398"/>
      <c r="BD51" s="1461"/>
      <c r="BE51" s="1398"/>
      <c r="BF51" s="1398"/>
      <c r="BG51" s="1398"/>
      <c r="BH51" s="1398"/>
      <c r="BI51" s="1461"/>
      <c r="BJ51" s="1398"/>
      <c r="BK51" s="1398"/>
      <c r="BL51" s="1398"/>
      <c r="BM51" s="1398"/>
      <c r="BN51" s="1461"/>
      <c r="BO51" s="1398"/>
      <c r="BP51" s="1398"/>
      <c r="BQ51" s="1398"/>
      <c r="BR51" s="1398"/>
      <c r="BS51" s="1461"/>
      <c r="BT51" s="1398"/>
      <c r="BU51" s="1398"/>
      <c r="BV51" s="1398"/>
      <c r="BW51" s="1398"/>
      <c r="BX51" s="1461"/>
      <c r="BY51" s="1398"/>
      <c r="BZ51" s="1398"/>
      <c r="CA51" s="1398"/>
      <c r="CB51" s="1398"/>
      <c r="CC51" s="1461"/>
      <c r="CD51" s="1398"/>
      <c r="CE51" s="1398"/>
      <c r="CF51" s="1398"/>
      <c r="CG51" s="1398"/>
      <c r="CH51" s="1461"/>
      <c r="CI51" s="1398"/>
      <c r="CJ51" s="1398"/>
      <c r="CK51" s="1398"/>
      <c r="CL51" s="1398"/>
      <c r="CM51" s="1461"/>
      <c r="CN51" s="1398"/>
      <c r="CO51" s="1398"/>
      <c r="CP51" s="1398"/>
      <c r="CQ51" s="1398"/>
      <c r="CR51" s="1461"/>
      <c r="CS51" s="1398"/>
      <c r="CT51" s="1398"/>
      <c r="CU51" s="1398"/>
      <c r="CV51" s="1398"/>
      <c r="CW51" s="1461"/>
      <c r="CX51" s="1398"/>
      <c r="CY51" s="1398"/>
      <c r="CZ51" s="1398"/>
      <c r="DA51" s="1398"/>
      <c r="DB51" s="1461"/>
      <c r="DC51" s="1398"/>
      <c r="DD51" s="1398"/>
      <c r="DE51" s="1398"/>
      <c r="DF51" s="1398"/>
      <c r="DG51" s="1461"/>
      <c r="DH51" s="1398"/>
      <c r="DI51" s="1398"/>
      <c r="DJ51" s="1398"/>
      <c r="DK51" s="1398"/>
      <c r="DL51" s="1461"/>
      <c r="DM51" s="1398"/>
      <c r="DN51" s="1398"/>
      <c r="DO51" s="1398"/>
      <c r="DP51" s="1398"/>
      <c r="DQ51" s="1461"/>
      <c r="DR51" s="1398"/>
      <c r="DS51" s="1398"/>
      <c r="DT51" s="1398"/>
      <c r="DU51" s="1398"/>
      <c r="DV51" s="1461"/>
      <c r="DW51" s="1398"/>
      <c r="DX51" s="1398"/>
      <c r="DY51" s="1398"/>
      <c r="DZ51" s="1398"/>
      <c r="EA51" s="1461"/>
      <c r="EB51" s="1398"/>
      <c r="EC51" s="1398"/>
      <c r="ED51" s="1398"/>
      <c r="EE51" s="1398"/>
      <c r="EF51" s="1461"/>
      <c r="EG51" s="1398"/>
      <c r="EH51" s="1398"/>
      <c r="EI51" s="1398"/>
      <c r="EJ51" s="1398"/>
      <c r="EK51" s="1461"/>
      <c r="EL51" s="1398"/>
      <c r="EM51" s="1398"/>
      <c r="EN51" s="1398"/>
      <c r="EO51" s="1398"/>
      <c r="EP51" s="1461"/>
      <c r="EQ51" s="1398"/>
      <c r="ER51" s="1398"/>
      <c r="ES51" s="1398"/>
      <c r="ET51" s="1398"/>
      <c r="EU51" s="1461"/>
      <c r="EV51" s="1398"/>
      <c r="EW51" s="1398"/>
      <c r="EX51" s="1398"/>
      <c r="EY51" s="1398"/>
      <c r="EZ51" s="1461"/>
      <c r="FA51" s="1398"/>
      <c r="FB51" s="1398"/>
      <c r="FC51" s="1398"/>
      <c r="FD51" s="1398"/>
      <c r="FE51" s="1399"/>
      <c r="FF51" s="1398"/>
      <c r="FG51" s="1398"/>
      <c r="FH51" s="1398"/>
      <c r="FI51" s="1398"/>
      <c r="FJ51" s="1461"/>
      <c r="FK51" s="1398"/>
      <c r="FL51" s="1398"/>
      <c r="FM51" s="1398"/>
      <c r="FN51" s="1398"/>
      <c r="FO51" s="1461"/>
      <c r="FP51" s="1398"/>
      <c r="FQ51" s="1398"/>
      <c r="FR51" s="1398"/>
      <c r="FS51" s="1398"/>
      <c r="FT51" s="1461"/>
      <c r="FU51" s="1398"/>
      <c r="FV51" s="1398"/>
      <c r="FW51" s="1398"/>
      <c r="FX51" s="1398"/>
      <c r="FY51" s="1461"/>
      <c r="FZ51" s="1398"/>
      <c r="GA51" s="1398"/>
      <c r="GB51" s="1398"/>
      <c r="GC51" s="1398"/>
      <c r="GD51" s="1461"/>
      <c r="GE51" s="1398"/>
    </row>
    <row r="52" spans="1:198" s="1122" customFormat="1" ht="15.75" customHeight="1">
      <c r="A52" s="4618"/>
      <c r="B52" s="1441"/>
      <c r="C52" s="1447"/>
      <c r="D52" s="1450"/>
      <c r="E52" s="1627"/>
      <c r="F52" s="1442"/>
      <c r="G52" s="237"/>
      <c r="H52" s="235"/>
      <c r="I52" s="235"/>
      <c r="J52" s="235"/>
      <c r="K52" s="234"/>
      <c r="L52" s="239"/>
      <c r="M52" s="133"/>
      <c r="N52" s="133"/>
      <c r="O52" s="133"/>
      <c r="P52" s="1457"/>
      <c r="Q52" s="133"/>
      <c r="R52" s="133"/>
      <c r="S52" s="133"/>
      <c r="T52" s="133"/>
      <c r="U52" s="1457"/>
      <c r="V52" s="133"/>
      <c r="W52" s="133"/>
      <c r="X52" s="133"/>
      <c r="Y52" s="133"/>
      <c r="Z52" s="1457"/>
      <c r="AA52" s="133"/>
      <c r="AB52" s="133"/>
      <c r="AC52" s="133"/>
      <c r="AD52" s="133"/>
      <c r="AE52" s="1457"/>
      <c r="AF52" s="133"/>
      <c r="AG52" s="133"/>
      <c r="AH52" s="133"/>
      <c r="AI52" s="133"/>
      <c r="AJ52" s="1457"/>
      <c r="AK52" s="133"/>
      <c r="AL52" s="133"/>
      <c r="AM52" s="133"/>
      <c r="AN52" s="133"/>
      <c r="AO52" s="1457"/>
      <c r="AP52" s="133"/>
      <c r="AQ52" s="133"/>
      <c r="AR52" s="133"/>
      <c r="AS52" s="133"/>
      <c r="AT52" s="1457"/>
      <c r="AU52" s="1398" t="s">
        <v>2214</v>
      </c>
      <c r="AV52" s="1398"/>
      <c r="AW52" s="1398"/>
      <c r="AX52" s="1398"/>
      <c r="AY52" s="1461"/>
      <c r="AZ52" s="1398"/>
      <c r="BA52" s="1398"/>
      <c r="BB52" s="1398"/>
      <c r="BC52" s="1398"/>
      <c r="BD52" s="1461"/>
      <c r="BE52" s="1398"/>
      <c r="BF52" s="1398"/>
      <c r="BG52" s="1398"/>
      <c r="BH52" s="1398"/>
      <c r="BI52" s="1461"/>
      <c r="BJ52" s="1398"/>
      <c r="BK52" s="1398"/>
      <c r="BL52" s="1398"/>
      <c r="BM52" s="1398"/>
      <c r="BN52" s="1461"/>
      <c r="BO52" s="1398"/>
      <c r="BP52" s="1398"/>
      <c r="BQ52" s="1398"/>
      <c r="BR52" s="1398"/>
      <c r="BS52" s="1461"/>
      <c r="BT52" s="1398"/>
      <c r="BU52" s="1398"/>
      <c r="BV52" s="1398"/>
      <c r="BW52" s="1398"/>
      <c r="BX52" s="1461"/>
      <c r="BY52" s="1398"/>
      <c r="BZ52" s="1398"/>
      <c r="CA52" s="1398"/>
      <c r="CB52" s="1398"/>
      <c r="CC52" s="1461"/>
      <c r="CD52" s="1398"/>
      <c r="CE52" s="1398"/>
      <c r="CF52" s="1398"/>
      <c r="CG52" s="1398"/>
      <c r="CH52" s="1461"/>
      <c r="CI52" s="1398"/>
      <c r="CJ52" s="1398"/>
      <c r="CK52" s="1398"/>
      <c r="CL52" s="1398"/>
      <c r="CM52" s="1461"/>
      <c r="CN52" s="1398"/>
      <c r="CO52" s="1398"/>
      <c r="CP52" s="1398"/>
      <c r="CQ52" s="1398"/>
      <c r="CR52" s="1461"/>
      <c r="CS52" s="1398"/>
      <c r="CT52" s="1398"/>
      <c r="CU52" s="1398"/>
      <c r="CV52" s="1398"/>
      <c r="CW52" s="1461"/>
      <c r="CX52" s="1398"/>
      <c r="CY52" s="1398"/>
      <c r="CZ52" s="1398"/>
      <c r="DA52" s="1398"/>
      <c r="DB52" s="1461"/>
      <c r="DC52" s="1398"/>
      <c r="DD52" s="1398"/>
      <c r="DE52" s="1398"/>
      <c r="DF52" s="1398"/>
      <c r="DG52" s="1461"/>
      <c r="DH52" s="1398"/>
      <c r="DI52" s="1398"/>
      <c r="DJ52" s="1398"/>
      <c r="DK52" s="1398"/>
      <c r="DL52" s="1461"/>
      <c r="DM52" s="1398"/>
      <c r="DN52" s="1398"/>
      <c r="DO52" s="1398"/>
      <c r="DP52" s="1398"/>
      <c r="DQ52" s="1461"/>
      <c r="DR52" s="1398"/>
      <c r="DS52" s="1398"/>
      <c r="DT52" s="1398"/>
      <c r="DU52" s="1398"/>
      <c r="DV52" s="1461"/>
      <c r="DW52" s="1398"/>
      <c r="DX52" s="1398"/>
      <c r="DY52" s="1398"/>
      <c r="DZ52" s="1398"/>
      <c r="EA52" s="1461"/>
      <c r="EB52" s="1398"/>
      <c r="EC52" s="1398"/>
      <c r="ED52" s="1398"/>
      <c r="EE52" s="1398"/>
      <c r="EF52" s="1461"/>
      <c r="EG52" s="1398"/>
      <c r="EH52" s="1398"/>
      <c r="EI52" s="1398"/>
      <c r="EJ52" s="1398"/>
      <c r="EK52" s="1461"/>
      <c r="EL52" s="1398"/>
      <c r="EM52" s="1398"/>
      <c r="EN52" s="1398"/>
      <c r="EO52" s="1398"/>
      <c r="EP52" s="1461"/>
      <c r="EQ52" s="1398"/>
      <c r="ER52" s="1398"/>
      <c r="ES52" s="1398"/>
      <c r="ET52" s="1398"/>
      <c r="EU52" s="1461"/>
      <c r="EV52" s="1398"/>
      <c r="EW52" s="1398"/>
      <c r="EX52" s="1398"/>
      <c r="EY52" s="1398"/>
      <c r="EZ52" s="1461"/>
      <c r="FA52" s="1398"/>
      <c r="FB52" s="1398"/>
      <c r="FC52" s="1398"/>
      <c r="FD52" s="1398"/>
      <c r="FE52" s="1399"/>
      <c r="FF52" s="1398"/>
      <c r="FG52" s="1398"/>
      <c r="FH52" s="1398"/>
      <c r="FI52" s="1398"/>
      <c r="FJ52" s="1461"/>
      <c r="FK52" s="1398"/>
      <c r="FL52" s="1398"/>
      <c r="FM52" s="1398"/>
      <c r="FN52" s="1398"/>
      <c r="FO52" s="1461"/>
      <c r="FP52" s="1398"/>
      <c r="FQ52" s="1398"/>
      <c r="FR52" s="1398"/>
      <c r="FS52" s="1398"/>
      <c r="FT52" s="1461"/>
      <c r="FU52" s="1398"/>
      <c r="FV52" s="1398"/>
      <c r="FW52" s="1398"/>
      <c r="FX52" s="1398"/>
      <c r="FY52" s="1461"/>
      <c r="FZ52" s="1398"/>
      <c r="GA52" s="1398"/>
      <c r="GB52" s="1398"/>
      <c r="GC52" s="1398"/>
      <c r="GD52" s="1461"/>
      <c r="GE52" s="1398"/>
    </row>
    <row r="53" spans="1:198" s="1122" customFormat="1" ht="18" customHeight="1">
      <c r="A53" s="4619"/>
      <c r="B53" s="1448"/>
      <c r="C53" s="1449"/>
      <c r="D53" s="1452"/>
      <c r="E53" s="1629"/>
      <c r="F53" s="1449"/>
      <c r="G53" s="241"/>
      <c r="H53" s="240"/>
      <c r="I53" s="240"/>
      <c r="J53" s="240"/>
      <c r="K53" s="242"/>
      <c r="L53" s="244"/>
      <c r="M53" s="245"/>
      <c r="N53" s="245"/>
      <c r="O53" s="245"/>
      <c r="P53" s="1458"/>
      <c r="Q53" s="245"/>
      <c r="R53" s="245"/>
      <c r="S53" s="245"/>
      <c r="T53" s="245"/>
      <c r="U53" s="1458"/>
      <c r="V53" s="245"/>
      <c r="W53" s="245"/>
      <c r="X53" s="245"/>
      <c r="Y53" s="245"/>
      <c r="Z53" s="1458"/>
      <c r="AA53" s="245"/>
      <c r="AB53" s="245"/>
      <c r="AC53" s="245"/>
      <c r="AD53" s="245"/>
      <c r="AE53" s="1458"/>
      <c r="AF53" s="245"/>
      <c r="AG53" s="245"/>
      <c r="AH53" s="245"/>
      <c r="AI53" s="245"/>
      <c r="AJ53" s="1458"/>
      <c r="AK53" s="245"/>
      <c r="AL53" s="245"/>
      <c r="AM53" s="245"/>
      <c r="AN53" s="245"/>
      <c r="AO53" s="1458"/>
      <c r="AP53" s="245"/>
      <c r="AQ53" s="245"/>
      <c r="AR53" s="245"/>
      <c r="AS53" s="245"/>
      <c r="AT53" s="1458"/>
      <c r="AU53" s="245"/>
      <c r="AV53" s="245"/>
      <c r="AW53" s="245"/>
      <c r="AX53" s="245"/>
      <c r="AY53" s="1458"/>
      <c r="AZ53" s="245"/>
      <c r="BA53" s="245"/>
      <c r="BB53" s="245"/>
      <c r="BC53" s="245"/>
      <c r="BD53" s="1458"/>
      <c r="BE53" s="245"/>
      <c r="BF53" s="245"/>
      <c r="BG53" s="245"/>
      <c r="BH53" s="245"/>
      <c r="BI53" s="1458"/>
      <c r="BJ53" s="245"/>
      <c r="BK53" s="245"/>
      <c r="BL53" s="245"/>
      <c r="BM53" s="245"/>
      <c r="BN53" s="1458"/>
      <c r="BO53" s="245"/>
      <c r="BP53" s="245"/>
      <c r="BQ53" s="245"/>
      <c r="BR53" s="245"/>
      <c r="BS53" s="1458"/>
      <c r="BT53" s="245"/>
      <c r="BU53" s="245"/>
      <c r="BV53" s="245"/>
      <c r="BW53" s="245"/>
      <c r="BX53" s="1458"/>
      <c r="BY53" s="245"/>
      <c r="BZ53" s="245"/>
      <c r="CA53" s="245"/>
      <c r="CB53" s="245"/>
      <c r="CC53" s="1458"/>
      <c r="CD53" s="245"/>
      <c r="CE53" s="245"/>
      <c r="CF53" s="245"/>
      <c r="CG53" s="245"/>
      <c r="CH53" s="1458"/>
      <c r="CI53" s="245"/>
      <c r="CJ53" s="245"/>
      <c r="CK53" s="245"/>
      <c r="CL53" s="245"/>
      <c r="CM53" s="1458"/>
      <c r="CN53" s="245"/>
      <c r="CO53" s="245"/>
      <c r="CP53" s="245"/>
      <c r="CQ53" s="245"/>
      <c r="CR53" s="1458"/>
      <c r="CS53" s="245"/>
      <c r="CT53" s="245"/>
      <c r="CU53" s="245"/>
      <c r="CV53" s="245"/>
      <c r="CW53" s="1458"/>
      <c r="CX53" s="245"/>
      <c r="CY53" s="245"/>
      <c r="CZ53" s="245"/>
      <c r="DA53" s="245"/>
      <c r="DB53" s="1458"/>
      <c r="DC53" s="245"/>
      <c r="DD53" s="245"/>
      <c r="DE53" s="245"/>
      <c r="DF53" s="245"/>
      <c r="DG53" s="1458"/>
      <c r="DH53" s="245"/>
      <c r="DI53" s="245"/>
      <c r="DJ53" s="245"/>
      <c r="DK53" s="245"/>
      <c r="DL53" s="1458"/>
      <c r="DM53" s="245"/>
      <c r="DN53" s="245"/>
      <c r="DO53" s="245"/>
      <c r="DP53" s="245"/>
      <c r="DQ53" s="1458"/>
      <c r="DR53" s="245"/>
      <c r="DS53" s="245"/>
      <c r="DT53" s="245"/>
      <c r="DU53" s="245"/>
      <c r="DV53" s="1458"/>
      <c r="DW53" s="245"/>
      <c r="DX53" s="245"/>
      <c r="DY53" s="245"/>
      <c r="DZ53" s="245"/>
      <c r="EA53" s="1458"/>
      <c r="EB53" s="245"/>
      <c r="EC53" s="245"/>
      <c r="ED53" s="245"/>
      <c r="EE53" s="245"/>
      <c r="EF53" s="1458"/>
      <c r="EG53" s="245"/>
      <c r="EH53" s="245"/>
      <c r="EI53" s="245"/>
      <c r="EJ53" s="245"/>
      <c r="EK53" s="1458"/>
      <c r="EL53" s="245"/>
      <c r="EM53" s="245"/>
      <c r="EN53" s="245"/>
      <c r="EO53" s="245"/>
      <c r="EP53" s="1458"/>
      <c r="EQ53" s="245"/>
      <c r="ER53" s="245"/>
      <c r="ES53" s="245"/>
      <c r="ET53" s="245"/>
      <c r="EU53" s="1458"/>
      <c r="EV53" s="245"/>
      <c r="EW53" s="245"/>
      <c r="EX53" s="245"/>
      <c r="EY53" s="245"/>
      <c r="EZ53" s="1458"/>
      <c r="FA53" s="245"/>
      <c r="FB53" s="245"/>
      <c r="FC53" s="245"/>
      <c r="FD53" s="245"/>
      <c r="FE53" s="243"/>
      <c r="FF53" s="245"/>
      <c r="FG53" s="245"/>
      <c r="FH53" s="245"/>
      <c r="FI53" s="245"/>
      <c r="FJ53" s="1458"/>
      <c r="FK53" s="245"/>
      <c r="FL53" s="245"/>
      <c r="FM53" s="245"/>
      <c r="FN53" s="245"/>
      <c r="FO53" s="1458"/>
      <c r="FP53" s="245"/>
      <c r="FQ53" s="245"/>
      <c r="FR53" s="245"/>
      <c r="FS53" s="245"/>
      <c r="FT53" s="1458"/>
      <c r="FU53" s="245"/>
      <c r="FV53" s="245"/>
      <c r="FW53" s="245"/>
      <c r="FX53" s="245"/>
      <c r="FY53" s="1458"/>
      <c r="FZ53" s="245"/>
      <c r="GA53" s="245"/>
      <c r="GB53" s="245"/>
      <c r="GC53" s="245"/>
      <c r="GD53" s="1458"/>
      <c r="GE53" s="245"/>
    </row>
    <row r="54" spans="1:198" s="2536" customFormat="1" ht="18" customHeight="1">
      <c r="B54" s="3657"/>
      <c r="C54" s="3658"/>
      <c r="D54" s="3658"/>
      <c r="E54" s="3658"/>
      <c r="F54" s="3658"/>
      <c r="G54" s="3659"/>
      <c r="H54" s="3659"/>
      <c r="I54" s="3659"/>
      <c r="J54" s="3659"/>
      <c r="K54" s="3660"/>
      <c r="L54" s="2544"/>
      <c r="M54" s="2544"/>
      <c r="N54" s="2544"/>
      <c r="O54" s="2544"/>
      <c r="P54" s="2544"/>
      <c r="Q54" s="2544"/>
      <c r="R54" s="2544"/>
      <c r="S54" s="2544"/>
      <c r="T54" s="2544"/>
      <c r="U54" s="2544"/>
      <c r="V54" s="2544"/>
      <c r="W54" s="2544"/>
      <c r="X54" s="2544"/>
      <c r="Y54" s="2544"/>
      <c r="Z54" s="2544"/>
      <c r="AA54" s="2544"/>
      <c r="AB54" s="2544"/>
      <c r="AC54" s="2544"/>
      <c r="AD54" s="2544"/>
      <c r="AE54" s="2544"/>
      <c r="AF54" s="2544"/>
      <c r="AG54" s="2544"/>
      <c r="AH54" s="2544"/>
      <c r="AI54" s="2544"/>
      <c r="AJ54" s="2544"/>
      <c r="AK54" s="2544"/>
      <c r="AL54" s="2544"/>
      <c r="AM54" s="2544"/>
      <c r="AN54" s="2544"/>
      <c r="AO54" s="2544"/>
      <c r="AP54" s="2544"/>
      <c r="AQ54" s="2544"/>
      <c r="AR54" s="2544"/>
      <c r="AS54" s="2544"/>
      <c r="AT54" s="2544"/>
      <c r="AU54" s="2544"/>
      <c r="AV54" s="2544"/>
      <c r="AW54" s="2544"/>
      <c r="AX54" s="2544"/>
      <c r="AY54" s="2544"/>
      <c r="AZ54" s="2544"/>
      <c r="BA54" s="2544"/>
      <c r="BB54" s="2544"/>
      <c r="BC54" s="2544"/>
      <c r="BD54" s="2544"/>
      <c r="BE54" s="2544"/>
      <c r="BF54" s="2544"/>
      <c r="BG54" s="2544"/>
      <c r="BH54" s="2544"/>
      <c r="BI54" s="2544"/>
      <c r="BJ54" s="2544"/>
      <c r="BK54" s="2544"/>
      <c r="BL54" s="2544"/>
      <c r="BM54" s="2544"/>
      <c r="BN54" s="2544"/>
      <c r="BO54" s="2544"/>
      <c r="BP54" s="2544"/>
      <c r="BQ54" s="2544"/>
      <c r="BR54" s="2544"/>
      <c r="BS54" s="2544"/>
      <c r="BT54" s="2544"/>
      <c r="BU54" s="2544"/>
      <c r="BV54" s="2544"/>
      <c r="BW54" s="2544"/>
      <c r="BX54" s="2544"/>
      <c r="BY54" s="2544"/>
      <c r="BZ54" s="2544"/>
      <c r="CA54" s="2544"/>
      <c r="CB54" s="2544"/>
      <c r="CC54" s="2544"/>
      <c r="CD54" s="2544"/>
      <c r="CE54" s="2544"/>
      <c r="CF54" s="2544"/>
      <c r="CG54" s="2544"/>
      <c r="CH54" s="2544"/>
      <c r="CI54" s="2544"/>
      <c r="CJ54" s="2544"/>
      <c r="CK54" s="2544"/>
      <c r="CL54" s="2544"/>
      <c r="CM54" s="2544"/>
      <c r="CN54" s="2544"/>
      <c r="CO54" s="2544"/>
      <c r="CP54" s="2544"/>
      <c r="CQ54" s="2544"/>
      <c r="CR54" s="2544"/>
      <c r="CS54" s="2544"/>
      <c r="CT54" s="2544"/>
      <c r="CU54" s="2544"/>
      <c r="CV54" s="2544"/>
      <c r="CW54" s="2544"/>
      <c r="CX54" s="2544"/>
      <c r="CY54" s="2544"/>
      <c r="CZ54" s="2544"/>
      <c r="DA54" s="2544"/>
      <c r="DB54" s="2544"/>
      <c r="DC54" s="2544"/>
      <c r="DD54" s="2544"/>
      <c r="DE54" s="2544"/>
      <c r="DF54" s="2544"/>
      <c r="DG54" s="2544"/>
      <c r="DH54" s="2544"/>
      <c r="DI54" s="2544"/>
      <c r="DJ54" s="2544"/>
      <c r="DK54" s="2544"/>
      <c r="DL54" s="2544"/>
      <c r="DM54" s="2544"/>
      <c r="DN54" s="2544"/>
      <c r="DO54" s="2544"/>
      <c r="DP54" s="2544"/>
      <c r="DQ54" s="2544"/>
      <c r="DR54" s="2544"/>
      <c r="DS54" s="2544"/>
      <c r="DT54" s="2544"/>
      <c r="DU54" s="2544"/>
      <c r="DV54" s="2544"/>
      <c r="DW54" s="2544"/>
      <c r="DX54" s="2544"/>
      <c r="DY54" s="2544"/>
      <c r="DZ54" s="2544"/>
      <c r="EA54" s="2544"/>
      <c r="EB54" s="2544"/>
      <c r="EC54" s="2544"/>
      <c r="ED54" s="2544"/>
      <c r="EE54" s="2544"/>
      <c r="EF54" s="2544"/>
      <c r="EG54" s="2544"/>
      <c r="EH54" s="2544"/>
      <c r="EI54" s="2544"/>
      <c r="EJ54" s="2544"/>
      <c r="EK54" s="2544"/>
      <c r="EL54" s="2544"/>
      <c r="EM54" s="2544"/>
      <c r="EN54" s="2544"/>
      <c r="EO54" s="2544"/>
      <c r="EP54" s="2544"/>
      <c r="EQ54" s="2544"/>
      <c r="ER54" s="2544"/>
      <c r="ES54" s="2544"/>
      <c r="ET54" s="2544"/>
      <c r="EU54" s="2544"/>
      <c r="EV54" s="2544"/>
      <c r="EW54" s="2544"/>
      <c r="EX54" s="2544"/>
      <c r="EY54" s="2544"/>
      <c r="EZ54" s="2544"/>
      <c r="FA54" s="2544"/>
      <c r="FB54" s="2544"/>
      <c r="FC54" s="2544"/>
      <c r="FD54" s="2544"/>
      <c r="FE54" s="2544"/>
      <c r="FF54" s="2544"/>
      <c r="FG54" s="2544"/>
      <c r="FH54" s="2544"/>
      <c r="FI54" s="2544"/>
      <c r="FJ54" s="2544"/>
      <c r="FK54" s="2544"/>
      <c r="FL54" s="2544"/>
      <c r="FM54" s="2544"/>
      <c r="FN54" s="2544"/>
      <c r="FO54" s="2544"/>
      <c r="FP54" s="2544"/>
      <c r="FQ54" s="2544"/>
      <c r="FR54" s="2544"/>
      <c r="FS54" s="2544"/>
      <c r="FT54" s="2544"/>
      <c r="FU54" s="2544"/>
      <c r="FV54" s="2544"/>
      <c r="FW54" s="2544"/>
      <c r="FX54" s="2544"/>
      <c r="FY54" s="2544"/>
      <c r="FZ54" s="2544"/>
      <c r="GA54" s="2544"/>
      <c r="GB54" s="2544"/>
      <c r="GC54" s="2544"/>
      <c r="GD54" s="2544"/>
      <c r="GE54" s="2544"/>
    </row>
    <row r="55" spans="1:198" ht="21.75" customHeight="1">
      <c r="B55" s="4744" t="s">
        <v>3080</v>
      </c>
      <c r="C55" s="4744"/>
      <c r="D55" s="4744"/>
      <c r="E55" s="4744"/>
      <c r="F55" s="4744"/>
    </row>
    <row r="56" spans="1:198" s="440" customFormat="1" ht="33" customHeight="1">
      <c r="B56" s="4548" t="s">
        <v>3047</v>
      </c>
      <c r="C56" s="4549"/>
      <c r="D56" s="4548" t="s">
        <v>3082</v>
      </c>
      <c r="E56" s="4549"/>
      <c r="F56" s="4550"/>
      <c r="K56" s="224"/>
      <c r="L56" s="593" t="s">
        <v>3083</v>
      </c>
      <c r="M56" s="1631"/>
      <c r="N56" s="1631"/>
      <c r="O56" s="1631"/>
      <c r="P56" s="1631"/>
      <c r="Q56" s="1631"/>
      <c r="R56" s="1631"/>
      <c r="S56" s="1631"/>
      <c r="T56" s="1631"/>
      <c r="U56" s="1631"/>
      <c r="V56" s="1631"/>
      <c r="W56" s="1631"/>
      <c r="X56" s="1631"/>
      <c r="Y56" s="1631"/>
      <c r="Z56" s="1631"/>
      <c r="AA56" s="1631"/>
      <c r="AB56" s="1631"/>
      <c r="AC56" s="1631"/>
      <c r="AD56" s="1631"/>
      <c r="AE56" s="1631"/>
      <c r="AF56" s="1631"/>
      <c r="AG56" s="1631"/>
      <c r="AH56" s="1631"/>
      <c r="AI56" s="1631"/>
      <c r="AJ56" s="1631"/>
      <c r="AK56" s="1631"/>
      <c r="AL56" s="1631"/>
      <c r="AM56" s="1631"/>
      <c r="AN56" s="1631"/>
      <c r="AO56" s="1631"/>
      <c r="AP56" s="1631"/>
      <c r="AQ56" s="1631"/>
      <c r="AR56" s="1631"/>
      <c r="AS56" s="1631"/>
      <c r="AT56" s="1631"/>
      <c r="AU56" s="1631"/>
      <c r="AV56" s="1631"/>
      <c r="AW56" s="1631"/>
      <c r="AX56" s="1631"/>
      <c r="AY56" s="1631"/>
      <c r="AZ56" s="1631"/>
      <c r="BA56" s="1631"/>
      <c r="BB56" s="1631"/>
      <c r="BC56" s="1631"/>
      <c r="BD56" s="1631"/>
      <c r="BE56" s="1631"/>
      <c r="BF56" s="1631"/>
      <c r="BG56" s="1631"/>
      <c r="BH56" s="1631"/>
      <c r="BI56" s="1631"/>
      <c r="BJ56" s="1631"/>
      <c r="BK56" s="1631"/>
      <c r="BL56" s="1631"/>
      <c r="BM56" s="1631"/>
      <c r="BN56" s="1631"/>
      <c r="BO56" s="1631"/>
      <c r="BP56" s="1631"/>
      <c r="BQ56" s="1631"/>
      <c r="BR56" s="1631"/>
      <c r="BS56" s="1631"/>
      <c r="BT56" s="1631"/>
      <c r="BU56" s="1631"/>
      <c r="BV56" s="1631"/>
      <c r="BW56" s="1631"/>
      <c r="BX56" s="1631"/>
      <c r="BY56" s="1631"/>
      <c r="BZ56" s="1631"/>
      <c r="CA56" s="1631"/>
      <c r="CB56" s="1631"/>
      <c r="CC56" s="1631"/>
      <c r="CD56" s="1631"/>
      <c r="CE56" s="1631"/>
      <c r="CF56" s="1631"/>
      <c r="CG56" s="1631"/>
      <c r="CH56" s="1631"/>
      <c r="CI56" s="1631"/>
      <c r="CJ56" s="1631"/>
      <c r="CK56" s="1631"/>
      <c r="CL56" s="1631"/>
      <c r="CM56" s="1631"/>
      <c r="CN56" s="1631"/>
      <c r="CO56" s="1631"/>
      <c r="CP56" s="1631"/>
      <c r="CQ56" s="1631"/>
      <c r="CR56" s="1631"/>
      <c r="CS56" s="1631"/>
      <c r="CT56" s="1631"/>
      <c r="CU56" s="1631"/>
      <c r="CV56" s="1631"/>
      <c r="CW56" s="1631"/>
      <c r="CX56" s="1631"/>
      <c r="CY56" s="1631"/>
      <c r="CZ56" s="1631"/>
      <c r="DA56" s="1631"/>
      <c r="DB56" s="1631"/>
      <c r="DC56" s="1631"/>
      <c r="DD56" s="1631"/>
      <c r="DE56" s="1631"/>
      <c r="DF56" s="1631"/>
      <c r="DG56" s="1631"/>
      <c r="DH56" s="1631"/>
      <c r="DI56" s="1631"/>
      <c r="DJ56" s="1631"/>
      <c r="DK56" s="1631"/>
      <c r="DL56" s="1631"/>
      <c r="DM56" s="1631"/>
      <c r="DN56" s="1631"/>
      <c r="DO56" s="1631"/>
      <c r="DP56" s="1631"/>
      <c r="DQ56" s="1631"/>
      <c r="DR56" s="1631"/>
      <c r="DS56" s="1631"/>
      <c r="DT56" s="1631"/>
      <c r="DU56" s="1631"/>
      <c r="DV56" s="1631"/>
      <c r="DW56" s="1631"/>
      <c r="DX56" s="1631"/>
      <c r="DY56" s="1631"/>
      <c r="DZ56" s="1631"/>
      <c r="EA56" s="1631"/>
      <c r="EB56" s="1631"/>
      <c r="EC56" s="1631"/>
      <c r="ED56" s="1631"/>
      <c r="EE56" s="1631"/>
      <c r="EF56" s="1631"/>
      <c r="EG56" s="1631"/>
      <c r="EH56" s="1631"/>
      <c r="EI56" s="1631"/>
      <c r="EJ56" s="1631"/>
      <c r="EK56" s="1631"/>
      <c r="EL56" s="1631"/>
      <c r="EM56" s="1631"/>
      <c r="EN56" s="1631"/>
      <c r="EO56" s="1631"/>
      <c r="EP56" s="1631"/>
      <c r="EQ56" s="1631"/>
      <c r="ER56" s="1631"/>
      <c r="ES56" s="1631"/>
      <c r="ET56" s="1631"/>
      <c r="EU56" s="1631"/>
      <c r="EV56" s="1631"/>
      <c r="EW56" s="1631"/>
      <c r="EX56" s="1631"/>
      <c r="EY56" s="1631"/>
      <c r="EZ56" s="1631"/>
      <c r="FA56" s="1631"/>
      <c r="FB56" s="1631"/>
      <c r="FC56" s="1631"/>
      <c r="FD56" s="1631"/>
      <c r="FE56" s="1632"/>
    </row>
    <row r="57" spans="1:198" s="113" customFormat="1" ht="32.25" customHeight="1">
      <c r="A57" s="1630"/>
      <c r="B57" s="4586" t="s">
        <v>1360</v>
      </c>
      <c r="C57" s="4589" t="s">
        <v>1361</v>
      </c>
      <c r="D57" s="4592" t="s">
        <v>1362</v>
      </c>
      <c r="E57" s="4551" t="s">
        <v>1363</v>
      </c>
      <c r="F57" s="4554" t="s">
        <v>1364</v>
      </c>
      <c r="G57" s="2696"/>
      <c r="H57" s="223"/>
      <c r="I57" s="225"/>
      <c r="J57" s="225"/>
      <c r="K57" s="226"/>
      <c r="L57" s="1633"/>
      <c r="M57" s="1634"/>
      <c r="N57" s="1634"/>
      <c r="O57" s="1634"/>
      <c r="P57" s="1635">
        <v>50</v>
      </c>
      <c r="Q57" s="1634"/>
      <c r="R57" s="1634"/>
      <c r="S57" s="1634"/>
      <c r="T57" s="1634"/>
      <c r="U57" s="1635">
        <v>100</v>
      </c>
      <c r="V57" s="1634"/>
      <c r="W57" s="1634"/>
      <c r="X57" s="1634"/>
      <c r="Y57" s="1634"/>
      <c r="Z57" s="1635">
        <v>150</v>
      </c>
      <c r="AA57" s="1634"/>
      <c r="AB57" s="1634"/>
      <c r="AC57" s="1634"/>
      <c r="AD57" s="1634"/>
      <c r="AE57" s="1635">
        <v>200</v>
      </c>
      <c r="AF57" s="1634"/>
      <c r="AG57" s="1634"/>
      <c r="AH57" s="1634"/>
      <c r="AI57" s="1634"/>
      <c r="AJ57" s="1635">
        <v>250</v>
      </c>
      <c r="AK57" s="1634"/>
      <c r="AL57" s="1634"/>
      <c r="AM57" s="1634"/>
      <c r="AN57" s="1634"/>
      <c r="AO57" s="1635">
        <v>300</v>
      </c>
      <c r="AP57" s="1634"/>
      <c r="AQ57" s="1634"/>
      <c r="AR57" s="1634"/>
      <c r="AS57" s="1634"/>
      <c r="AT57" s="1635">
        <v>350</v>
      </c>
      <c r="AU57" s="1634"/>
      <c r="AV57" s="1634"/>
      <c r="AW57" s="1634"/>
      <c r="AX57" s="1634"/>
      <c r="AY57" s="1635">
        <v>400</v>
      </c>
      <c r="AZ57" s="1634"/>
      <c r="BA57" s="1634"/>
      <c r="BB57" s="1634"/>
      <c r="BC57" s="1634"/>
      <c r="BD57" s="1635">
        <v>450</v>
      </c>
      <c r="BE57" s="1634"/>
      <c r="BF57" s="1634"/>
      <c r="BG57" s="1634"/>
      <c r="BH57" s="1634"/>
      <c r="BI57" s="1635">
        <v>500</v>
      </c>
      <c r="BJ57" s="1634"/>
      <c r="BK57" s="1634"/>
      <c r="BL57" s="1634"/>
      <c r="BM57" s="1634"/>
      <c r="BN57" s="1635">
        <v>550</v>
      </c>
      <c r="BO57" s="1634"/>
      <c r="BP57" s="1634"/>
      <c r="BQ57" s="1634"/>
      <c r="BR57" s="1634"/>
      <c r="BS57" s="1635">
        <v>600</v>
      </c>
      <c r="BT57" s="1634"/>
      <c r="BU57" s="1634"/>
      <c r="BV57" s="1634"/>
      <c r="BW57" s="1634"/>
      <c r="BX57" s="1635">
        <v>650</v>
      </c>
      <c r="BY57" s="1634"/>
      <c r="BZ57" s="1634"/>
      <c r="CA57" s="1634"/>
      <c r="CB57" s="1634"/>
      <c r="CC57" s="1635">
        <v>700</v>
      </c>
      <c r="CD57" s="1634"/>
      <c r="CE57" s="1634"/>
      <c r="CF57" s="1634"/>
      <c r="CG57" s="1634"/>
      <c r="CH57" s="1635">
        <v>750</v>
      </c>
      <c r="CI57" s="1634"/>
      <c r="CJ57" s="1634"/>
      <c r="CK57" s="1634"/>
      <c r="CL57" s="1634"/>
      <c r="CM57" s="1635">
        <v>800</v>
      </c>
      <c r="CN57" s="1634"/>
      <c r="CO57" s="1634"/>
      <c r="CP57" s="1634"/>
      <c r="CQ57" s="1634"/>
      <c r="CR57" s="1635">
        <v>850</v>
      </c>
      <c r="CS57" s="1634"/>
      <c r="CT57" s="1634"/>
      <c r="CU57" s="1634"/>
      <c r="CV57" s="1634"/>
      <c r="CW57" s="1635">
        <v>900</v>
      </c>
      <c r="CX57" s="1634"/>
      <c r="CY57" s="1634"/>
      <c r="CZ57" s="1634"/>
      <c r="DA57" s="1634"/>
      <c r="DB57" s="1635">
        <v>950</v>
      </c>
      <c r="DC57" s="1634"/>
      <c r="DD57" s="1634"/>
      <c r="DE57" s="1634"/>
      <c r="DF57" s="1634"/>
      <c r="DG57" s="1635">
        <v>1000</v>
      </c>
      <c r="DH57" s="1634"/>
      <c r="DI57" s="1634"/>
      <c r="DJ57" s="1634"/>
      <c r="DK57" s="1634"/>
      <c r="DL57" s="1635">
        <v>1050</v>
      </c>
      <c r="DM57" s="1634"/>
      <c r="DN57" s="1634"/>
      <c r="DO57" s="1634"/>
      <c r="DP57" s="1634"/>
      <c r="DQ57" s="1635">
        <v>1100</v>
      </c>
      <c r="DR57" s="1634"/>
      <c r="DS57" s="1634"/>
      <c r="DT57" s="1634"/>
      <c r="DU57" s="1634"/>
      <c r="DV57" s="1635">
        <v>1150</v>
      </c>
      <c r="DW57" s="1634"/>
      <c r="DX57" s="1634"/>
      <c r="DY57" s="1634"/>
      <c r="DZ57" s="1634"/>
      <c r="EA57" s="1635">
        <v>1200</v>
      </c>
      <c r="EB57" s="1634"/>
      <c r="EC57" s="1634"/>
      <c r="ED57" s="1634"/>
      <c r="EE57" s="1634"/>
      <c r="EF57" s="1635">
        <v>1250</v>
      </c>
      <c r="EG57" s="1634"/>
      <c r="EH57" s="1634"/>
      <c r="EI57" s="1634"/>
      <c r="EJ57" s="1634"/>
      <c r="EK57" s="1635">
        <v>1300</v>
      </c>
      <c r="EL57" s="1634"/>
      <c r="EM57" s="1634"/>
      <c r="EN57" s="1634"/>
      <c r="EO57" s="1634"/>
      <c r="EP57" s="1635">
        <v>1350</v>
      </c>
      <c r="EQ57" s="1634"/>
      <c r="ER57" s="1634"/>
      <c r="ES57" s="1634"/>
      <c r="ET57" s="1634"/>
      <c r="EU57" s="1635">
        <v>1400</v>
      </c>
      <c r="EV57" s="1634"/>
      <c r="EW57" s="1634"/>
      <c r="EX57" s="1634"/>
      <c r="EY57" s="1634"/>
      <c r="EZ57" s="1635">
        <v>1450</v>
      </c>
      <c r="FA57" s="1634"/>
      <c r="FB57" s="1634"/>
      <c r="FC57" s="1634"/>
      <c r="FD57" s="1634"/>
      <c r="FE57" s="1636">
        <v>1500</v>
      </c>
    </row>
    <row r="58" spans="1:198" s="113" customFormat="1">
      <c r="A58" s="1630"/>
      <c r="B58" s="4587"/>
      <c r="C58" s="4590"/>
      <c r="D58" s="4593"/>
      <c r="E58" s="4552"/>
      <c r="F58" s="4555"/>
      <c r="G58" s="440"/>
      <c r="H58" s="440"/>
      <c r="I58" s="440"/>
      <c r="J58" s="440"/>
      <c r="K58" s="224"/>
      <c r="L58" s="1644" t="s">
        <v>3048</v>
      </c>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6"/>
    </row>
    <row r="59" spans="1:198" s="113" customFormat="1" ht="32.25" customHeight="1">
      <c r="A59" s="1630"/>
      <c r="B59" s="4588"/>
      <c r="C59" s="4591"/>
      <c r="D59" s="4594"/>
      <c r="E59" s="4553"/>
      <c r="F59" s="4556"/>
      <c r="G59" s="2696"/>
      <c r="H59" s="223"/>
      <c r="I59" s="223"/>
      <c r="J59" s="223"/>
      <c r="K59" s="226"/>
      <c r="L59" s="1647"/>
      <c r="M59" s="1648"/>
      <c r="N59" s="1648"/>
      <c r="O59" s="1648"/>
      <c r="P59" s="1649">
        <f>$F$60*P57</f>
        <v>85</v>
      </c>
      <c r="Q59" s="1648"/>
      <c r="R59" s="1648"/>
      <c r="S59" s="1648"/>
      <c r="T59" s="1648"/>
      <c r="U59" s="1649">
        <f>$F$60*U57</f>
        <v>170</v>
      </c>
      <c r="V59" s="1648"/>
      <c r="W59" s="1648"/>
      <c r="X59" s="1648"/>
      <c r="Y59" s="1648"/>
      <c r="Z59" s="1649">
        <f>$F$60*Z57</f>
        <v>255</v>
      </c>
      <c r="AA59" s="1648"/>
      <c r="AB59" s="1648"/>
      <c r="AC59" s="1648"/>
      <c r="AD59" s="1648"/>
      <c r="AE59" s="1649">
        <f>$F$60*AE57</f>
        <v>340</v>
      </c>
      <c r="AF59" s="1648"/>
      <c r="AG59" s="1648"/>
      <c r="AH59" s="1648"/>
      <c r="AI59" s="1648"/>
      <c r="AJ59" s="1649">
        <f>$F$60*AJ57</f>
        <v>425</v>
      </c>
      <c r="AK59" s="1648"/>
      <c r="AL59" s="1648"/>
      <c r="AM59" s="1648"/>
      <c r="AN59" s="1648"/>
      <c r="AO59" s="1649">
        <f>$F$60*AO57</f>
        <v>510</v>
      </c>
      <c r="AP59" s="1648"/>
      <c r="AQ59" s="1648"/>
      <c r="AR59" s="1648"/>
      <c r="AS59" s="1648"/>
      <c r="AT59" s="1649">
        <f>$F$60*AT57</f>
        <v>595</v>
      </c>
      <c r="AU59" s="1648"/>
      <c r="AV59" s="1648"/>
      <c r="AW59" s="1648"/>
      <c r="AX59" s="1648"/>
      <c r="AY59" s="1649">
        <f>$F$60*AY57</f>
        <v>680</v>
      </c>
      <c r="AZ59" s="1648"/>
      <c r="BA59" s="1648"/>
      <c r="BB59" s="1648"/>
      <c r="BC59" s="1648"/>
      <c r="BD59" s="1649">
        <f>$F$60*BD57</f>
        <v>765</v>
      </c>
      <c r="BE59" s="1648"/>
      <c r="BF59" s="1648"/>
      <c r="BG59" s="1648"/>
      <c r="BH59" s="1648"/>
      <c r="BI59" s="1649">
        <f>$F$60*BI57</f>
        <v>850</v>
      </c>
      <c r="BJ59" s="1648"/>
      <c r="BK59" s="1648"/>
      <c r="BL59" s="1648"/>
      <c r="BM59" s="1648"/>
      <c r="BN59" s="1649">
        <f>$F$60*BN57</f>
        <v>935</v>
      </c>
      <c r="BO59" s="1648"/>
      <c r="BP59" s="1648"/>
      <c r="BQ59" s="1648"/>
      <c r="BR59" s="1648"/>
      <c r="BS59" s="1649">
        <f>$F$60*BS57</f>
        <v>1020</v>
      </c>
      <c r="BT59" s="1648"/>
      <c r="BU59" s="1648"/>
      <c r="BV59" s="1648"/>
      <c r="BW59" s="1648"/>
      <c r="BX59" s="1649">
        <f>$F$60*BX57</f>
        <v>1105</v>
      </c>
      <c r="BY59" s="1648"/>
      <c r="BZ59" s="1648"/>
      <c r="CA59" s="1648"/>
      <c r="CB59" s="1648"/>
      <c r="CC59" s="1649">
        <f>$F$60*CC57</f>
        <v>1190</v>
      </c>
      <c r="CD59" s="1648"/>
      <c r="CE59" s="1648"/>
      <c r="CF59" s="1648"/>
      <c r="CG59" s="1648"/>
      <c r="CH59" s="1649">
        <f>$F$60*CH57</f>
        <v>1275</v>
      </c>
      <c r="CI59" s="1648"/>
      <c r="CJ59" s="1648"/>
      <c r="CK59" s="1648"/>
      <c r="CL59" s="1648"/>
      <c r="CM59" s="1649">
        <f>$F$60*CM57</f>
        <v>1360</v>
      </c>
      <c r="CN59" s="1648"/>
      <c r="CO59" s="1648"/>
      <c r="CP59" s="1648"/>
      <c r="CQ59" s="1648"/>
      <c r="CR59" s="1649">
        <f>$F$60*CR57</f>
        <v>1445</v>
      </c>
      <c r="CS59" s="1648"/>
      <c r="CT59" s="1648"/>
      <c r="CU59" s="1648"/>
      <c r="CV59" s="1648"/>
      <c r="CW59" s="1649">
        <f>$F$60*CW57</f>
        <v>1530</v>
      </c>
      <c r="CX59" s="1648"/>
      <c r="CY59" s="1648"/>
      <c r="CZ59" s="1648"/>
      <c r="DA59" s="1648"/>
      <c r="DB59" s="1649">
        <f>$F$60*DB57</f>
        <v>1615</v>
      </c>
      <c r="DC59" s="1648"/>
      <c r="DD59" s="1648"/>
      <c r="DE59" s="1648"/>
      <c r="DF59" s="1648"/>
      <c r="DG59" s="1649">
        <f>$F$60*DG57</f>
        <v>1700</v>
      </c>
      <c r="DH59" s="1648"/>
      <c r="DI59" s="1648"/>
      <c r="DJ59" s="1648"/>
      <c r="DK59" s="1648"/>
      <c r="DL59" s="1649">
        <f>$F$60*DL57</f>
        <v>1785</v>
      </c>
      <c r="DM59" s="1648"/>
      <c r="DN59" s="1648"/>
      <c r="DO59" s="1648"/>
      <c r="DP59" s="1648"/>
      <c r="DQ59" s="1649">
        <f>$F$60*DQ57</f>
        <v>1870</v>
      </c>
      <c r="DR59" s="1648"/>
      <c r="DS59" s="1648"/>
      <c r="DT59" s="1648"/>
      <c r="DU59" s="1648"/>
      <c r="DV59" s="1649">
        <f>$F$60*DV57</f>
        <v>1955</v>
      </c>
      <c r="DW59" s="1648"/>
      <c r="DX59" s="1648"/>
      <c r="DY59" s="1648"/>
      <c r="DZ59" s="1648"/>
      <c r="EA59" s="1649">
        <f>$F$60*EA57</f>
        <v>2040</v>
      </c>
      <c r="EB59" s="1648"/>
      <c r="EC59" s="1648"/>
      <c r="ED59" s="1648"/>
      <c r="EE59" s="1648"/>
      <c r="EF59" s="1649">
        <f>$F$60*EF57</f>
        <v>2125</v>
      </c>
      <c r="EG59" s="1648"/>
      <c r="EH59" s="1648"/>
      <c r="EI59" s="1648"/>
      <c r="EJ59" s="1648"/>
      <c r="EK59" s="1649">
        <f>$F$60*EK57</f>
        <v>2210</v>
      </c>
      <c r="EL59" s="1648"/>
      <c r="EM59" s="1648"/>
      <c r="EN59" s="1648"/>
      <c r="EO59" s="1648"/>
      <c r="EP59" s="1649">
        <f>$F$60*EP57</f>
        <v>2295</v>
      </c>
      <c r="EQ59" s="1648"/>
      <c r="ER59" s="1648"/>
      <c r="ES59" s="1648"/>
      <c r="ET59" s="1648"/>
      <c r="EU59" s="1649">
        <f>$F$60*EU57</f>
        <v>2380</v>
      </c>
      <c r="EV59" s="1648"/>
      <c r="EW59" s="1648"/>
      <c r="EX59" s="1648"/>
      <c r="EY59" s="1648"/>
      <c r="EZ59" s="1649">
        <f>$F$60*EZ57</f>
        <v>2465</v>
      </c>
      <c r="FA59" s="1648"/>
      <c r="FB59" s="1648"/>
      <c r="FC59" s="1648"/>
      <c r="FD59" s="1648"/>
      <c r="FE59" s="1650">
        <f>$F$60*FE57</f>
        <v>2550</v>
      </c>
    </row>
    <row r="60" spans="1:198" s="249" customFormat="1" ht="15.75" customHeight="1">
      <c r="A60" s="4617" t="str">
        <f>B60</f>
        <v>2 étages / 2 stages - recycle rate 1.7</v>
      </c>
      <c r="B60" s="1439" t="s">
        <v>3050</v>
      </c>
      <c r="C60" s="1440"/>
      <c r="D60" s="1439"/>
      <c r="F60" s="1626">
        <v>1.7</v>
      </c>
      <c r="G60" s="1411"/>
      <c r="H60" s="1410"/>
      <c r="I60" s="1410"/>
      <c r="J60" s="1410"/>
      <c r="K60" s="1412"/>
      <c r="L60" s="1394"/>
      <c r="M60" s="1395"/>
      <c r="N60" s="1395"/>
      <c r="O60" s="1395"/>
      <c r="P60" s="1460"/>
      <c r="Q60" s="1395"/>
      <c r="R60" s="1395"/>
      <c r="S60" s="1395"/>
      <c r="T60" s="1395"/>
      <c r="U60" s="1460"/>
      <c r="V60" s="1395"/>
      <c r="W60" s="1395"/>
      <c r="X60" s="1395"/>
      <c r="Y60" s="1395"/>
      <c r="Z60" s="1460"/>
      <c r="AA60" s="1395"/>
      <c r="AB60" s="1395"/>
      <c r="AC60" s="1395"/>
      <c r="AD60" s="1395"/>
      <c r="AE60" s="1460"/>
      <c r="AF60" s="1395"/>
      <c r="AG60" s="1395"/>
      <c r="AH60" s="1395"/>
      <c r="AI60" s="1395"/>
      <c r="AJ60" s="1460"/>
      <c r="AK60" s="1395"/>
      <c r="AL60" s="1395"/>
      <c r="AM60" s="1395"/>
      <c r="AN60" s="1395"/>
      <c r="AO60" s="1460"/>
      <c r="AP60" s="1395"/>
      <c r="AQ60" s="1395"/>
      <c r="AR60" s="1395"/>
      <c r="AS60" s="1395"/>
      <c r="AT60" s="1460"/>
      <c r="AU60" s="1395"/>
      <c r="AV60" s="1395"/>
      <c r="AW60" s="1395"/>
      <c r="AX60" s="1395"/>
      <c r="AY60" s="1460"/>
      <c r="AZ60" s="1395"/>
      <c r="BA60" s="1395"/>
      <c r="BB60" s="1395"/>
      <c r="BC60" s="1395"/>
      <c r="BD60" s="1460"/>
      <c r="BE60" s="1395"/>
      <c r="BF60" s="1395"/>
      <c r="BG60" s="1395"/>
      <c r="BH60" s="1395"/>
      <c r="BI60" s="1460"/>
      <c r="BJ60" s="1395"/>
      <c r="BK60" s="1395"/>
      <c r="BL60" s="1395"/>
      <c r="BM60" s="1395"/>
      <c r="BN60" s="1460"/>
      <c r="BO60" s="1395"/>
      <c r="BP60" s="1395"/>
      <c r="BQ60" s="1395"/>
      <c r="BR60" s="1395"/>
      <c r="BS60" s="1460"/>
      <c r="BT60" s="1395"/>
      <c r="BU60" s="1395"/>
      <c r="BV60" s="1395"/>
      <c r="BW60" s="1395"/>
      <c r="BX60" s="1460"/>
      <c r="BY60" s="1395"/>
      <c r="BZ60" s="1395"/>
      <c r="CA60" s="1395"/>
      <c r="CB60" s="1395"/>
      <c r="CC60" s="1460"/>
      <c r="CD60" s="1395"/>
      <c r="CE60" s="1395"/>
      <c r="CF60" s="1395"/>
      <c r="CG60" s="1395"/>
      <c r="CH60" s="1460"/>
      <c r="CI60" s="1395"/>
      <c r="CJ60" s="1395"/>
      <c r="CK60" s="1395"/>
      <c r="CL60" s="1395"/>
      <c r="CM60" s="1460"/>
      <c r="CN60" s="1395"/>
      <c r="CO60" s="1395"/>
      <c r="CP60" s="1395"/>
      <c r="CQ60" s="1395"/>
      <c r="CR60" s="1460"/>
      <c r="CS60" s="1395"/>
      <c r="CT60" s="1395"/>
      <c r="CU60" s="1395"/>
      <c r="CV60" s="1395"/>
      <c r="CW60" s="1460"/>
      <c r="CX60" s="1395"/>
      <c r="CY60" s="1395"/>
      <c r="CZ60" s="1395"/>
      <c r="DA60" s="1395"/>
      <c r="DB60" s="1460"/>
      <c r="DC60" s="1395"/>
      <c r="DD60" s="1395"/>
      <c r="DE60" s="1395"/>
      <c r="DF60" s="1395"/>
      <c r="DG60" s="1460"/>
      <c r="DH60" s="1395"/>
      <c r="DI60" s="1395"/>
      <c r="DJ60" s="1395"/>
      <c r="DK60" s="1395"/>
      <c r="DL60" s="1460"/>
      <c r="DM60" s="1395"/>
      <c r="DN60" s="1395"/>
      <c r="DO60" s="1395"/>
      <c r="DP60" s="1395"/>
      <c r="DQ60" s="1460"/>
      <c r="DR60" s="1395"/>
      <c r="DS60" s="1395"/>
      <c r="DT60" s="1395"/>
      <c r="DU60" s="1395"/>
      <c r="DV60" s="1460"/>
      <c r="DW60" s="1395"/>
      <c r="DX60" s="1395"/>
      <c r="DY60" s="1395"/>
      <c r="DZ60" s="1395"/>
      <c r="EA60" s="1460"/>
      <c r="EB60" s="1395"/>
      <c r="EC60" s="1395"/>
      <c r="ED60" s="1395"/>
      <c r="EE60" s="1395"/>
      <c r="EF60" s="1460"/>
      <c r="EG60" s="1395"/>
      <c r="EH60" s="1395"/>
      <c r="EI60" s="1395"/>
      <c r="EJ60" s="1395"/>
      <c r="EK60" s="1460"/>
      <c r="EL60" s="1395"/>
      <c r="EM60" s="1395"/>
      <c r="EN60" s="1395"/>
      <c r="EO60" s="1395"/>
      <c r="EP60" s="1460"/>
      <c r="EQ60" s="1395"/>
      <c r="ER60" s="1395"/>
      <c r="ES60" s="1395"/>
      <c r="ET60" s="1395"/>
      <c r="EU60" s="1460"/>
      <c r="EV60" s="1395"/>
      <c r="EW60" s="1395"/>
      <c r="EX60" s="1395"/>
      <c r="EY60" s="1395"/>
      <c r="EZ60" s="1460"/>
      <c r="FA60" s="1395"/>
      <c r="FB60" s="1395"/>
      <c r="FC60" s="1395"/>
      <c r="FD60" s="1395"/>
      <c r="FE60" s="1396"/>
    </row>
    <row r="61" spans="1:198" s="1122" customFormat="1" ht="15.75" customHeight="1">
      <c r="A61" s="4617"/>
      <c r="B61" s="1441"/>
      <c r="C61" s="1442"/>
      <c r="D61" s="1450"/>
      <c r="E61" s="1627"/>
      <c r="F61" s="1442"/>
      <c r="G61" s="237"/>
      <c r="H61" s="235"/>
      <c r="I61" s="235"/>
      <c r="J61" s="235"/>
      <c r="K61" s="234"/>
      <c r="L61" s="239"/>
      <c r="M61" s="133"/>
      <c r="N61" s="133"/>
      <c r="O61" s="133"/>
      <c r="P61" s="1457"/>
      <c r="Q61" s="133"/>
      <c r="R61" s="133"/>
      <c r="S61" s="133"/>
      <c r="T61" s="133"/>
      <c r="U61" s="1457"/>
      <c r="V61" s="133"/>
      <c r="W61" s="133"/>
      <c r="X61" s="133"/>
      <c r="Y61" s="133"/>
      <c r="Z61" s="1457"/>
      <c r="AA61" s="133"/>
      <c r="AB61" s="133"/>
      <c r="AC61" s="133"/>
      <c r="AD61" s="133"/>
      <c r="AE61" s="1457"/>
      <c r="AF61" s="133"/>
      <c r="AG61" s="133"/>
      <c r="AH61" s="133"/>
      <c r="AI61" s="133"/>
      <c r="AJ61" s="1457"/>
      <c r="AK61" s="133"/>
      <c r="AL61" s="133"/>
      <c r="AM61" s="133"/>
      <c r="AN61" s="133"/>
      <c r="AO61" s="1457"/>
      <c r="AP61" s="133"/>
      <c r="AQ61" s="133"/>
      <c r="AR61" s="133"/>
      <c r="AS61" s="133"/>
      <c r="AT61" s="1457"/>
      <c r="AU61" s="133"/>
      <c r="AV61" s="133"/>
      <c r="AW61" s="133"/>
      <c r="AX61" s="133"/>
      <c r="AY61" s="1457"/>
      <c r="AZ61" s="133"/>
      <c r="BA61" s="133"/>
      <c r="BB61" s="133"/>
      <c r="BC61" s="133"/>
      <c r="BD61" s="1457"/>
      <c r="BE61" s="133"/>
      <c r="BF61" s="133"/>
      <c r="BG61" s="133"/>
      <c r="BH61" s="133"/>
      <c r="BI61" s="1457"/>
      <c r="BJ61" s="133"/>
      <c r="BK61" s="133"/>
      <c r="BL61" s="133"/>
      <c r="BM61" s="133"/>
      <c r="BN61" s="1457"/>
      <c r="BO61" s="133"/>
      <c r="BP61" s="133"/>
      <c r="BQ61" s="133"/>
      <c r="BR61" s="133"/>
      <c r="BS61" s="1457"/>
      <c r="BT61" s="133"/>
      <c r="BU61" s="133"/>
      <c r="BV61" s="133"/>
      <c r="BW61" s="133"/>
      <c r="BX61" s="1457"/>
      <c r="BY61" s="133"/>
      <c r="BZ61" s="133"/>
      <c r="CA61" s="133"/>
      <c r="CB61" s="133"/>
      <c r="CC61" s="1457"/>
      <c r="CD61" s="133"/>
      <c r="CE61" s="133"/>
      <c r="CF61" s="133"/>
      <c r="CG61" s="133"/>
      <c r="CH61" s="1457"/>
      <c r="CI61" s="133"/>
      <c r="CJ61" s="133"/>
      <c r="CK61" s="133"/>
      <c r="CL61" s="133"/>
      <c r="CM61" s="1457"/>
      <c r="CN61" s="133"/>
      <c r="CO61" s="133"/>
      <c r="CP61" s="133"/>
      <c r="CQ61" s="133"/>
      <c r="CR61" s="1457"/>
      <c r="CS61" s="133"/>
      <c r="CT61" s="133"/>
      <c r="CU61" s="133"/>
      <c r="CV61" s="133"/>
      <c r="CW61" s="1457"/>
      <c r="CX61" s="133"/>
      <c r="CY61" s="133"/>
      <c r="CZ61" s="133"/>
      <c r="DA61" s="133"/>
      <c r="DB61" s="1457"/>
      <c r="DC61" s="133"/>
      <c r="DD61" s="133"/>
      <c r="DE61" s="133"/>
      <c r="DF61" s="133"/>
      <c r="DG61" s="1457"/>
      <c r="DH61" s="133"/>
      <c r="DI61" s="133"/>
      <c r="DJ61" s="133"/>
      <c r="DK61" s="133"/>
      <c r="DL61" s="1457"/>
      <c r="DM61" s="133"/>
      <c r="DN61" s="133"/>
      <c r="DO61" s="133"/>
      <c r="DP61" s="133"/>
      <c r="DQ61" s="1457"/>
      <c r="DR61" s="133"/>
      <c r="DS61" s="133"/>
      <c r="DT61" s="133"/>
      <c r="DU61" s="133"/>
      <c r="DV61" s="1457"/>
      <c r="DW61" s="133"/>
      <c r="DX61" s="133"/>
      <c r="DY61" s="133"/>
      <c r="DZ61" s="133"/>
      <c r="EA61" s="1457"/>
      <c r="EB61" s="133"/>
      <c r="EC61" s="133"/>
      <c r="ED61" s="133"/>
      <c r="EE61" s="133"/>
      <c r="EF61" s="1457"/>
      <c r="EG61" s="133"/>
      <c r="EH61" s="133"/>
      <c r="EI61" s="133"/>
      <c r="EJ61" s="133"/>
      <c r="EK61" s="1457"/>
      <c r="EL61" s="133"/>
      <c r="EM61" s="133"/>
      <c r="EN61" s="133"/>
      <c r="EO61" s="133"/>
      <c r="EP61" s="1457"/>
      <c r="EQ61" s="133"/>
      <c r="ER61" s="133"/>
      <c r="ES61" s="133"/>
      <c r="ET61" s="133"/>
      <c r="EU61" s="1457"/>
      <c r="EV61" s="133"/>
      <c r="EW61" s="133"/>
      <c r="EX61" s="133"/>
      <c r="EY61" s="133"/>
      <c r="EZ61" s="1457"/>
      <c r="FA61" s="133"/>
      <c r="FB61" s="133"/>
      <c r="FC61" s="133"/>
      <c r="FD61" s="133"/>
      <c r="FE61" s="238"/>
    </row>
    <row r="62" spans="1:198" s="145" customFormat="1" ht="15.75" customHeight="1">
      <c r="A62" s="4617"/>
      <c r="C62" s="1444"/>
      <c r="D62" s="1443" t="s">
        <v>3056</v>
      </c>
      <c r="E62" s="1628"/>
      <c r="F62" s="1451"/>
      <c r="G62" s="1401"/>
      <c r="H62" s="1400"/>
      <c r="I62" s="1400"/>
      <c r="J62" s="1400"/>
      <c r="K62" s="1402"/>
      <c r="L62" s="1386"/>
      <c r="M62" s="1384"/>
      <c r="N62" s="1384"/>
      <c r="O62" s="1384"/>
      <c r="P62" s="1455"/>
      <c r="Q62" s="1384"/>
      <c r="R62" s="1384"/>
      <c r="S62" s="1384"/>
      <c r="T62" s="1384"/>
      <c r="U62" s="1455"/>
      <c r="V62" s="1384"/>
      <c r="W62" s="1384"/>
      <c r="X62" s="1384"/>
      <c r="Y62" s="1384"/>
      <c r="Z62" s="1455"/>
      <c r="AA62" s="1384"/>
      <c r="AB62" s="1384"/>
      <c r="AC62" s="1384"/>
      <c r="AD62" s="1384"/>
      <c r="AE62" s="1455"/>
      <c r="AF62" s="1384"/>
      <c r="AG62" s="1384"/>
      <c r="AH62" s="1384"/>
      <c r="AI62" s="1384"/>
      <c r="AJ62" s="1455"/>
      <c r="AK62" s="1384"/>
      <c r="AL62" s="1384"/>
      <c r="AM62" s="1384"/>
      <c r="AN62" s="1384"/>
      <c r="AO62" s="1455"/>
      <c r="AP62" s="1384"/>
      <c r="AQ62" s="1384"/>
      <c r="AR62" s="1384"/>
      <c r="AS62" s="1384"/>
      <c r="AT62" s="1455"/>
      <c r="AU62" s="1384"/>
      <c r="AV62" s="1384"/>
      <c r="AW62" s="1384"/>
      <c r="AX62" s="1384"/>
      <c r="AY62" s="1455"/>
      <c r="AZ62" s="1384"/>
      <c r="BA62" s="1384"/>
      <c r="BB62" s="1384"/>
      <c r="BC62" s="1384"/>
      <c r="BD62" s="1455"/>
      <c r="BE62" s="1384"/>
      <c r="BF62" s="1384"/>
      <c r="BG62" s="1384"/>
      <c r="BH62" s="1384"/>
      <c r="BI62" s="1455"/>
      <c r="BJ62" s="1384"/>
      <c r="BK62" s="1384"/>
      <c r="BL62" s="1384"/>
      <c r="BM62" s="1384"/>
      <c r="BN62" s="1455"/>
      <c r="BO62" s="1384"/>
      <c r="BP62" s="1384"/>
      <c r="BQ62" s="1384"/>
      <c r="BR62" s="1384"/>
      <c r="BS62" s="1455"/>
      <c r="BT62" s="1384"/>
      <c r="BU62" s="1384"/>
      <c r="BV62" s="1384"/>
      <c r="BW62" s="1384"/>
      <c r="BX62" s="1455"/>
      <c r="BY62" s="1384"/>
      <c r="BZ62" s="1384"/>
      <c r="CA62" s="1384"/>
      <c r="CB62" s="1384"/>
      <c r="CC62" s="1455"/>
      <c r="CD62" s="1384"/>
      <c r="CE62" s="1384"/>
      <c r="CF62" s="1384"/>
      <c r="CG62" s="1384"/>
      <c r="CH62" s="1455"/>
      <c r="CI62" s="1384"/>
      <c r="CJ62" s="1384"/>
      <c r="CK62" s="1384"/>
      <c r="CL62" s="1384"/>
      <c r="CM62" s="1455"/>
      <c r="CN62" s="1384"/>
      <c r="CO62" s="1384"/>
      <c r="CP62" s="1384"/>
      <c r="CQ62" s="1384"/>
      <c r="CR62" s="1455"/>
      <c r="CS62" s="1384"/>
      <c r="CT62" s="1384"/>
      <c r="CU62" s="1384"/>
      <c r="CV62" s="1384"/>
      <c r="CW62" s="1455"/>
      <c r="CX62" s="1384"/>
      <c r="CY62" s="1384"/>
      <c r="CZ62" s="1384"/>
      <c r="DA62" s="1384"/>
      <c r="DB62" s="1455"/>
      <c r="DC62" s="1384"/>
      <c r="DD62" s="1384"/>
      <c r="DE62" s="1384"/>
      <c r="DF62" s="1384"/>
      <c r="DG62" s="1455"/>
      <c r="DH62" s="1384"/>
      <c r="DI62" s="1384"/>
      <c r="DJ62" s="1384"/>
      <c r="DK62" s="1384"/>
      <c r="DL62" s="1455"/>
      <c r="DM62" s="1384"/>
      <c r="DN62" s="1384"/>
      <c r="DO62" s="1384"/>
      <c r="DP62" s="1384"/>
      <c r="DQ62" s="1455"/>
      <c r="DR62" s="1384"/>
      <c r="DS62" s="1384"/>
      <c r="DT62" s="1384"/>
      <c r="DU62" s="1384"/>
      <c r="DV62" s="1455"/>
      <c r="DW62" s="1384"/>
      <c r="DX62" s="1384"/>
      <c r="DY62" s="1384"/>
      <c r="DZ62" s="1384"/>
      <c r="EA62" s="1455"/>
      <c r="EB62" s="1384"/>
      <c r="EC62" s="1384"/>
      <c r="ED62" s="1384"/>
      <c r="EE62" s="1384"/>
      <c r="EF62" s="1455"/>
      <c r="EG62" s="1384"/>
      <c r="EH62" s="1384"/>
      <c r="EI62" s="1384"/>
      <c r="EJ62" s="1384"/>
      <c r="EK62" s="1455"/>
      <c r="EL62" s="1384"/>
      <c r="EM62" s="1384"/>
      <c r="EN62" s="1384"/>
      <c r="EO62" s="1384"/>
      <c r="EP62" s="1455"/>
      <c r="EQ62" s="1384"/>
      <c r="ER62" s="1384"/>
      <c r="ES62" s="1384"/>
      <c r="ET62" s="1384"/>
      <c r="EU62" s="1455"/>
      <c r="EV62" s="1384"/>
      <c r="EW62" s="1384"/>
      <c r="EX62" s="1384"/>
      <c r="EY62" s="1384"/>
      <c r="EZ62" s="1455"/>
      <c r="FA62" s="1384"/>
      <c r="FB62" s="1384"/>
      <c r="FC62" s="1384"/>
      <c r="FD62" s="1384"/>
      <c r="FE62" s="1385"/>
    </row>
    <row r="63" spans="1:198" ht="15.75" customHeight="1">
      <c r="A63" s="4617"/>
      <c r="B63" s="1441"/>
      <c r="C63" s="1442"/>
      <c r="D63" s="1450"/>
      <c r="E63" s="1627"/>
      <c r="F63" s="1442"/>
      <c r="G63" s="237"/>
      <c r="H63" s="235"/>
      <c r="I63" s="235"/>
      <c r="J63" s="235"/>
      <c r="K63" s="234"/>
      <c r="L63" s="239"/>
      <c r="M63" s="133"/>
      <c r="N63" s="133"/>
      <c r="O63" s="133"/>
      <c r="P63" s="1457"/>
      <c r="Q63" s="133"/>
      <c r="R63" s="133"/>
      <c r="S63" s="133"/>
      <c r="T63" s="133"/>
      <c r="U63" s="1457"/>
      <c r="V63" s="133"/>
      <c r="W63" s="133"/>
      <c r="X63" s="133"/>
      <c r="Y63" s="133"/>
      <c r="Z63" s="1457"/>
      <c r="AA63" s="133"/>
      <c r="AB63" s="133"/>
      <c r="AC63" s="133"/>
      <c r="AD63" s="133"/>
      <c r="AE63" s="1457"/>
      <c r="AF63" s="133"/>
      <c r="AG63" s="133"/>
      <c r="AH63" s="133"/>
      <c r="AI63" s="133"/>
      <c r="AJ63" s="1457"/>
      <c r="AK63" s="133"/>
      <c r="AL63" s="133"/>
      <c r="AM63" s="133"/>
      <c r="AN63" s="133"/>
      <c r="AO63" s="1457"/>
      <c r="AP63" s="133"/>
      <c r="AQ63" s="133"/>
      <c r="AR63" s="133"/>
      <c r="AS63" s="133"/>
      <c r="AT63" s="1457"/>
      <c r="AU63" s="133"/>
      <c r="AV63" s="133"/>
      <c r="AW63" s="133"/>
      <c r="AX63" s="133"/>
      <c r="AY63" s="1457"/>
      <c r="AZ63" s="133"/>
      <c r="BA63" s="133"/>
      <c r="BB63" s="133"/>
      <c r="BC63" s="133"/>
      <c r="BD63" s="1457"/>
      <c r="BE63" s="133"/>
      <c r="BF63" s="133"/>
      <c r="BG63" s="133"/>
      <c r="BH63" s="133"/>
      <c r="BI63" s="1457"/>
      <c r="BJ63" s="133"/>
      <c r="BK63" s="133"/>
      <c r="BL63" s="133"/>
      <c r="BM63" s="133"/>
      <c r="BN63" s="1457"/>
      <c r="BO63" s="133"/>
      <c r="BP63" s="133"/>
      <c r="BQ63" s="133"/>
      <c r="BR63" s="133"/>
      <c r="BS63" s="1457"/>
      <c r="BT63" s="133"/>
      <c r="BU63" s="133"/>
      <c r="BV63" s="133"/>
      <c r="BW63" s="133"/>
      <c r="BX63" s="1457"/>
      <c r="BY63" s="133"/>
      <c r="BZ63" s="133"/>
      <c r="CA63" s="133"/>
      <c r="CB63" s="133"/>
      <c r="CC63" s="1457"/>
      <c r="CD63" s="133"/>
      <c r="CE63" s="133"/>
      <c r="CF63" s="133"/>
      <c r="CG63" s="133"/>
      <c r="CH63" s="1457"/>
      <c r="CI63" s="133"/>
      <c r="CJ63" s="133"/>
      <c r="CK63" s="133"/>
      <c r="CL63" s="133"/>
      <c r="CM63" s="1457"/>
      <c r="CN63" s="133"/>
      <c r="CO63" s="133"/>
      <c r="CP63" s="133"/>
      <c r="CQ63" s="133"/>
      <c r="CR63" s="1457"/>
      <c r="CS63" s="133"/>
      <c r="CT63" s="133"/>
      <c r="CU63" s="133"/>
      <c r="CV63" s="133"/>
      <c r="CW63" s="1457"/>
      <c r="CX63" s="133"/>
      <c r="CY63" s="133"/>
      <c r="CZ63" s="133"/>
      <c r="DA63" s="133"/>
      <c r="DB63" s="1457"/>
      <c r="DC63" s="133"/>
      <c r="DD63" s="133"/>
      <c r="DE63" s="133"/>
      <c r="DF63" s="133"/>
      <c r="DG63" s="1457"/>
      <c r="DH63" s="133"/>
      <c r="DI63" s="133"/>
      <c r="DJ63" s="133"/>
      <c r="DK63" s="133"/>
      <c r="DL63" s="1457"/>
      <c r="DM63" s="133"/>
      <c r="DN63" s="133"/>
      <c r="DO63" s="133"/>
      <c r="DP63" s="133"/>
      <c r="DQ63" s="1457"/>
      <c r="DR63" s="133"/>
      <c r="DS63" s="133"/>
      <c r="DT63" s="133"/>
      <c r="DU63" s="133"/>
      <c r="DV63" s="1457"/>
      <c r="DW63" s="133"/>
      <c r="DX63" s="133"/>
      <c r="DY63" s="133"/>
      <c r="DZ63" s="133"/>
      <c r="EA63" s="1457"/>
      <c r="EB63" s="133"/>
      <c r="EC63" s="133"/>
      <c r="ED63" s="133"/>
      <c r="EE63" s="133"/>
      <c r="EF63" s="1457"/>
      <c r="EG63" s="133"/>
      <c r="EH63" s="133"/>
      <c r="EI63" s="133"/>
      <c r="EJ63" s="133"/>
      <c r="EK63" s="1457"/>
      <c r="EL63" s="133"/>
      <c r="EM63" s="133"/>
      <c r="EN63" s="133"/>
      <c r="EO63" s="133"/>
      <c r="EP63" s="1457"/>
      <c r="EQ63" s="133"/>
      <c r="ER63" s="133"/>
      <c r="ES63" s="133"/>
      <c r="ET63" s="133"/>
      <c r="EU63" s="1457"/>
      <c r="EV63" s="133"/>
      <c r="EW63" s="133"/>
      <c r="EX63" s="133"/>
      <c r="EY63" s="133"/>
      <c r="EZ63" s="1457"/>
      <c r="FA63" s="133"/>
      <c r="FB63" s="133"/>
      <c r="FC63" s="133"/>
      <c r="FD63" s="133"/>
      <c r="FE63" s="238"/>
      <c r="FF63" s="219"/>
      <c r="FG63" s="219"/>
      <c r="FH63" s="219"/>
      <c r="FI63" s="219"/>
      <c r="FJ63" s="219"/>
      <c r="FK63" s="219"/>
      <c r="FL63" s="219"/>
      <c r="FM63" s="219"/>
      <c r="FN63" s="219"/>
      <c r="FO63" s="219"/>
      <c r="FP63" s="219"/>
      <c r="FQ63" s="219"/>
      <c r="FR63" s="219"/>
      <c r="FS63" s="219"/>
      <c r="FT63" s="219"/>
      <c r="FU63" s="219"/>
      <c r="FV63" s="219"/>
      <c r="FW63" s="219"/>
      <c r="FX63" s="219"/>
      <c r="FY63" s="219"/>
      <c r="FZ63" s="219"/>
      <c r="GA63" s="219"/>
      <c r="GB63" s="219"/>
      <c r="GC63" s="219"/>
      <c r="GD63" s="219"/>
      <c r="GE63" s="219"/>
      <c r="GF63" s="219"/>
      <c r="GG63" s="219"/>
      <c r="GH63" s="219"/>
      <c r="GI63" s="219"/>
      <c r="GJ63" s="219"/>
      <c r="GK63" s="219"/>
      <c r="GL63" s="219"/>
      <c r="GM63" s="219"/>
      <c r="GN63" s="219"/>
      <c r="GO63" s="219"/>
      <c r="GP63" s="219"/>
    </row>
    <row r="64" spans="1:198" s="1" customFormat="1" ht="15.75" customHeight="1">
      <c r="A64" s="4617"/>
      <c r="B64" s="1445">
        <v>187</v>
      </c>
      <c r="C64" s="1446">
        <v>94</v>
      </c>
      <c r="D64" s="1450">
        <v>56.1</v>
      </c>
      <c r="E64" s="1627">
        <v>55.294117647058826</v>
      </c>
      <c r="F64" s="1442">
        <v>110</v>
      </c>
      <c r="I64" s="233">
        <v>60</v>
      </c>
      <c r="J64" s="233">
        <v>110</v>
      </c>
      <c r="K64" s="234"/>
      <c r="L64" s="231"/>
      <c r="M64" s="221"/>
      <c r="N64" s="221"/>
      <c r="O64" s="221"/>
      <c r="P64" s="1456"/>
      <c r="Q64" s="221"/>
      <c r="R64" s="2921" t="s">
        <v>2294</v>
      </c>
      <c r="S64" s="2921"/>
      <c r="T64" s="2921"/>
      <c r="U64" s="2922"/>
      <c r="V64" s="2921"/>
      <c r="W64" s="221"/>
      <c r="X64" s="221"/>
      <c r="Y64" s="221"/>
      <c r="Z64" s="1456"/>
      <c r="AA64" s="221"/>
      <c r="AB64" s="221"/>
      <c r="AC64" s="221"/>
      <c r="AD64" s="221"/>
      <c r="AE64" s="1456"/>
      <c r="AF64" s="221"/>
      <c r="AG64" s="221"/>
      <c r="AH64" s="221"/>
      <c r="AI64" s="221"/>
      <c r="AJ64" s="1456"/>
      <c r="AK64" s="221"/>
      <c r="AL64" s="221"/>
      <c r="AM64" s="221"/>
      <c r="AN64" s="221"/>
      <c r="AO64" s="1456"/>
      <c r="AP64" s="221"/>
      <c r="AQ64" s="221"/>
      <c r="AR64" s="221"/>
      <c r="AS64" s="221"/>
      <c r="AT64" s="1456"/>
      <c r="AU64" s="221"/>
      <c r="AV64" s="221"/>
      <c r="AW64" s="221"/>
      <c r="AX64" s="221"/>
      <c r="AY64" s="1456"/>
      <c r="AZ64" s="221"/>
      <c r="BA64" s="221"/>
      <c r="BB64" s="221"/>
      <c r="BC64" s="221"/>
      <c r="BD64" s="1456"/>
      <c r="BE64" s="221"/>
      <c r="BF64" s="221"/>
      <c r="BG64" s="221"/>
      <c r="BH64" s="221"/>
      <c r="BI64" s="1456"/>
      <c r="BJ64" s="221"/>
      <c r="BK64" s="221"/>
      <c r="BL64" s="221"/>
      <c r="BM64" s="221"/>
      <c r="BN64" s="1456"/>
      <c r="BO64" s="221"/>
      <c r="BP64" s="221"/>
      <c r="BQ64" s="221"/>
      <c r="BR64" s="221"/>
      <c r="BS64" s="1456"/>
      <c r="BT64" s="221"/>
      <c r="BU64" s="221"/>
      <c r="BV64" s="221"/>
      <c r="BW64" s="221"/>
      <c r="BX64" s="1456"/>
      <c r="BY64" s="221"/>
      <c r="BZ64" s="221"/>
      <c r="CA64" s="221"/>
      <c r="CB64" s="221"/>
      <c r="CC64" s="1456"/>
      <c r="CD64" s="221"/>
      <c r="CE64" s="221"/>
      <c r="CF64" s="221"/>
      <c r="CG64" s="221"/>
      <c r="CH64" s="1456"/>
      <c r="CI64" s="221"/>
      <c r="CJ64" s="221"/>
      <c r="CK64" s="221"/>
      <c r="CL64" s="221"/>
      <c r="CM64" s="1456"/>
      <c r="CN64" s="221"/>
      <c r="CO64" s="221"/>
      <c r="CP64" s="221"/>
      <c r="CQ64" s="221"/>
      <c r="CR64" s="1456"/>
      <c r="CS64" s="221"/>
      <c r="CT64" s="221"/>
      <c r="CU64" s="221"/>
      <c r="CV64" s="221"/>
      <c r="CW64" s="1456"/>
      <c r="CX64" s="221"/>
      <c r="CY64" s="221"/>
      <c r="CZ64" s="221"/>
      <c r="DA64" s="221"/>
      <c r="DB64" s="1456"/>
      <c r="DC64" s="221"/>
      <c r="DD64" s="221"/>
      <c r="DE64" s="221"/>
      <c r="DF64" s="221"/>
      <c r="DG64" s="1456"/>
      <c r="DH64" s="221"/>
      <c r="DI64" s="221"/>
      <c r="DJ64" s="221"/>
      <c r="DK64" s="221"/>
      <c r="DL64" s="1456"/>
      <c r="DM64" s="221"/>
      <c r="DN64" s="221"/>
      <c r="DO64" s="221"/>
      <c r="DP64" s="221"/>
      <c r="DQ64" s="1456"/>
      <c r="DR64" s="221"/>
      <c r="DS64" s="221"/>
      <c r="DT64" s="221"/>
      <c r="DU64" s="221"/>
      <c r="DV64" s="1456"/>
      <c r="DW64" s="221"/>
      <c r="DX64" s="221"/>
      <c r="DY64" s="221"/>
      <c r="DZ64" s="221"/>
      <c r="EA64" s="1456"/>
      <c r="EB64" s="221"/>
      <c r="EC64" s="221"/>
      <c r="ED64" s="221"/>
      <c r="EE64" s="221"/>
      <c r="EF64" s="1456"/>
      <c r="EG64" s="221"/>
      <c r="EH64" s="221"/>
      <c r="EI64" s="221"/>
      <c r="EJ64" s="221"/>
      <c r="EK64" s="1456"/>
      <c r="EL64" s="221"/>
      <c r="EM64" s="221"/>
      <c r="EN64" s="221"/>
      <c r="EO64" s="221"/>
      <c r="EP64" s="1456"/>
      <c r="EQ64" s="221"/>
      <c r="ER64" s="221"/>
      <c r="ES64" s="221"/>
      <c r="ET64" s="221"/>
      <c r="EU64" s="1456"/>
      <c r="EV64" s="221"/>
      <c r="EW64" s="221"/>
      <c r="EX64" s="221"/>
      <c r="EY64" s="221"/>
      <c r="EZ64" s="1456"/>
      <c r="FA64" s="221"/>
      <c r="FB64" s="221"/>
      <c r="FC64" s="221"/>
      <c r="FD64" s="221"/>
      <c r="FE64" s="230"/>
    </row>
    <row r="65" spans="1:161" s="1" customFormat="1" ht="15.75" customHeight="1">
      <c r="A65" s="4617"/>
      <c r="B65" s="1445">
        <v>250</v>
      </c>
      <c r="C65" s="1446">
        <v>125</v>
      </c>
      <c r="D65" s="1450">
        <v>75</v>
      </c>
      <c r="E65" s="1627">
        <v>73.529411764705884</v>
      </c>
      <c r="F65" s="1442">
        <v>147.05882352941177</v>
      </c>
      <c r="I65" s="233">
        <v>80</v>
      </c>
      <c r="J65" s="233">
        <v>150</v>
      </c>
      <c r="K65" s="234"/>
      <c r="L65" s="231"/>
      <c r="M65" s="221"/>
      <c r="N65" s="221"/>
      <c r="O65" s="221"/>
      <c r="P65" s="1456"/>
      <c r="Q65" s="221"/>
      <c r="R65" s="221"/>
      <c r="S65" s="221"/>
      <c r="T65" s="2923" t="s">
        <v>2293</v>
      </c>
      <c r="U65" s="2924"/>
      <c r="V65" s="2923"/>
      <c r="W65" s="2923"/>
      <c r="X65" s="2923"/>
      <c r="Y65" s="2923"/>
      <c r="Z65" s="2924"/>
      <c r="AA65" s="221"/>
      <c r="AB65" s="221"/>
      <c r="AC65" s="221"/>
      <c r="AD65" s="221"/>
      <c r="AE65" s="1456"/>
      <c r="AF65" s="221"/>
      <c r="AG65" s="221"/>
      <c r="AH65" s="221"/>
      <c r="AI65" s="221"/>
      <c r="AJ65" s="1456"/>
      <c r="AK65" s="221"/>
      <c r="AL65" s="221"/>
      <c r="AM65" s="221"/>
      <c r="AN65" s="221"/>
      <c r="AO65" s="1456"/>
      <c r="AP65" s="221"/>
      <c r="AQ65" s="221"/>
      <c r="AR65" s="221"/>
      <c r="AS65" s="221"/>
      <c r="AT65" s="1456"/>
      <c r="AU65" s="221"/>
      <c r="AV65" s="221"/>
      <c r="AW65" s="221"/>
      <c r="AX65" s="221"/>
      <c r="AY65" s="1456"/>
      <c r="AZ65" s="221"/>
      <c r="BA65" s="221"/>
      <c r="BB65" s="221"/>
      <c r="BC65" s="221"/>
      <c r="BD65" s="1456"/>
      <c r="BE65" s="221"/>
      <c r="BF65" s="221"/>
      <c r="BG65" s="221"/>
      <c r="BH65" s="221"/>
      <c r="BI65" s="1456"/>
      <c r="BJ65" s="221"/>
      <c r="BK65" s="221"/>
      <c r="BL65" s="221"/>
      <c r="BM65" s="221"/>
      <c r="BN65" s="1456"/>
      <c r="BO65" s="221"/>
      <c r="BP65" s="221"/>
      <c r="BQ65" s="221"/>
      <c r="BR65" s="221"/>
      <c r="BS65" s="1456"/>
      <c r="BT65" s="221"/>
      <c r="BU65" s="221"/>
      <c r="BV65" s="221"/>
      <c r="BW65" s="221"/>
      <c r="BX65" s="1456"/>
      <c r="BY65" s="221"/>
      <c r="BZ65" s="221"/>
      <c r="CA65" s="221"/>
      <c r="CB65" s="221"/>
      <c r="CC65" s="1456"/>
      <c r="CD65" s="221"/>
      <c r="CE65" s="221"/>
      <c r="CF65" s="221"/>
      <c r="CG65" s="221"/>
      <c r="CH65" s="1456"/>
      <c r="CI65" s="221"/>
      <c r="CJ65" s="221"/>
      <c r="CK65" s="221"/>
      <c r="CL65" s="221"/>
      <c r="CM65" s="1456"/>
      <c r="CN65" s="221"/>
      <c r="CO65" s="221"/>
      <c r="CP65" s="221"/>
      <c r="CQ65" s="221"/>
      <c r="CR65" s="1456"/>
      <c r="CS65" s="221"/>
      <c r="CT65" s="221"/>
      <c r="CU65" s="221"/>
      <c r="CV65" s="221"/>
      <c r="CW65" s="1456"/>
      <c r="CX65" s="221"/>
      <c r="CY65" s="221"/>
      <c r="CZ65" s="221"/>
      <c r="DA65" s="221"/>
      <c r="DB65" s="1456"/>
      <c r="DC65" s="221"/>
      <c r="DD65" s="221"/>
      <c r="DE65" s="221"/>
      <c r="DF65" s="221"/>
      <c r="DG65" s="1456"/>
      <c r="DH65" s="221"/>
      <c r="DI65" s="221"/>
      <c r="DJ65" s="221"/>
      <c r="DK65" s="221"/>
      <c r="DL65" s="1456"/>
      <c r="DM65" s="221"/>
      <c r="DN65" s="221"/>
      <c r="DO65" s="221"/>
      <c r="DP65" s="221"/>
      <c r="DQ65" s="1456"/>
      <c r="DR65" s="221"/>
      <c r="DS65" s="221"/>
      <c r="DT65" s="221"/>
      <c r="DU65" s="221"/>
      <c r="DV65" s="1456"/>
      <c r="DW65" s="221"/>
      <c r="DX65" s="221"/>
      <c r="DY65" s="221"/>
      <c r="DZ65" s="221"/>
      <c r="EA65" s="1456"/>
      <c r="EB65" s="221"/>
      <c r="EC65" s="221"/>
      <c r="ED65" s="221"/>
      <c r="EE65" s="221"/>
      <c r="EF65" s="1456"/>
      <c r="EG65" s="221"/>
      <c r="EH65" s="221"/>
      <c r="EI65" s="221"/>
      <c r="EJ65" s="221"/>
      <c r="EK65" s="1456"/>
      <c r="EL65" s="221"/>
      <c r="EM65" s="221"/>
      <c r="EN65" s="221"/>
      <c r="EO65" s="221"/>
      <c r="EP65" s="1456"/>
      <c r="EQ65" s="221"/>
      <c r="ER65" s="221"/>
      <c r="ES65" s="221"/>
      <c r="ET65" s="221"/>
      <c r="EU65" s="1456"/>
      <c r="EV65" s="221"/>
      <c r="EW65" s="221"/>
      <c r="EX65" s="221"/>
      <c r="EY65" s="221"/>
      <c r="EZ65" s="1456"/>
      <c r="FA65" s="221"/>
      <c r="FB65" s="221"/>
      <c r="FC65" s="221"/>
      <c r="FD65" s="221"/>
      <c r="FE65" s="230"/>
    </row>
    <row r="66" spans="1:161" s="1" customFormat="1" ht="15.75" customHeight="1">
      <c r="A66" s="4617"/>
      <c r="B66" s="2903">
        <v>430</v>
      </c>
      <c r="C66" s="2902">
        <v>220</v>
      </c>
      <c r="D66" s="2906">
        <f>F66*0.3</f>
        <v>75.882352941176464</v>
      </c>
      <c r="E66" s="2905">
        <f>C66/1.7</f>
        <v>129.41176470588235</v>
      </c>
      <c r="F66" s="2904">
        <f>B66/1.7</f>
        <v>252.94117647058823</v>
      </c>
      <c r="I66" s="235">
        <v>130</v>
      </c>
      <c r="J66" s="235">
        <v>250</v>
      </c>
      <c r="K66" s="234"/>
      <c r="L66" s="231"/>
      <c r="M66" s="221"/>
      <c r="N66" s="221"/>
      <c r="O66" s="221"/>
      <c r="P66" s="1456"/>
      <c r="Q66" s="221"/>
      <c r="R66" s="221"/>
      <c r="S66" s="221"/>
      <c r="T66" s="221"/>
      <c r="U66" s="1456"/>
      <c r="V66" s="221"/>
      <c r="W66" s="221"/>
      <c r="X66" s="221"/>
      <c r="Y66" s="2915" t="s">
        <v>990</v>
      </c>
      <c r="Z66" s="1460"/>
      <c r="AA66" s="1395"/>
      <c r="AB66" s="1395"/>
      <c r="AC66" s="1395"/>
      <c r="AD66" s="1395"/>
      <c r="AE66" s="1460"/>
      <c r="AF66" s="1395"/>
      <c r="AG66" s="1395"/>
      <c r="AH66" s="1395"/>
      <c r="AI66" s="1395"/>
      <c r="AJ66" s="1460"/>
      <c r="AK66" s="2544"/>
      <c r="AL66" s="133"/>
      <c r="AM66" s="133"/>
      <c r="AN66" s="133"/>
      <c r="AO66" s="1457"/>
      <c r="AP66" s="221"/>
      <c r="AQ66" s="221"/>
      <c r="AR66" s="221"/>
      <c r="AS66" s="221"/>
      <c r="AT66" s="1456"/>
      <c r="AU66" s="221"/>
      <c r="AV66" s="221"/>
      <c r="AW66" s="221"/>
      <c r="AX66" s="221"/>
      <c r="AY66" s="1456"/>
      <c r="AZ66" s="221"/>
      <c r="BA66" s="221"/>
      <c r="BB66" s="221"/>
      <c r="BC66" s="221"/>
      <c r="BD66" s="1456"/>
      <c r="BE66" s="221"/>
      <c r="BF66" s="221"/>
      <c r="BG66" s="221"/>
      <c r="BH66" s="221"/>
      <c r="BI66" s="1456"/>
      <c r="BJ66" s="221"/>
      <c r="BK66" s="221"/>
      <c r="BL66" s="221"/>
      <c r="BM66" s="221"/>
      <c r="BN66" s="1456"/>
      <c r="BO66" s="221"/>
      <c r="BP66" s="221"/>
      <c r="BQ66" s="221"/>
      <c r="BR66" s="221"/>
      <c r="BS66" s="1456"/>
      <c r="BT66" s="221"/>
      <c r="BU66" s="221"/>
      <c r="BV66" s="221"/>
      <c r="BW66" s="221"/>
      <c r="BX66" s="1456"/>
      <c r="BY66" s="221"/>
      <c r="BZ66" s="221"/>
      <c r="CA66" s="221"/>
      <c r="CB66" s="221"/>
      <c r="CC66" s="1456"/>
      <c r="CD66" s="221"/>
      <c r="CE66" s="221"/>
      <c r="CF66" s="221"/>
      <c r="CG66" s="221"/>
      <c r="CH66" s="1456"/>
      <c r="CI66" s="221"/>
      <c r="CJ66" s="221"/>
      <c r="CK66" s="221"/>
      <c r="CL66" s="221"/>
      <c r="CM66" s="1456"/>
      <c r="CN66" s="221"/>
      <c r="CO66" s="221"/>
      <c r="CP66" s="221"/>
      <c r="CQ66" s="221"/>
      <c r="CR66" s="1456"/>
      <c r="CS66" s="221"/>
      <c r="CT66" s="221"/>
      <c r="CU66" s="221"/>
      <c r="CV66" s="221"/>
      <c r="CW66" s="1456"/>
      <c r="CX66" s="221"/>
      <c r="CY66" s="221"/>
      <c r="CZ66" s="221"/>
      <c r="DA66" s="221"/>
      <c r="DB66" s="1456"/>
      <c r="DC66" s="221"/>
      <c r="DD66" s="221"/>
      <c r="DE66" s="221"/>
      <c r="DF66" s="221"/>
      <c r="DG66" s="1456"/>
      <c r="DH66" s="221"/>
      <c r="DI66" s="221"/>
      <c r="DJ66" s="221"/>
      <c r="DK66" s="221"/>
      <c r="DL66" s="1456"/>
      <c r="DM66" s="221"/>
      <c r="DN66" s="221"/>
      <c r="DO66" s="221"/>
      <c r="DP66" s="221"/>
      <c r="DQ66" s="1456"/>
      <c r="DR66" s="221"/>
      <c r="DS66" s="221"/>
      <c r="DT66" s="221"/>
      <c r="DU66" s="221"/>
      <c r="DV66" s="1456"/>
      <c r="DW66" s="221"/>
      <c r="DX66" s="221"/>
      <c r="DY66" s="221"/>
      <c r="DZ66" s="221"/>
      <c r="EA66" s="1456"/>
      <c r="EB66" s="221"/>
      <c r="EC66" s="221"/>
      <c r="ED66" s="221"/>
      <c r="EE66" s="221"/>
      <c r="EF66" s="1456"/>
      <c r="EG66" s="221"/>
      <c r="EH66" s="221"/>
      <c r="EI66" s="221"/>
      <c r="EJ66" s="221"/>
      <c r="EK66" s="1456"/>
      <c r="EL66" s="221"/>
      <c r="EM66" s="221"/>
      <c r="EN66" s="221"/>
      <c r="EO66" s="221"/>
      <c r="EP66" s="1456"/>
      <c r="EQ66" s="221"/>
      <c r="ER66" s="221"/>
      <c r="ES66" s="221"/>
      <c r="ET66" s="221"/>
      <c r="EU66" s="1456"/>
      <c r="EV66" s="221"/>
      <c r="EW66" s="221"/>
      <c r="EX66" s="221"/>
      <c r="EY66" s="221"/>
      <c r="EZ66" s="1456"/>
      <c r="FA66" s="221"/>
      <c r="FB66" s="221"/>
      <c r="FC66" s="221"/>
      <c r="FD66" s="221"/>
      <c r="FE66" s="230"/>
    </row>
    <row r="67" spans="1:161" s="1" customFormat="1" ht="15.75" customHeight="1">
      <c r="A67" s="4617"/>
      <c r="B67" s="1445">
        <v>788</v>
      </c>
      <c r="C67" s="1446">
        <v>394</v>
      </c>
      <c r="D67" s="1450">
        <v>236.39999999999998</v>
      </c>
      <c r="E67" s="1627">
        <v>231.76470588235296</v>
      </c>
      <c r="F67" s="1442">
        <v>463.52941176470591</v>
      </c>
      <c r="I67" s="235">
        <v>230</v>
      </c>
      <c r="J67" s="235">
        <v>450</v>
      </c>
      <c r="K67" s="234"/>
      <c r="L67" s="231"/>
      <c r="M67" s="221"/>
      <c r="N67" s="221"/>
      <c r="O67" s="221"/>
      <c r="P67" s="1456"/>
      <c r="Q67" s="221"/>
      <c r="R67" s="221"/>
      <c r="S67" s="221"/>
      <c r="T67" s="221"/>
      <c r="U67" s="1456"/>
      <c r="V67" s="221"/>
      <c r="W67" s="221"/>
      <c r="X67" s="221"/>
      <c r="Y67" s="221"/>
      <c r="Z67" s="1456"/>
      <c r="AA67" s="221"/>
      <c r="AB67" s="221"/>
      <c r="AC67" s="221"/>
      <c r="AD67" s="221"/>
      <c r="AE67" s="1456"/>
      <c r="AF67" s="221"/>
      <c r="AG67" s="133"/>
      <c r="AH67" s="133"/>
      <c r="AI67" s="2926" t="s">
        <v>1004</v>
      </c>
      <c r="AJ67" s="2927"/>
      <c r="AK67" s="2926"/>
      <c r="AL67" s="2926"/>
      <c r="AM67" s="2926"/>
      <c r="AN67" s="2926"/>
      <c r="AO67" s="2927"/>
      <c r="AP67" s="2926"/>
      <c r="AQ67" s="2926"/>
      <c r="AR67" s="2926"/>
      <c r="AS67" s="2926"/>
      <c r="AT67" s="2927"/>
      <c r="AU67" s="2926"/>
      <c r="AV67" s="2926"/>
      <c r="AW67" s="2926"/>
      <c r="AX67" s="2926"/>
      <c r="AY67" s="2927"/>
      <c r="AZ67" s="2926"/>
      <c r="BA67" s="2926"/>
      <c r="BB67" s="2926"/>
      <c r="BC67" s="2926"/>
      <c r="BD67" s="2927"/>
      <c r="BE67" s="2926"/>
      <c r="BF67" s="133"/>
      <c r="BG67" s="133"/>
      <c r="BH67" s="133"/>
      <c r="BI67" s="1457"/>
      <c r="BJ67" s="133"/>
      <c r="BK67" s="133"/>
      <c r="BL67" s="133"/>
      <c r="BM67" s="221"/>
      <c r="BN67" s="1456"/>
      <c r="BO67" s="221"/>
      <c r="BP67" s="221"/>
      <c r="BQ67" s="221"/>
      <c r="BR67" s="221"/>
      <c r="BS67" s="1456"/>
      <c r="BT67" s="221"/>
      <c r="BU67" s="221"/>
      <c r="BV67" s="221"/>
      <c r="BW67" s="221"/>
      <c r="BX67" s="1456"/>
      <c r="BY67" s="221"/>
      <c r="BZ67" s="221"/>
      <c r="CA67" s="221"/>
      <c r="CB67" s="221"/>
      <c r="CC67" s="1456"/>
      <c r="CD67" s="221"/>
      <c r="CE67" s="221"/>
      <c r="CF67" s="221"/>
      <c r="CG67" s="221"/>
      <c r="CH67" s="1456"/>
      <c r="CI67" s="221"/>
      <c r="CJ67" s="221"/>
      <c r="CK67" s="221"/>
      <c r="CL67" s="221"/>
      <c r="CM67" s="1456"/>
      <c r="CN67" s="221"/>
      <c r="CO67" s="221"/>
      <c r="CP67" s="221"/>
      <c r="CQ67" s="221"/>
      <c r="CR67" s="1456"/>
      <c r="CS67" s="221"/>
      <c r="CT67" s="221"/>
      <c r="CU67" s="221"/>
      <c r="CV67" s="221"/>
      <c r="CW67" s="1456"/>
      <c r="CX67" s="221"/>
      <c r="CY67" s="221"/>
      <c r="CZ67" s="221"/>
      <c r="DA67" s="221"/>
      <c r="DB67" s="1456"/>
      <c r="DC67" s="221"/>
      <c r="DD67" s="221"/>
      <c r="DE67" s="221"/>
      <c r="DF67" s="221"/>
      <c r="DG67" s="1456"/>
      <c r="DH67" s="221"/>
      <c r="DI67" s="221"/>
      <c r="DJ67" s="221"/>
      <c r="DK67" s="221"/>
      <c r="DL67" s="1456"/>
      <c r="DM67" s="221"/>
      <c r="DN67" s="221"/>
      <c r="DO67" s="221"/>
      <c r="DP67" s="221"/>
      <c r="DQ67" s="1456"/>
      <c r="DR67" s="221"/>
      <c r="DS67" s="221"/>
      <c r="DT67" s="221"/>
      <c r="DU67" s="221"/>
      <c r="DV67" s="1456"/>
      <c r="DW67" s="221"/>
      <c r="DX67" s="221"/>
      <c r="DY67" s="221"/>
      <c r="DZ67" s="221"/>
      <c r="EA67" s="1456"/>
      <c r="EB67" s="221"/>
      <c r="EC67" s="221"/>
      <c r="ED67" s="221"/>
      <c r="EE67" s="221"/>
      <c r="EF67" s="1456"/>
      <c r="EG67" s="221"/>
      <c r="EH67" s="221"/>
      <c r="EI67" s="221"/>
      <c r="EJ67" s="221"/>
      <c r="EK67" s="1456"/>
      <c r="EL67" s="221"/>
      <c r="EM67" s="221"/>
      <c r="EN67" s="221"/>
      <c r="EO67" s="221"/>
      <c r="EP67" s="1456"/>
      <c r="EQ67" s="221"/>
      <c r="ER67" s="221"/>
      <c r="ES67" s="221"/>
      <c r="ET67" s="221"/>
      <c r="EU67" s="1456"/>
      <c r="EV67" s="221"/>
      <c r="EW67" s="221"/>
      <c r="EX67" s="221"/>
      <c r="EY67" s="221"/>
      <c r="EZ67" s="1456"/>
      <c r="FA67" s="221"/>
      <c r="FB67" s="221"/>
      <c r="FC67" s="221"/>
      <c r="FD67" s="221"/>
      <c r="FE67" s="230"/>
    </row>
    <row r="68" spans="1:161" s="1" customFormat="1" ht="15.75" customHeight="1">
      <c r="A68" s="4617"/>
      <c r="B68" s="1445">
        <v>1050</v>
      </c>
      <c r="C68" s="1446">
        <v>525</v>
      </c>
      <c r="D68" s="1450">
        <v>315</v>
      </c>
      <c r="E68" s="1627">
        <v>308.8235294117647</v>
      </c>
      <c r="F68" s="1442">
        <v>617.64705882352939</v>
      </c>
      <c r="I68" s="235">
        <v>350</v>
      </c>
      <c r="J68" s="235">
        <v>620</v>
      </c>
      <c r="K68" s="234"/>
      <c r="L68" s="231"/>
      <c r="M68" s="221"/>
      <c r="N68" s="221"/>
      <c r="O68" s="221"/>
      <c r="P68" s="1456"/>
      <c r="Q68" s="221"/>
      <c r="R68" s="221"/>
      <c r="S68" s="221"/>
      <c r="T68" s="221"/>
      <c r="U68" s="1456"/>
      <c r="V68" s="221"/>
      <c r="W68" s="221"/>
      <c r="X68" s="221"/>
      <c r="Y68" s="221"/>
      <c r="Z68" s="1456"/>
      <c r="AA68" s="221"/>
      <c r="AB68" s="221"/>
      <c r="AC68" s="221"/>
      <c r="AD68" s="221"/>
      <c r="AE68" s="1456"/>
      <c r="AF68" s="221"/>
      <c r="AG68" s="221"/>
      <c r="AH68" s="221"/>
      <c r="AI68" s="221"/>
      <c r="AJ68" s="1456"/>
      <c r="AK68" s="221"/>
      <c r="AL68" s="221"/>
      <c r="AM68" s="221"/>
      <c r="AN68" s="221"/>
      <c r="AO68" s="1456"/>
      <c r="AP68" s="2928" t="s">
        <v>1005</v>
      </c>
      <c r="AQ68" s="2928"/>
      <c r="AR68" s="2928"/>
      <c r="AS68" s="2928"/>
      <c r="AT68" s="2929"/>
      <c r="AU68" s="2928"/>
      <c r="AV68" s="2928"/>
      <c r="AW68" s="2928"/>
      <c r="AX68" s="2928"/>
      <c r="AY68" s="2929"/>
      <c r="AZ68" s="2928"/>
      <c r="BA68" s="2928"/>
      <c r="BB68" s="2928"/>
      <c r="BC68" s="2928"/>
      <c r="BD68" s="2929"/>
      <c r="BE68" s="2928"/>
      <c r="BF68" s="2928"/>
      <c r="BG68" s="2928"/>
      <c r="BH68" s="2928"/>
      <c r="BI68" s="2929"/>
      <c r="BJ68" s="2928"/>
      <c r="BK68" s="2928"/>
      <c r="BL68" s="2928"/>
      <c r="BM68" s="2928"/>
      <c r="BN68" s="2929"/>
      <c r="BO68" s="2928"/>
      <c r="BP68" s="2928"/>
      <c r="BQ68" s="2928"/>
      <c r="BR68" s="2928"/>
      <c r="BS68" s="2929"/>
      <c r="BT68" s="2928"/>
      <c r="BU68" s="2928"/>
      <c r="BV68" s="133"/>
      <c r="BW68" s="133"/>
      <c r="BX68" s="1457"/>
      <c r="BY68" s="133"/>
      <c r="BZ68" s="133"/>
      <c r="CA68" s="133"/>
      <c r="CB68" s="133"/>
      <c r="CC68" s="1457"/>
      <c r="CD68" s="221"/>
      <c r="CE68" s="221"/>
      <c r="CF68" s="221"/>
      <c r="CG68" s="221"/>
      <c r="CH68" s="1456"/>
      <c r="CI68" s="221"/>
      <c r="CJ68" s="221"/>
      <c r="CK68" s="221"/>
      <c r="CL68" s="221"/>
      <c r="CM68" s="1456"/>
      <c r="CN68" s="221"/>
      <c r="CO68" s="221"/>
      <c r="CP68" s="221"/>
      <c r="CQ68" s="221"/>
      <c r="CR68" s="1456"/>
      <c r="CS68" s="221"/>
      <c r="CT68" s="221"/>
      <c r="CU68" s="221"/>
      <c r="CV68" s="221"/>
      <c r="CW68" s="1456"/>
      <c r="CX68" s="221"/>
      <c r="CY68" s="221"/>
      <c r="CZ68" s="221"/>
      <c r="DA68" s="221"/>
      <c r="DB68" s="1456"/>
      <c r="DC68" s="221"/>
      <c r="DD68" s="221"/>
      <c r="DE68" s="221"/>
      <c r="DF68" s="221"/>
      <c r="DG68" s="1456"/>
      <c r="DH68" s="221"/>
      <c r="DI68" s="221"/>
      <c r="DJ68" s="221"/>
      <c r="DK68" s="221"/>
      <c r="DL68" s="1456"/>
      <c r="DM68" s="221"/>
      <c r="DN68" s="221"/>
      <c r="DO68" s="221"/>
      <c r="DP68" s="221"/>
      <c r="DQ68" s="1456"/>
      <c r="DR68" s="221"/>
      <c r="DS68" s="221"/>
      <c r="DT68" s="221"/>
      <c r="DU68" s="221"/>
      <c r="DV68" s="1456"/>
      <c r="DW68" s="221"/>
      <c r="DX68" s="221"/>
      <c r="DY68" s="221"/>
      <c r="DZ68" s="221"/>
      <c r="EA68" s="1456"/>
      <c r="EB68" s="221"/>
      <c r="EC68" s="221"/>
      <c r="ED68" s="221"/>
      <c r="EE68" s="221"/>
      <c r="EF68" s="1456"/>
      <c r="EG68" s="221"/>
      <c r="EH68" s="221"/>
      <c r="EI68" s="221"/>
      <c r="EJ68" s="221"/>
      <c r="EK68" s="1456"/>
      <c r="EL68" s="221"/>
      <c r="EM68" s="221"/>
      <c r="EN68" s="221"/>
      <c r="EO68" s="221"/>
      <c r="EP68" s="1456"/>
      <c r="EQ68" s="221"/>
      <c r="ER68" s="221"/>
      <c r="ES68" s="221"/>
      <c r="ET68" s="221"/>
      <c r="EU68" s="1456"/>
      <c r="EV68" s="221"/>
      <c r="EW68" s="221"/>
      <c r="EX68" s="221"/>
      <c r="EY68" s="221"/>
      <c r="EZ68" s="1456"/>
      <c r="FA68" s="221"/>
      <c r="FB68" s="221"/>
      <c r="FC68" s="221"/>
      <c r="FD68" s="221"/>
      <c r="FE68" s="230"/>
    </row>
    <row r="69" spans="1:161" s="1" customFormat="1" ht="15.75" customHeight="1">
      <c r="A69" s="4617"/>
      <c r="B69" s="1445">
        <v>1400</v>
      </c>
      <c r="C69" s="1446">
        <v>700</v>
      </c>
      <c r="D69" s="2906">
        <f t="shared" ref="D69:D73" si="3">F69*0.3</f>
        <v>247.05882352941174</v>
      </c>
      <c r="E69" s="2905">
        <f t="shared" ref="E69:E73" si="4">C69/1.7</f>
        <v>411.76470588235293</v>
      </c>
      <c r="F69" s="2904">
        <f t="shared" ref="F69:F73" si="5">B69/1.7</f>
        <v>823.52941176470586</v>
      </c>
      <c r="I69" s="232">
        <v>410</v>
      </c>
      <c r="J69" s="232">
        <v>820</v>
      </c>
      <c r="K69" s="234"/>
      <c r="L69" s="231"/>
      <c r="M69" s="221"/>
      <c r="N69" s="221"/>
      <c r="O69" s="221"/>
      <c r="P69" s="1456"/>
      <c r="Q69" s="221"/>
      <c r="R69" s="221"/>
      <c r="S69" s="221"/>
      <c r="T69" s="221"/>
      <c r="U69" s="1456"/>
      <c r="V69" s="221"/>
      <c r="W69" s="221"/>
      <c r="X69" s="221"/>
      <c r="Y69" s="221"/>
      <c r="Z69" s="1456"/>
      <c r="AA69" s="221"/>
      <c r="AB69" s="221"/>
      <c r="AC69" s="221"/>
      <c r="AD69" s="221"/>
      <c r="AE69" s="1456"/>
      <c r="AF69" s="221"/>
      <c r="AG69" s="221"/>
      <c r="AH69" s="221"/>
      <c r="AI69" s="221"/>
      <c r="AJ69" s="1456"/>
      <c r="AK69" s="221"/>
      <c r="AL69" s="221"/>
      <c r="AM69" s="221"/>
      <c r="AN69" s="221"/>
      <c r="AO69" s="1456"/>
      <c r="AP69" s="221"/>
      <c r="AQ69" s="221"/>
      <c r="AR69" s="221"/>
      <c r="AS69" s="221"/>
      <c r="AT69" s="1456"/>
      <c r="AU69" s="221"/>
      <c r="AV69" s="221"/>
      <c r="AW69" s="221"/>
      <c r="AX69" s="221"/>
      <c r="AY69" s="1456"/>
      <c r="AZ69" s="221"/>
      <c r="BA69" s="2930" t="s">
        <v>1006</v>
      </c>
      <c r="BB69" s="2930"/>
      <c r="BC69" s="2930"/>
      <c r="BD69" s="2931"/>
      <c r="BE69" s="2930"/>
      <c r="BF69" s="2930"/>
      <c r="BG69" s="2930"/>
      <c r="BH69" s="2930"/>
      <c r="BI69" s="2931"/>
      <c r="BJ69" s="2930"/>
      <c r="BK69" s="2930"/>
      <c r="BL69" s="2930"/>
      <c r="BM69" s="2930"/>
      <c r="BN69" s="2931"/>
      <c r="BO69" s="2930"/>
      <c r="BP69" s="2930"/>
      <c r="BQ69" s="2930"/>
      <c r="BR69" s="2930"/>
      <c r="BS69" s="2931"/>
      <c r="BT69" s="2930"/>
      <c r="BU69" s="2930"/>
      <c r="BV69" s="2930"/>
      <c r="BW69" s="2930"/>
      <c r="BX69" s="2931"/>
      <c r="BY69" s="2930"/>
      <c r="BZ69" s="2930"/>
      <c r="CA69" s="2930"/>
      <c r="CB69" s="2930"/>
      <c r="CC69" s="2931"/>
      <c r="CD69" s="2930"/>
      <c r="CE69" s="2930"/>
      <c r="CF69" s="2930"/>
      <c r="CG69" s="2930"/>
      <c r="CH69" s="2931"/>
      <c r="CI69" s="2930"/>
      <c r="CJ69" s="2930"/>
      <c r="CK69" s="2930"/>
      <c r="CL69" s="2930"/>
      <c r="CM69" s="2931"/>
      <c r="CN69" s="2930"/>
      <c r="CO69" s="2930"/>
      <c r="CP69" s="133"/>
      <c r="CQ69" s="133"/>
      <c r="CR69" s="1457"/>
      <c r="CS69" s="133"/>
      <c r="CT69" s="133"/>
      <c r="CU69" s="133"/>
      <c r="CV69" s="133"/>
      <c r="CW69" s="1457"/>
      <c r="CX69" s="133"/>
      <c r="CY69" s="133"/>
      <c r="CZ69" s="133"/>
      <c r="DA69" s="133"/>
      <c r="DB69" s="1457"/>
      <c r="DC69" s="221"/>
      <c r="DD69" s="221"/>
      <c r="DE69" s="221"/>
      <c r="DF69" s="221"/>
      <c r="DG69" s="1456"/>
      <c r="DH69" s="221"/>
      <c r="DI69" s="221"/>
      <c r="DJ69" s="221"/>
      <c r="DK69" s="221"/>
      <c r="DL69" s="1456"/>
      <c r="DM69" s="221"/>
      <c r="DN69" s="221"/>
      <c r="DO69" s="221"/>
      <c r="DP69" s="221"/>
      <c r="DQ69" s="1456"/>
      <c r="DR69" s="221"/>
      <c r="DS69" s="221"/>
      <c r="DT69" s="221"/>
      <c r="DU69" s="221"/>
      <c r="DV69" s="1456"/>
      <c r="DW69" s="221"/>
      <c r="DX69" s="221"/>
      <c r="DY69" s="221"/>
      <c r="DZ69" s="221"/>
      <c r="EA69" s="1456"/>
      <c r="EB69" s="221"/>
      <c r="EC69" s="221"/>
      <c r="ED69" s="221"/>
      <c r="EE69" s="221"/>
      <c r="EF69" s="1456"/>
      <c r="EG69" s="221"/>
      <c r="EH69" s="221"/>
      <c r="EI69" s="221"/>
      <c r="EJ69" s="221"/>
      <c r="EK69" s="1456"/>
      <c r="EL69" s="221"/>
      <c r="EM69" s="221"/>
      <c r="EN69" s="221"/>
      <c r="EO69" s="221"/>
      <c r="EP69" s="1456"/>
      <c r="EQ69" s="221"/>
      <c r="ER69" s="221"/>
      <c r="ES69" s="221"/>
      <c r="ET69" s="221"/>
      <c r="EU69" s="1456"/>
      <c r="EV69" s="221"/>
      <c r="EW69" s="221"/>
      <c r="EX69" s="221"/>
      <c r="EY69" s="221"/>
      <c r="EZ69" s="1456"/>
      <c r="FA69" s="221"/>
      <c r="FB69" s="221"/>
      <c r="FC69" s="221"/>
      <c r="FD69" s="221"/>
      <c r="FE69" s="230"/>
    </row>
    <row r="70" spans="1:161" s="1" customFormat="1" ht="15.75" customHeight="1">
      <c r="A70" s="4617"/>
      <c r="B70" s="1445">
        <v>1900</v>
      </c>
      <c r="C70" s="1446">
        <v>950</v>
      </c>
      <c r="D70" s="2906">
        <f t="shared" ref="D70:D71" si="6">F70*0.3</f>
        <v>335.29411764705884</v>
      </c>
      <c r="E70" s="2905">
        <f t="shared" ref="E70:E71" si="7">C70/1.7</f>
        <v>558.82352941176475</v>
      </c>
      <c r="F70" s="2904">
        <f t="shared" ref="F70:F71" si="8">B70/1.7</f>
        <v>1117.6470588235295</v>
      </c>
      <c r="I70" s="232"/>
      <c r="J70" s="232"/>
      <c r="K70" s="234"/>
      <c r="L70" s="231"/>
      <c r="M70" s="221"/>
      <c r="N70" s="221"/>
      <c r="O70" s="221"/>
      <c r="P70" s="1456"/>
      <c r="Q70" s="221"/>
      <c r="R70" s="221"/>
      <c r="S70" s="221"/>
      <c r="T70" s="221"/>
      <c r="U70" s="1456"/>
      <c r="V70" s="221"/>
      <c r="W70" s="221"/>
      <c r="X70" s="221"/>
      <c r="Y70" s="221"/>
      <c r="Z70" s="1456"/>
      <c r="AA70" s="221"/>
      <c r="AB70" s="221"/>
      <c r="AC70" s="221"/>
      <c r="AD70" s="221"/>
      <c r="AE70" s="1456"/>
      <c r="AF70" s="221"/>
      <c r="AG70" s="221"/>
      <c r="AH70" s="221"/>
      <c r="AI70" s="221"/>
      <c r="AJ70" s="1456"/>
      <c r="AK70" s="221"/>
      <c r="AL70" s="221"/>
      <c r="AM70" s="221"/>
      <c r="AN70" s="221"/>
      <c r="AO70" s="1456"/>
      <c r="AP70" s="221"/>
      <c r="AQ70" s="221"/>
      <c r="AR70" s="221"/>
      <c r="AS70" s="221"/>
      <c r="AT70" s="1456"/>
      <c r="AU70" s="221"/>
      <c r="AV70" s="221"/>
      <c r="AW70" s="221"/>
      <c r="AX70" s="2544"/>
      <c r="AY70" s="1457"/>
      <c r="AZ70" s="2544"/>
      <c r="BA70" s="3077"/>
      <c r="BB70" s="3077"/>
      <c r="BC70" s="3077"/>
      <c r="BD70" s="3080"/>
      <c r="BE70" s="3077"/>
      <c r="BF70" s="3077"/>
      <c r="BG70" s="3077"/>
      <c r="BH70" s="3077"/>
      <c r="BI70" s="3080"/>
      <c r="BJ70" s="3077"/>
      <c r="BK70" s="3077"/>
      <c r="BL70" s="3077"/>
      <c r="BM70" s="3089"/>
      <c r="BN70" s="3080"/>
      <c r="BO70" s="3077"/>
      <c r="BP70" s="3084" t="s">
        <v>1007</v>
      </c>
      <c r="BQ70" s="3084"/>
      <c r="BR70" s="3084"/>
      <c r="BS70" s="3083"/>
      <c r="BT70" s="3084"/>
      <c r="BU70" s="3084"/>
      <c r="BV70" s="3084"/>
      <c r="BW70" s="3084"/>
      <c r="BX70" s="3083"/>
      <c r="BY70" s="3084"/>
      <c r="BZ70" s="3084"/>
      <c r="CA70" s="3084"/>
      <c r="CB70" s="3084"/>
      <c r="CC70" s="3083"/>
      <c r="CD70" s="3084"/>
      <c r="CE70" s="3084"/>
      <c r="CF70" s="3084"/>
      <c r="CG70" s="3084"/>
      <c r="CH70" s="3083"/>
      <c r="CI70" s="3084"/>
      <c r="CJ70" s="3084"/>
      <c r="CK70" s="3084"/>
      <c r="CL70" s="3084"/>
      <c r="CM70" s="3083"/>
      <c r="CN70" s="3084"/>
      <c r="CO70" s="3084"/>
      <c r="CP70" s="1384"/>
      <c r="CQ70" s="1384"/>
      <c r="CR70" s="1455"/>
      <c r="CS70" s="1384"/>
      <c r="CT70" s="1384"/>
      <c r="CU70" s="1384"/>
      <c r="CV70" s="1384"/>
      <c r="CW70" s="1455"/>
      <c r="CX70" s="1384"/>
      <c r="CY70" s="1384"/>
      <c r="CZ70" s="1384"/>
      <c r="DA70" s="1384"/>
      <c r="DB70" s="1455"/>
      <c r="DC70" s="1384"/>
      <c r="DD70" s="1384"/>
      <c r="DE70" s="1384"/>
      <c r="DF70" s="1384"/>
      <c r="DG70" s="1455"/>
      <c r="DH70" s="1384"/>
      <c r="DI70" s="1384"/>
      <c r="DJ70" s="1384"/>
      <c r="DK70" s="1384"/>
      <c r="DL70" s="1455"/>
      <c r="DM70" s="1384"/>
      <c r="DN70" s="1384"/>
      <c r="DO70" s="1384"/>
      <c r="DP70" s="1384"/>
      <c r="DQ70" s="1455"/>
      <c r="DR70" s="1384"/>
      <c r="DS70" s="1384"/>
      <c r="DT70" s="221"/>
      <c r="DU70" s="221"/>
      <c r="DV70" s="1456"/>
      <c r="DW70" s="221"/>
      <c r="DX70" s="221"/>
      <c r="DY70" s="221"/>
      <c r="DZ70" s="221"/>
      <c r="EA70" s="1456"/>
      <c r="EB70" s="221"/>
      <c r="EC70" s="221"/>
      <c r="ED70" s="221"/>
      <c r="EE70" s="221"/>
      <c r="EF70" s="1456"/>
      <c r="EG70" s="221"/>
      <c r="EH70" s="221"/>
      <c r="EI70" s="221"/>
      <c r="EJ70" s="221"/>
      <c r="EK70" s="1456"/>
      <c r="EL70" s="221"/>
      <c r="EM70" s="221"/>
      <c r="EN70" s="221"/>
      <c r="EO70" s="221"/>
      <c r="EP70" s="1456"/>
      <c r="EQ70" s="221"/>
      <c r="ER70" s="221"/>
      <c r="ES70" s="221"/>
      <c r="ET70" s="221"/>
      <c r="EU70" s="1456"/>
      <c r="EV70" s="221"/>
      <c r="EW70" s="221"/>
      <c r="EX70" s="221"/>
      <c r="EY70" s="221"/>
      <c r="EZ70" s="1456"/>
      <c r="FA70" s="221"/>
      <c r="FB70" s="221"/>
      <c r="FC70" s="221"/>
      <c r="FD70" s="221"/>
      <c r="FE70" s="230"/>
    </row>
    <row r="71" spans="1:161" s="1" customFormat="1" ht="15.75" hidden="1" customHeight="1">
      <c r="A71" s="4617"/>
      <c r="B71" s="1445">
        <v>2150</v>
      </c>
      <c r="C71" s="1446">
        <f>B71/2</f>
        <v>1075</v>
      </c>
      <c r="D71" s="2906">
        <f t="shared" si="6"/>
        <v>379.41176470588238</v>
      </c>
      <c r="E71" s="2905">
        <f t="shared" si="7"/>
        <v>632.35294117647061</v>
      </c>
      <c r="F71" s="2904">
        <f t="shared" si="8"/>
        <v>1264.7058823529412</v>
      </c>
      <c r="I71" s="232"/>
      <c r="J71" s="232"/>
      <c r="K71" s="234"/>
      <c r="L71" s="231"/>
      <c r="M71" s="221"/>
      <c r="N71" s="221"/>
      <c r="O71" s="221"/>
      <c r="P71" s="1456"/>
      <c r="Q71" s="221"/>
      <c r="R71" s="221"/>
      <c r="S71" s="221"/>
      <c r="T71" s="221"/>
      <c r="U71" s="1456"/>
      <c r="V71" s="221"/>
      <c r="W71" s="221"/>
      <c r="X71" s="221"/>
      <c r="Y71" s="221"/>
      <c r="Z71" s="1456"/>
      <c r="AA71" s="221"/>
      <c r="AB71" s="221"/>
      <c r="AC71" s="221"/>
      <c r="AD71" s="221"/>
      <c r="AE71" s="1456"/>
      <c r="AF71" s="221"/>
      <c r="AG71" s="221"/>
      <c r="AH71" s="221"/>
      <c r="AI71" s="221"/>
      <c r="AJ71" s="1456"/>
      <c r="AK71" s="221"/>
      <c r="AL71" s="221"/>
      <c r="AM71" s="221"/>
      <c r="AN71" s="221"/>
      <c r="AO71" s="1456"/>
      <c r="AP71" s="221"/>
      <c r="AQ71" s="221"/>
      <c r="AR71" s="221"/>
      <c r="AS71" s="221"/>
      <c r="AT71" s="1456"/>
      <c r="AU71" s="221"/>
      <c r="AV71" s="221"/>
      <c r="AW71" s="221"/>
      <c r="AX71" s="2544"/>
      <c r="AY71" s="1457"/>
      <c r="AZ71" s="2544"/>
      <c r="BA71" s="3077"/>
      <c r="BB71" s="3077"/>
      <c r="BC71" s="3077"/>
      <c r="BD71" s="3080"/>
      <c r="BE71" s="3077"/>
      <c r="BF71" s="3077"/>
      <c r="BG71" s="3077"/>
      <c r="BH71" s="3077"/>
      <c r="BI71" s="3080"/>
      <c r="BJ71" s="3077"/>
      <c r="BK71" s="3077"/>
      <c r="BL71" s="3077"/>
      <c r="BM71" s="3077"/>
      <c r="BN71" s="3080"/>
      <c r="BO71" s="3077"/>
      <c r="BP71" s="3077"/>
      <c r="BQ71" s="3077"/>
      <c r="BR71" s="3077"/>
      <c r="BS71" s="3080"/>
      <c r="BT71" s="3077"/>
      <c r="BU71" s="3077"/>
      <c r="BV71" s="3077"/>
      <c r="BW71" s="3081"/>
      <c r="BX71" s="3082"/>
      <c r="BY71" s="3081"/>
      <c r="BZ71" s="3081"/>
      <c r="CA71" s="3081"/>
      <c r="CB71" s="3081"/>
      <c r="CC71" s="3082"/>
      <c r="CD71" s="3081"/>
      <c r="CE71" s="3081"/>
      <c r="CF71" s="3081"/>
      <c r="CG71" s="3081"/>
      <c r="CH71" s="3082"/>
      <c r="CI71" s="3081"/>
      <c r="CJ71" s="3081"/>
      <c r="CK71" s="3081"/>
      <c r="CL71" s="3081"/>
      <c r="CM71" s="3082"/>
      <c r="CN71" s="3081"/>
      <c r="CO71" s="3081"/>
      <c r="CP71" s="3078"/>
      <c r="CQ71" s="3078"/>
      <c r="CR71" s="3079"/>
      <c r="CS71" s="3078"/>
      <c r="CT71" s="3078"/>
      <c r="CU71" s="3078"/>
      <c r="CV71" s="3078"/>
      <c r="CW71" s="3079"/>
      <c r="CX71" s="3078"/>
      <c r="CY71" s="3078"/>
      <c r="CZ71" s="3078"/>
      <c r="DA71" s="3078"/>
      <c r="DB71" s="3079"/>
      <c r="DC71" s="3078"/>
      <c r="DD71" s="3078"/>
      <c r="DE71" s="3078"/>
      <c r="DF71" s="3078"/>
      <c r="DG71" s="3079"/>
      <c r="DH71" s="3078"/>
      <c r="DI71" s="3078"/>
      <c r="DJ71" s="3078"/>
      <c r="DK71" s="3078"/>
      <c r="DL71" s="3079"/>
      <c r="DM71" s="3078"/>
      <c r="DN71" s="3078"/>
      <c r="DO71" s="3078"/>
      <c r="DP71" s="3078"/>
      <c r="DQ71" s="3079"/>
      <c r="DR71" s="3078"/>
      <c r="DS71" s="3078"/>
      <c r="DT71" s="3078"/>
      <c r="DU71" s="3078"/>
      <c r="DV71" s="3079"/>
      <c r="DW71" s="3078"/>
      <c r="DX71" s="3078"/>
      <c r="DY71" s="3078"/>
      <c r="DZ71" s="3078"/>
      <c r="EA71" s="3079"/>
      <c r="EB71" s="3078"/>
      <c r="EC71" s="3078"/>
      <c r="ED71" s="3078"/>
      <c r="EE71" s="3078"/>
      <c r="EF71" s="3079"/>
      <c r="EG71" s="3078"/>
      <c r="EH71" s="221"/>
      <c r="EI71" s="221"/>
      <c r="EJ71" s="221"/>
      <c r="EK71" s="1456"/>
      <c r="EL71" s="221"/>
      <c r="EM71" s="221"/>
      <c r="EN71" s="221"/>
      <c r="EO71" s="221"/>
      <c r="EP71" s="1456"/>
      <c r="EQ71" s="221"/>
      <c r="ER71" s="221"/>
      <c r="ES71" s="221"/>
      <c r="ET71" s="221"/>
      <c r="EU71" s="1456"/>
      <c r="EV71" s="221"/>
      <c r="EW71" s="221"/>
      <c r="EX71" s="221"/>
      <c r="EY71" s="221"/>
      <c r="EZ71" s="1456"/>
      <c r="FA71" s="221"/>
      <c r="FB71" s="221"/>
      <c r="FC71" s="221"/>
      <c r="FD71" s="221"/>
      <c r="FE71" s="230"/>
    </row>
    <row r="72" spans="1:161" s="2536" customFormat="1" ht="15.75" customHeight="1">
      <c r="A72" s="4617"/>
      <c r="B72" s="2888">
        <v>2250</v>
      </c>
      <c r="C72" s="2889">
        <v>1125</v>
      </c>
      <c r="D72" s="2906">
        <f t="shared" si="3"/>
        <v>397.05882352941177</v>
      </c>
      <c r="E72" s="2905">
        <f t="shared" si="4"/>
        <v>661.76470588235293</v>
      </c>
      <c r="F72" s="2904">
        <f t="shared" si="5"/>
        <v>1323.5294117647059</v>
      </c>
      <c r="G72" s="1126"/>
      <c r="H72" s="1126"/>
      <c r="I72" s="2891"/>
      <c r="J72" s="2891"/>
      <c r="K72" s="2892"/>
      <c r="L72" s="2886"/>
      <c r="M72" s="2887"/>
      <c r="N72" s="2887"/>
      <c r="O72" s="2887"/>
      <c r="P72" s="2893"/>
      <c r="Q72" s="2887"/>
      <c r="R72" s="2887"/>
      <c r="S72" s="2887"/>
      <c r="T72" s="2887"/>
      <c r="U72" s="2893"/>
      <c r="V72" s="2887"/>
      <c r="W72" s="2887"/>
      <c r="X72" s="2887"/>
      <c r="Y72" s="2887"/>
      <c r="Z72" s="2893"/>
      <c r="AA72" s="2887"/>
      <c r="AB72" s="2887"/>
      <c r="AC72" s="2887"/>
      <c r="AD72" s="2887"/>
      <c r="AE72" s="2893"/>
      <c r="AF72" s="2887"/>
      <c r="AG72" s="2887"/>
      <c r="AH72" s="2887"/>
      <c r="AI72" s="2887"/>
      <c r="AJ72" s="2893"/>
      <c r="AK72" s="2887"/>
      <c r="AL72" s="2887"/>
      <c r="AM72" s="2887"/>
      <c r="AN72" s="2887"/>
      <c r="AO72" s="2893"/>
      <c r="AP72" s="2887"/>
      <c r="AQ72" s="2887"/>
      <c r="AR72" s="2887"/>
      <c r="AS72" s="2887"/>
      <c r="AT72" s="2893"/>
      <c r="AU72" s="2887"/>
      <c r="AV72" s="2887"/>
      <c r="AW72" s="2887"/>
      <c r="AX72" s="2887"/>
      <c r="AY72" s="2893"/>
      <c r="AZ72" s="2887"/>
      <c r="BA72" s="2887"/>
      <c r="BB72" s="2887"/>
      <c r="BC72" s="2887"/>
      <c r="BD72" s="2893"/>
      <c r="BE72" s="2887"/>
      <c r="BF72" s="2887"/>
      <c r="BG72" s="2887"/>
      <c r="BH72" s="2887"/>
      <c r="BI72" s="2893"/>
      <c r="BJ72" s="2887"/>
      <c r="BK72" s="2887"/>
      <c r="BL72" s="2887"/>
      <c r="BM72" s="2887"/>
      <c r="BN72" s="2893"/>
      <c r="BO72" s="2887"/>
      <c r="BP72" s="2887"/>
      <c r="BQ72" s="2887"/>
      <c r="BR72" s="2887"/>
      <c r="BS72" s="2893"/>
      <c r="BT72" s="2887"/>
      <c r="BU72" s="2887"/>
      <c r="BV72" s="2887"/>
      <c r="BW72" s="2887"/>
      <c r="BX72" s="2893"/>
      <c r="BY72" s="2887"/>
      <c r="BZ72" s="2920" t="s">
        <v>1008</v>
      </c>
      <c r="CA72" s="2916"/>
      <c r="CB72" s="2916"/>
      <c r="CC72" s="2917"/>
      <c r="CD72" s="2916"/>
      <c r="CE72" s="2916"/>
      <c r="CF72" s="2916"/>
      <c r="CG72" s="2916"/>
      <c r="CH72" s="2917"/>
      <c r="CI72" s="2916"/>
      <c r="CJ72" s="2916"/>
      <c r="CK72" s="2916"/>
      <c r="CL72" s="2916"/>
      <c r="CM72" s="2917"/>
      <c r="CN72" s="2916"/>
      <c r="CO72" s="2916"/>
      <c r="CP72" s="2916"/>
      <c r="CQ72" s="2916"/>
      <c r="CR72" s="2918"/>
      <c r="CS72" s="2919"/>
      <c r="CT72" s="2919"/>
      <c r="CU72" s="2919"/>
      <c r="CV72" s="2919"/>
      <c r="CW72" s="2918"/>
      <c r="CX72" s="2919"/>
      <c r="CY72" s="2919"/>
      <c r="CZ72" s="2919"/>
      <c r="DA72" s="2919"/>
      <c r="DB72" s="2918"/>
      <c r="DC72" s="2919"/>
      <c r="DD72" s="2919"/>
      <c r="DE72" s="2919"/>
      <c r="DF72" s="2919"/>
      <c r="DG72" s="2918"/>
      <c r="DH72" s="2919"/>
      <c r="DI72" s="2919"/>
      <c r="DJ72" s="2919"/>
      <c r="DK72" s="2919"/>
      <c r="DL72" s="2918"/>
      <c r="DM72" s="2919"/>
      <c r="DN72" s="2919"/>
      <c r="DO72" s="2919"/>
      <c r="DP72" s="2919"/>
      <c r="DQ72" s="2918"/>
      <c r="DR72" s="2919"/>
      <c r="DS72" s="2919"/>
      <c r="DT72" s="2919"/>
      <c r="DU72" s="2919"/>
      <c r="DV72" s="2918"/>
      <c r="DW72" s="2919"/>
      <c r="DX72" s="2919"/>
      <c r="DY72" s="2919"/>
      <c r="DZ72" s="2919"/>
      <c r="EA72" s="2918"/>
      <c r="EB72" s="2919"/>
      <c r="EC72" s="2919"/>
      <c r="ED72" s="2919"/>
      <c r="EE72" s="2919"/>
      <c r="EF72" s="2918"/>
      <c r="EG72" s="2919"/>
      <c r="EH72" s="2919"/>
      <c r="EI72" s="2919"/>
      <c r="EJ72" s="2919"/>
      <c r="EK72" s="2918"/>
      <c r="EL72" s="2919"/>
      <c r="EM72" s="2919"/>
      <c r="EN72" s="2883"/>
      <c r="EO72" s="2883"/>
      <c r="EP72" s="2885"/>
      <c r="EQ72" s="2883"/>
      <c r="ER72" s="2883"/>
      <c r="ES72" s="2883"/>
      <c r="ET72" s="2883"/>
      <c r="EU72" s="2885"/>
      <c r="EV72" s="2883"/>
      <c r="EW72" s="2883"/>
      <c r="EX72" s="2883"/>
      <c r="EY72" s="2883"/>
      <c r="EZ72" s="2885"/>
      <c r="FA72" s="2883"/>
      <c r="FB72" s="2883"/>
      <c r="FC72" s="2883"/>
      <c r="FD72" s="2883"/>
      <c r="FE72" s="2884"/>
    </row>
    <row r="73" spans="1:161" s="2536" customFormat="1" ht="15.75" customHeight="1">
      <c r="A73" s="4617"/>
      <c r="B73" s="1441">
        <v>2500</v>
      </c>
      <c r="C73" s="1442">
        <v>1250</v>
      </c>
      <c r="D73" s="2906">
        <f t="shared" si="3"/>
        <v>441.1764705882353</v>
      </c>
      <c r="E73" s="2905">
        <f t="shared" si="4"/>
        <v>735.2941176470589</v>
      </c>
      <c r="F73" s="2904">
        <f t="shared" si="5"/>
        <v>1470.5882352941178</v>
      </c>
      <c r="I73" s="235"/>
      <c r="J73" s="235"/>
      <c r="K73" s="234"/>
      <c r="L73" s="239"/>
      <c r="M73" s="2544"/>
      <c r="N73" s="2544"/>
      <c r="O73" s="2544"/>
      <c r="P73" s="1457"/>
      <c r="Q73" s="2544"/>
      <c r="R73" s="2544"/>
      <c r="S73" s="2544"/>
      <c r="T73" s="2544"/>
      <c r="U73" s="1457"/>
      <c r="V73" s="2544"/>
      <c r="W73" s="2544"/>
      <c r="X73" s="2544"/>
      <c r="Y73" s="2544"/>
      <c r="Z73" s="1457"/>
      <c r="AA73" s="2544"/>
      <c r="AB73" s="2544"/>
      <c r="AC73" s="2544"/>
      <c r="AD73" s="2544"/>
      <c r="AE73" s="1457"/>
      <c r="AF73" s="2544"/>
      <c r="AG73" s="2544"/>
      <c r="AH73" s="2544"/>
      <c r="AI73" s="2544"/>
      <c r="AJ73" s="1457"/>
      <c r="AK73" s="2544"/>
      <c r="AL73" s="2544"/>
      <c r="AM73" s="2544"/>
      <c r="AN73" s="2544"/>
      <c r="AO73" s="1457"/>
      <c r="AP73" s="2544"/>
      <c r="AQ73" s="2544"/>
      <c r="AR73" s="2544"/>
      <c r="AS73" s="2544"/>
      <c r="AT73" s="1457"/>
      <c r="AU73" s="2544"/>
      <c r="AV73" s="2544"/>
      <c r="AW73" s="2544"/>
      <c r="AX73" s="2544"/>
      <c r="AY73" s="1457"/>
      <c r="AZ73" s="2544"/>
      <c r="BA73" s="2544"/>
      <c r="BB73" s="2544"/>
      <c r="BC73" s="2544"/>
      <c r="BD73" s="1457"/>
      <c r="BE73" s="2544"/>
      <c r="BF73" s="2544"/>
      <c r="BG73" s="2544"/>
      <c r="BH73" s="2544"/>
      <c r="BI73" s="1457"/>
      <c r="BJ73" s="2544"/>
      <c r="BK73" s="2544"/>
      <c r="BL73" s="2544"/>
      <c r="BM73" s="2544"/>
      <c r="BN73" s="1457"/>
      <c r="BO73" s="2544"/>
      <c r="BP73" s="2544"/>
      <c r="BQ73" s="2544"/>
      <c r="BR73" s="2544"/>
      <c r="BS73" s="1457"/>
      <c r="BT73" s="2544"/>
      <c r="BU73" s="2544"/>
      <c r="BV73" s="2544"/>
      <c r="BW73" s="2544"/>
      <c r="BX73" s="1457"/>
      <c r="BY73" s="2544"/>
      <c r="BZ73" s="2544"/>
      <c r="CA73" s="2544"/>
      <c r="CB73" s="2544"/>
      <c r="CC73" s="1457"/>
      <c r="CD73" s="2544"/>
      <c r="CE73" s="2544"/>
      <c r="CF73" s="2544"/>
      <c r="CG73" s="2909" t="s">
        <v>2655</v>
      </c>
      <c r="CH73" s="1461"/>
      <c r="CI73" s="1398"/>
      <c r="CJ73" s="1398"/>
      <c r="CK73" s="1398"/>
      <c r="CL73" s="1398"/>
      <c r="CM73" s="1461"/>
      <c r="CN73" s="1398"/>
      <c r="CO73" s="1398"/>
      <c r="CP73" s="1398"/>
      <c r="CQ73" s="1398"/>
      <c r="CR73" s="1461"/>
      <c r="CS73" s="1398"/>
      <c r="CT73" s="1398"/>
      <c r="CU73" s="1398"/>
      <c r="CV73" s="1398"/>
      <c r="CW73" s="1461"/>
      <c r="CX73" s="1398"/>
      <c r="CY73" s="1398"/>
      <c r="CZ73" s="1398"/>
      <c r="DA73" s="1398"/>
      <c r="DB73" s="1461"/>
      <c r="DC73" s="1398"/>
      <c r="DD73" s="1398"/>
      <c r="DE73" s="1398"/>
      <c r="DF73" s="1398"/>
      <c r="DG73" s="1461"/>
      <c r="DH73" s="1398"/>
      <c r="DI73" s="1398"/>
      <c r="DJ73" s="1398"/>
      <c r="DK73" s="1398"/>
      <c r="DL73" s="1461"/>
      <c r="DM73" s="1398"/>
      <c r="DN73" s="1398"/>
      <c r="DO73" s="1398"/>
      <c r="DP73" s="1398"/>
      <c r="DQ73" s="1461"/>
      <c r="DR73" s="1398"/>
      <c r="DS73" s="1398"/>
      <c r="DT73" s="1398"/>
      <c r="DU73" s="1398"/>
      <c r="DV73" s="1461"/>
      <c r="DW73" s="1398"/>
      <c r="DX73" s="1398"/>
      <c r="DY73" s="1398"/>
      <c r="DZ73" s="1398"/>
      <c r="EA73" s="1461"/>
      <c r="EB73" s="1398"/>
      <c r="EC73" s="1398"/>
      <c r="ED73" s="1398"/>
      <c r="EE73" s="1398"/>
      <c r="EF73" s="1461"/>
      <c r="EG73" s="1398"/>
      <c r="EH73" s="1398"/>
      <c r="EI73" s="1398"/>
      <c r="EJ73" s="1398"/>
      <c r="EK73" s="1461"/>
      <c r="EL73" s="1398"/>
      <c r="EM73" s="1398"/>
      <c r="EN73" s="1398"/>
      <c r="EO73" s="1398"/>
      <c r="EP73" s="1461"/>
      <c r="EQ73" s="1398"/>
      <c r="ER73" s="1398"/>
      <c r="ES73" s="1398"/>
      <c r="ET73" s="1398"/>
      <c r="EU73" s="1461"/>
      <c r="EV73" s="1398"/>
      <c r="EW73" s="1398"/>
      <c r="EX73" s="1398"/>
      <c r="EY73" s="1398"/>
      <c r="EZ73" s="1461"/>
      <c r="FA73" s="1398"/>
      <c r="FB73" s="1398"/>
      <c r="FC73" s="2544"/>
      <c r="FD73" s="2544"/>
      <c r="FE73" s="238"/>
    </row>
    <row r="74" spans="1:161" s="1122" customFormat="1" ht="15.75" customHeight="1">
      <c r="A74" s="4617"/>
      <c r="B74" s="1441"/>
      <c r="C74" s="1447"/>
      <c r="D74" s="1450"/>
      <c r="E74" s="1627"/>
      <c r="F74" s="1442"/>
      <c r="G74" s="237"/>
      <c r="H74" s="235"/>
      <c r="I74" s="235"/>
      <c r="J74" s="235"/>
      <c r="K74" s="234"/>
      <c r="L74" s="239"/>
      <c r="M74" s="133"/>
      <c r="N74" s="133"/>
      <c r="O74" s="133"/>
      <c r="P74" s="1457"/>
      <c r="Q74" s="133"/>
      <c r="R74" s="133"/>
      <c r="S74" s="133"/>
      <c r="T74" s="133"/>
      <c r="U74" s="1457"/>
      <c r="V74" s="133"/>
      <c r="W74" s="133"/>
      <c r="X74" s="133"/>
      <c r="Y74" s="133"/>
      <c r="Z74" s="1457"/>
      <c r="AA74" s="133"/>
      <c r="AB74" s="133"/>
      <c r="AC74" s="133"/>
      <c r="AD74" s="133"/>
      <c r="AE74" s="1457"/>
      <c r="AF74" s="133"/>
      <c r="AG74" s="133"/>
      <c r="AH74" s="133"/>
      <c r="AI74" s="133"/>
      <c r="AJ74" s="1457"/>
      <c r="AK74" s="133"/>
      <c r="AL74" s="133"/>
      <c r="AM74" s="133"/>
      <c r="AN74" s="133"/>
      <c r="AO74" s="1457"/>
      <c r="AP74" s="133"/>
      <c r="AQ74" s="133"/>
      <c r="AR74" s="133"/>
      <c r="AS74" s="133"/>
      <c r="AT74" s="1457"/>
      <c r="AU74" s="133"/>
      <c r="AV74" s="133"/>
      <c r="AW74" s="133"/>
      <c r="AX74" s="133"/>
      <c r="AY74" s="1457"/>
      <c r="AZ74" s="133"/>
      <c r="BA74" s="133"/>
      <c r="BB74" s="133"/>
      <c r="BC74" s="133"/>
      <c r="BD74" s="1457"/>
      <c r="BE74" s="133"/>
      <c r="BF74" s="133"/>
      <c r="BG74" s="133"/>
      <c r="BH74" s="133"/>
      <c r="BI74" s="1457"/>
      <c r="BJ74" s="133"/>
      <c r="BK74" s="133"/>
      <c r="BL74" s="133"/>
      <c r="BM74" s="133"/>
      <c r="BN74" s="1457"/>
      <c r="BO74" s="133"/>
      <c r="BP74" s="133"/>
      <c r="BQ74" s="133"/>
      <c r="BR74" s="133"/>
      <c r="BS74" s="1457"/>
      <c r="BT74" s="133"/>
      <c r="BU74" s="133"/>
      <c r="BV74" s="133"/>
      <c r="BW74" s="133"/>
      <c r="BX74" s="1457"/>
      <c r="BY74" s="133"/>
      <c r="BZ74" s="133"/>
      <c r="CA74" s="133"/>
      <c r="CB74" s="133"/>
      <c r="CC74" s="1457"/>
      <c r="CD74" s="133"/>
      <c r="CE74" s="133"/>
      <c r="CF74" s="133"/>
      <c r="CG74" s="133"/>
      <c r="CH74" s="1457"/>
      <c r="CI74" s="133"/>
      <c r="CJ74" s="133"/>
      <c r="CK74" s="133"/>
      <c r="CL74" s="133"/>
      <c r="CM74" s="1457"/>
      <c r="CN74" s="133"/>
      <c r="CO74" s="133"/>
      <c r="CP74" s="133"/>
      <c r="CQ74" s="133"/>
      <c r="CR74" s="1457"/>
      <c r="CS74" s="133"/>
      <c r="CT74" s="133"/>
      <c r="CU74" s="133"/>
      <c r="CV74" s="133"/>
      <c r="CW74" s="1457"/>
      <c r="CX74" s="133"/>
      <c r="CY74" s="133"/>
      <c r="CZ74" s="133"/>
      <c r="DA74" s="133"/>
      <c r="DB74" s="1457"/>
      <c r="DC74" s="133"/>
      <c r="DD74" s="133"/>
      <c r="DE74" s="133"/>
      <c r="DF74" s="133"/>
      <c r="DG74" s="1457"/>
      <c r="DH74" s="133"/>
      <c r="DI74" s="133"/>
      <c r="DJ74" s="133"/>
      <c r="DK74" s="133"/>
      <c r="DL74" s="1457"/>
      <c r="DM74" s="133"/>
      <c r="DN74" s="133"/>
      <c r="DO74" s="133"/>
      <c r="DP74" s="133"/>
      <c r="DQ74" s="1457"/>
      <c r="DR74" s="133"/>
      <c r="DS74" s="133"/>
      <c r="DT74" s="133"/>
      <c r="DU74" s="133"/>
      <c r="DV74" s="1457"/>
      <c r="DW74" s="133"/>
      <c r="DX74" s="133"/>
      <c r="DY74" s="133"/>
      <c r="DZ74" s="133"/>
      <c r="EA74" s="1457"/>
      <c r="EB74" s="133"/>
      <c r="EC74" s="133"/>
      <c r="ED74" s="133"/>
      <c r="EE74" s="133"/>
      <c r="EF74" s="1457"/>
      <c r="EG74" s="133"/>
      <c r="EH74" s="133"/>
      <c r="EI74" s="133"/>
      <c r="EJ74" s="133"/>
      <c r="EK74" s="1457"/>
      <c r="EL74" s="133"/>
      <c r="EM74" s="133"/>
      <c r="EN74" s="133"/>
      <c r="EO74" s="133"/>
      <c r="EP74" s="1457"/>
      <c r="EQ74" s="133"/>
      <c r="ER74" s="133"/>
      <c r="ES74" s="133"/>
      <c r="ET74" s="133"/>
      <c r="EU74" s="1457"/>
      <c r="EV74" s="133"/>
      <c r="EW74" s="133"/>
      <c r="EX74" s="133"/>
      <c r="EY74" s="133"/>
      <c r="EZ74" s="1457"/>
      <c r="FA74" s="133"/>
      <c r="FB74" s="133"/>
      <c r="FC74" s="133"/>
      <c r="FD74" s="133"/>
      <c r="FE74" s="238"/>
    </row>
    <row r="75" spans="1:161" s="145" customFormat="1" ht="15.75" customHeight="1">
      <c r="A75" s="4617"/>
      <c r="C75" s="1444"/>
      <c r="D75" s="1443" t="s">
        <v>995</v>
      </c>
      <c r="E75" s="1628"/>
      <c r="F75" s="1451"/>
      <c r="G75" s="1401"/>
      <c r="H75" s="1400"/>
      <c r="I75" s="1400"/>
      <c r="J75" s="1400"/>
      <c r="K75" s="1402"/>
      <c r="L75" s="1386" t="s">
        <v>1117</v>
      </c>
      <c r="M75" s="1384"/>
      <c r="N75" s="1384"/>
      <c r="O75" s="1384"/>
      <c r="P75" s="1455"/>
      <c r="Q75" s="1384"/>
      <c r="R75" s="1384"/>
      <c r="S75" s="1384"/>
      <c r="T75" s="1384"/>
      <c r="U75" s="1455"/>
      <c r="V75" s="1384"/>
      <c r="W75" s="1384"/>
      <c r="X75" s="1384"/>
      <c r="Y75" s="1384"/>
      <c r="Z75" s="1455"/>
      <c r="AA75" s="1384"/>
      <c r="AB75" s="1384"/>
      <c r="AC75" s="1384"/>
      <c r="AD75" s="1384"/>
      <c r="AE75" s="1455"/>
      <c r="AF75" s="1384"/>
      <c r="AG75" s="1384"/>
      <c r="AH75" s="1384"/>
      <c r="AI75" s="1384"/>
      <c r="AJ75" s="1455"/>
      <c r="AK75" s="1384"/>
      <c r="AL75" s="1384"/>
      <c r="AM75" s="1384"/>
      <c r="AN75" s="1384"/>
      <c r="AO75" s="1455"/>
      <c r="AP75" s="1384"/>
      <c r="AQ75" s="1384"/>
      <c r="AR75" s="1384"/>
      <c r="AS75" s="1384"/>
      <c r="AT75" s="1455"/>
      <c r="AU75" s="1384"/>
      <c r="AV75" s="1384"/>
      <c r="AW75" s="1384"/>
      <c r="AX75" s="1384"/>
      <c r="AY75" s="1455"/>
      <c r="AZ75" s="1384"/>
      <c r="BA75" s="1384"/>
      <c r="BB75" s="1384"/>
      <c r="BC75" s="1384"/>
      <c r="BD75" s="1455"/>
      <c r="BE75" s="1384"/>
      <c r="BF75" s="1384"/>
      <c r="BG75" s="1384"/>
      <c r="BH75" s="1384"/>
      <c r="BI75" s="1455"/>
      <c r="BJ75" s="1384"/>
      <c r="BK75" s="1384"/>
      <c r="BL75" s="1384"/>
      <c r="BM75" s="1384"/>
      <c r="BN75" s="1455"/>
      <c r="BO75" s="1384"/>
      <c r="BP75" s="1384"/>
      <c r="BQ75" s="1384"/>
      <c r="BR75" s="1384"/>
      <c r="BS75" s="1455"/>
      <c r="BT75" s="1384"/>
      <c r="BU75" s="1384"/>
      <c r="BV75" s="1384"/>
      <c r="BW75" s="1384"/>
      <c r="BX75" s="1455"/>
      <c r="BY75" s="1384"/>
      <c r="BZ75" s="1384"/>
      <c r="CA75" s="1384"/>
      <c r="CB75" s="1384"/>
      <c r="CC75" s="1455"/>
      <c r="CD75" s="1384"/>
      <c r="CE75" s="1384"/>
      <c r="CF75" s="1384"/>
      <c r="CG75" s="1384"/>
      <c r="CH75" s="1455"/>
      <c r="CI75" s="1384"/>
      <c r="CJ75" s="1384"/>
      <c r="CK75" s="1384"/>
      <c r="CL75" s="1384"/>
      <c r="CM75" s="1455"/>
      <c r="CN75" s="1384"/>
      <c r="CO75" s="1384"/>
      <c r="CP75" s="1384"/>
      <c r="CQ75" s="1384"/>
      <c r="CR75" s="1455"/>
      <c r="CS75" s="1384"/>
      <c r="CT75" s="1384"/>
      <c r="CU75" s="1384"/>
      <c r="CV75" s="1384"/>
      <c r="CW75" s="1455"/>
      <c r="CX75" s="1384"/>
      <c r="CY75" s="1384"/>
      <c r="CZ75" s="1384"/>
      <c r="DA75" s="1384"/>
      <c r="DB75" s="1455"/>
      <c r="DC75" s="1384"/>
      <c r="DD75" s="1384"/>
      <c r="DE75" s="1384"/>
      <c r="DF75" s="1384"/>
      <c r="DG75" s="1455"/>
      <c r="DH75" s="1384"/>
      <c r="DI75" s="1384"/>
      <c r="DJ75" s="1384"/>
      <c r="DK75" s="1384"/>
      <c r="DL75" s="1455"/>
      <c r="DM75" s="1384"/>
      <c r="DN75" s="1384"/>
      <c r="DO75" s="1384"/>
      <c r="DP75" s="1384"/>
      <c r="DQ75" s="1455"/>
      <c r="DR75" s="1384"/>
      <c r="DS75" s="1384"/>
      <c r="DT75" s="1384"/>
      <c r="DU75" s="1384"/>
      <c r="DV75" s="1455"/>
      <c r="DW75" s="1384"/>
      <c r="DX75" s="1384"/>
      <c r="DY75" s="1384"/>
      <c r="DZ75" s="1384"/>
      <c r="EA75" s="1455"/>
      <c r="EB75" s="1384"/>
      <c r="EC75" s="1384"/>
      <c r="ED75" s="1384"/>
      <c r="EE75" s="1384"/>
      <c r="EF75" s="1455"/>
      <c r="EG75" s="1384"/>
      <c r="EH75" s="1384"/>
      <c r="EI75" s="1384"/>
      <c r="EJ75" s="1384"/>
      <c r="EK75" s="1455"/>
      <c r="EL75" s="1384"/>
      <c r="EM75" s="1384"/>
      <c r="EN75" s="1384"/>
      <c r="EO75" s="1384"/>
      <c r="EP75" s="1455"/>
      <c r="EQ75" s="1384"/>
      <c r="ER75" s="1384"/>
      <c r="ES75" s="1384"/>
      <c r="ET75" s="1384"/>
      <c r="EU75" s="1455"/>
      <c r="EV75" s="1384"/>
      <c r="EW75" s="1384"/>
      <c r="EX75" s="1384"/>
      <c r="EY75" s="1384"/>
      <c r="EZ75" s="1455"/>
      <c r="FA75" s="1384"/>
      <c r="FB75" s="1384"/>
      <c r="FC75" s="1384"/>
      <c r="FD75" s="1384"/>
      <c r="FE75" s="1385"/>
    </row>
    <row r="76" spans="1:161" s="1122" customFormat="1" ht="15.75" customHeight="1">
      <c r="A76" s="4617"/>
      <c r="B76" s="1441"/>
      <c r="C76" s="1447"/>
      <c r="D76" s="1450"/>
      <c r="E76" s="1627"/>
      <c r="F76" s="1442"/>
      <c r="G76" s="237"/>
      <c r="H76" s="235"/>
      <c r="I76" s="235"/>
      <c r="J76" s="235"/>
      <c r="K76" s="234"/>
      <c r="L76" s="239"/>
      <c r="M76" s="133"/>
      <c r="N76" s="133"/>
      <c r="O76" s="133"/>
      <c r="P76" s="1457"/>
      <c r="Q76" s="133"/>
      <c r="R76" s="133"/>
      <c r="S76" s="133"/>
      <c r="T76" s="133"/>
      <c r="U76" s="1457"/>
      <c r="V76" s="133"/>
      <c r="W76" s="133"/>
      <c r="X76" s="133"/>
      <c r="Y76" s="133"/>
      <c r="Z76" s="1457"/>
      <c r="AA76" s="133"/>
      <c r="AB76" s="133"/>
      <c r="AC76" s="133"/>
      <c r="AD76" s="133"/>
      <c r="AE76" s="1457"/>
      <c r="AF76" s="133"/>
      <c r="AG76" s="133"/>
      <c r="AH76" s="133"/>
      <c r="AI76" s="133"/>
      <c r="AJ76" s="1457"/>
      <c r="AK76" s="133"/>
      <c r="AL76" s="133"/>
      <c r="AM76" s="133"/>
      <c r="AN76" s="133"/>
      <c r="AO76" s="1457"/>
      <c r="AP76" s="133"/>
      <c r="AQ76" s="133"/>
      <c r="AR76" s="133"/>
      <c r="AS76" s="133"/>
      <c r="AT76" s="1457"/>
      <c r="AU76" s="133"/>
      <c r="AV76" s="133"/>
      <c r="AW76" s="133"/>
      <c r="AX76" s="133"/>
      <c r="AY76" s="1457"/>
      <c r="AZ76" s="133"/>
      <c r="BA76" s="133"/>
      <c r="BB76" s="133"/>
      <c r="BC76" s="133"/>
      <c r="BD76" s="1457"/>
      <c r="BE76" s="133"/>
      <c r="BF76" s="133"/>
      <c r="BG76" s="133"/>
      <c r="BH76" s="133"/>
      <c r="BI76" s="1457"/>
      <c r="BJ76" s="133"/>
      <c r="BK76" s="133"/>
      <c r="BL76" s="133"/>
      <c r="BM76" s="133"/>
      <c r="BN76" s="1457"/>
      <c r="BO76" s="133"/>
      <c r="BP76" s="133"/>
      <c r="BQ76" s="133"/>
      <c r="BR76" s="133"/>
      <c r="BS76" s="1457"/>
      <c r="BT76" s="133"/>
      <c r="BU76" s="133"/>
      <c r="BV76" s="133"/>
      <c r="BW76" s="133"/>
      <c r="BX76" s="1457"/>
      <c r="BY76" s="133"/>
      <c r="BZ76" s="133"/>
      <c r="CA76" s="133"/>
      <c r="CB76" s="133"/>
      <c r="CC76" s="1457"/>
      <c r="CD76" s="133"/>
      <c r="CE76" s="133"/>
      <c r="CF76" s="133"/>
      <c r="CG76" s="133"/>
      <c r="CH76" s="1457"/>
      <c r="CI76" s="133"/>
      <c r="CJ76" s="133"/>
      <c r="CK76" s="133"/>
      <c r="CL76" s="133"/>
      <c r="CM76" s="1457"/>
      <c r="CN76" s="133"/>
      <c r="CO76" s="133"/>
      <c r="CP76" s="133"/>
      <c r="CQ76" s="133"/>
      <c r="CR76" s="1457"/>
      <c r="CS76" s="133"/>
      <c r="CT76" s="133"/>
      <c r="CU76" s="133"/>
      <c r="CV76" s="133"/>
      <c r="CW76" s="1457"/>
      <c r="CX76" s="133"/>
      <c r="CY76" s="133"/>
      <c r="CZ76" s="133"/>
      <c r="DA76" s="133"/>
      <c r="DB76" s="1457"/>
      <c r="DC76" s="133"/>
      <c r="DD76" s="133"/>
      <c r="DE76" s="133"/>
      <c r="DF76" s="133"/>
      <c r="DG76" s="1457"/>
      <c r="DH76" s="133"/>
      <c r="DI76" s="133"/>
      <c r="DJ76" s="133"/>
      <c r="DK76" s="133"/>
      <c r="DL76" s="1457"/>
      <c r="DM76" s="133"/>
      <c r="DN76" s="133"/>
      <c r="DO76" s="133"/>
      <c r="DP76" s="133"/>
      <c r="DQ76" s="1457"/>
      <c r="DR76" s="133"/>
      <c r="DS76" s="133"/>
      <c r="DT76" s="133"/>
      <c r="DU76" s="133"/>
      <c r="DV76" s="1457"/>
      <c r="DW76" s="133"/>
      <c r="DX76" s="133"/>
      <c r="DY76" s="133"/>
      <c r="DZ76" s="133"/>
      <c r="EA76" s="1457"/>
      <c r="EB76" s="133"/>
      <c r="EC76" s="133"/>
      <c r="ED76" s="133"/>
      <c r="EE76" s="133"/>
      <c r="EF76" s="1457"/>
      <c r="EG76" s="133"/>
      <c r="EH76" s="133"/>
      <c r="EI76" s="133"/>
      <c r="EJ76" s="133"/>
      <c r="EK76" s="1457"/>
      <c r="EL76" s="133"/>
      <c r="EM76" s="133"/>
      <c r="EN76" s="133"/>
      <c r="EO76" s="133"/>
      <c r="EP76" s="1457"/>
      <c r="EQ76" s="133"/>
      <c r="ER76" s="133"/>
      <c r="ES76" s="133"/>
      <c r="ET76" s="133"/>
      <c r="EU76" s="1457"/>
      <c r="EV76" s="133"/>
      <c r="EW76" s="133"/>
      <c r="EX76" s="133"/>
      <c r="EY76" s="133"/>
      <c r="EZ76" s="1457"/>
      <c r="FA76" s="133"/>
      <c r="FB76" s="133"/>
      <c r="FC76" s="133"/>
      <c r="FD76" s="133"/>
      <c r="FE76" s="238"/>
    </row>
    <row r="77" spans="1:161" s="1122" customFormat="1" ht="15.75" customHeight="1">
      <c r="A77" s="4617"/>
      <c r="B77" s="1441"/>
      <c r="C77" s="1447"/>
      <c r="D77" s="1450"/>
      <c r="E77" s="1627"/>
      <c r="F77" s="1442"/>
      <c r="G77" s="237"/>
      <c r="H77" s="235"/>
      <c r="I77" s="235"/>
      <c r="J77" s="235"/>
      <c r="K77" s="234"/>
      <c r="L77" s="1403" t="s">
        <v>996</v>
      </c>
      <c r="M77" s="133"/>
      <c r="N77" s="133"/>
      <c r="O77" s="133"/>
      <c r="P77" s="1457"/>
      <c r="Q77" s="133"/>
      <c r="R77" s="133"/>
      <c r="S77" s="133"/>
      <c r="T77" s="133"/>
      <c r="U77" s="1457"/>
      <c r="V77" s="133"/>
      <c r="W77" s="133"/>
      <c r="X77" s="133"/>
      <c r="Y77" s="133"/>
      <c r="Z77" s="1457"/>
      <c r="AA77" s="133"/>
      <c r="AB77" s="133"/>
      <c r="AC77" s="133"/>
      <c r="AD77" s="133"/>
      <c r="AE77" s="1457"/>
      <c r="AF77" s="133"/>
      <c r="AG77" s="133"/>
      <c r="AH77" s="133"/>
      <c r="AI77" s="133"/>
      <c r="AJ77" s="1457"/>
      <c r="AK77" s="133"/>
      <c r="AL77" s="133"/>
      <c r="AM77" s="133"/>
      <c r="AN77" s="133"/>
      <c r="AO77" s="1457"/>
      <c r="AP77" s="133"/>
      <c r="AQ77" s="133"/>
      <c r="AR77" s="133"/>
      <c r="AS77" s="133"/>
      <c r="AT77" s="1457"/>
      <c r="AU77" s="133"/>
      <c r="AV77" s="133"/>
      <c r="AW77" s="133"/>
      <c r="AX77" s="133"/>
      <c r="AY77" s="1457"/>
      <c r="AZ77" s="133"/>
      <c r="BA77" s="133"/>
      <c r="BB77" s="133"/>
      <c r="BC77" s="133"/>
      <c r="BD77" s="1457"/>
      <c r="BE77" s="133"/>
      <c r="BF77" s="133"/>
      <c r="BG77" s="133"/>
      <c r="BH77" s="133"/>
      <c r="BI77" s="1457"/>
      <c r="BJ77" s="133"/>
      <c r="BK77" s="133"/>
      <c r="BL77" s="133"/>
      <c r="BM77" s="133"/>
      <c r="BN77" s="1457"/>
      <c r="BO77" s="133"/>
      <c r="BP77" s="133"/>
      <c r="BQ77" s="133"/>
      <c r="BR77" s="133"/>
      <c r="BS77" s="1457"/>
      <c r="BT77" s="133"/>
      <c r="BU77" s="133"/>
      <c r="BV77" s="133"/>
      <c r="BW77" s="133"/>
      <c r="BX77" s="1457"/>
      <c r="BY77" s="133"/>
      <c r="BZ77" s="133"/>
      <c r="CA77" s="133"/>
      <c r="CB77" s="133"/>
      <c r="CC77" s="1457"/>
      <c r="CD77" s="133"/>
      <c r="CE77" s="133"/>
      <c r="CF77" s="133"/>
      <c r="CG77" s="133"/>
      <c r="CH77" s="1457"/>
      <c r="CI77" s="133"/>
      <c r="CJ77" s="133"/>
      <c r="CK77" s="133"/>
      <c r="CL77" s="133"/>
      <c r="CM77" s="1457"/>
      <c r="CN77" s="133"/>
      <c r="CO77" s="133"/>
      <c r="CP77" s="133"/>
      <c r="CQ77" s="133"/>
      <c r="CR77" s="1457"/>
      <c r="CS77" s="133"/>
      <c r="CT77" s="133"/>
      <c r="CU77" s="133"/>
      <c r="CV77" s="133"/>
      <c r="CW77" s="1457"/>
      <c r="CX77" s="133"/>
      <c r="CY77" s="133"/>
      <c r="CZ77" s="133"/>
      <c r="DA77" s="133"/>
      <c r="DB77" s="1457"/>
      <c r="DC77" s="133"/>
      <c r="DD77" s="133"/>
      <c r="DE77" s="133"/>
      <c r="DF77" s="133"/>
      <c r="DG77" s="1457"/>
      <c r="DH77" s="133"/>
      <c r="DI77" s="133"/>
      <c r="DJ77" s="133"/>
      <c r="DK77" s="133"/>
      <c r="DL77" s="1457"/>
      <c r="DM77" s="133"/>
      <c r="DN77" s="133"/>
      <c r="DO77" s="133"/>
      <c r="DP77" s="133"/>
      <c r="DQ77" s="1457"/>
      <c r="DR77" s="133"/>
      <c r="DS77" s="133"/>
      <c r="DT77" s="133"/>
      <c r="DU77" s="133"/>
      <c r="DV77" s="1457"/>
      <c r="DW77" s="133"/>
      <c r="DX77" s="133"/>
      <c r="DY77" s="133"/>
      <c r="DZ77" s="133"/>
      <c r="EA77" s="1457"/>
      <c r="EB77" s="133"/>
      <c r="EC77" s="133"/>
      <c r="ED77" s="133"/>
      <c r="EE77" s="133"/>
      <c r="EF77" s="1457"/>
      <c r="EG77" s="133"/>
      <c r="EH77" s="133"/>
      <c r="EI77" s="133"/>
      <c r="EJ77" s="133"/>
      <c r="EK77" s="1457"/>
      <c r="EL77" s="133"/>
      <c r="EM77" s="133"/>
      <c r="EN77" s="133"/>
      <c r="EO77" s="133"/>
      <c r="EP77" s="1457"/>
      <c r="EQ77" s="133"/>
      <c r="ER77" s="133"/>
      <c r="ES77" s="133"/>
      <c r="ET77" s="133"/>
      <c r="EU77" s="1457"/>
      <c r="EV77" s="133"/>
      <c r="EW77" s="133"/>
      <c r="EX77" s="133"/>
      <c r="EY77" s="133"/>
      <c r="EZ77" s="1457"/>
      <c r="FA77" s="133"/>
      <c r="FB77" s="133"/>
      <c r="FC77" s="133"/>
      <c r="FD77" s="133"/>
      <c r="FE77" s="238"/>
    </row>
    <row r="78" spans="1:161" s="1122" customFormat="1" ht="15.75" customHeight="1">
      <c r="A78" s="4617"/>
      <c r="B78" s="1441"/>
      <c r="C78" s="1447"/>
      <c r="D78" s="1450"/>
      <c r="E78" s="1627"/>
      <c r="F78" s="1442"/>
      <c r="G78" s="237"/>
      <c r="H78" s="235"/>
      <c r="I78" s="235"/>
      <c r="J78" s="235"/>
      <c r="K78" s="234"/>
      <c r="L78" s="239"/>
      <c r="M78" s="133"/>
      <c r="N78" s="133"/>
      <c r="O78" s="133"/>
      <c r="P78" s="1457"/>
      <c r="Q78" s="133"/>
      <c r="R78" s="1397" t="s">
        <v>992</v>
      </c>
      <c r="S78" s="1387"/>
      <c r="T78" s="1387"/>
      <c r="U78" s="1459"/>
      <c r="V78" s="1387"/>
      <c r="W78" s="1387"/>
      <c r="X78" s="1387"/>
      <c r="Y78" s="1387"/>
      <c r="Z78" s="1459"/>
      <c r="AA78" s="133"/>
      <c r="AB78" s="133"/>
      <c r="AC78" s="133"/>
      <c r="AD78" s="133"/>
      <c r="AE78" s="1457"/>
      <c r="AF78" s="133"/>
      <c r="AG78" s="133"/>
      <c r="AH78" s="133"/>
      <c r="AI78" s="133"/>
      <c r="AJ78" s="1457"/>
      <c r="AK78" s="133"/>
      <c r="AL78" s="133"/>
      <c r="AM78" s="133"/>
      <c r="AN78" s="133"/>
      <c r="AO78" s="1457"/>
      <c r="AP78" s="133"/>
      <c r="AQ78" s="133"/>
      <c r="AR78" s="133"/>
      <c r="AS78" s="133"/>
      <c r="AT78" s="1457"/>
      <c r="AU78" s="133"/>
      <c r="AV78" s="133"/>
      <c r="AW78" s="133"/>
      <c r="AX78" s="133"/>
      <c r="AY78" s="1457"/>
      <c r="AZ78" s="133"/>
      <c r="BA78" s="133"/>
      <c r="BB78" s="133"/>
      <c r="BC78" s="133"/>
      <c r="BD78" s="1457"/>
      <c r="BE78" s="133"/>
      <c r="BF78" s="133"/>
      <c r="BG78" s="133"/>
      <c r="BH78" s="133"/>
      <c r="BI78" s="1457"/>
      <c r="BJ78" s="133"/>
      <c r="BK78" s="133"/>
      <c r="BL78" s="133"/>
      <c r="BM78" s="133"/>
      <c r="BN78" s="1457"/>
      <c r="BO78" s="133"/>
      <c r="BP78" s="133"/>
      <c r="BQ78" s="133"/>
      <c r="BR78" s="133"/>
      <c r="BS78" s="1457"/>
      <c r="BT78" s="133"/>
      <c r="BU78" s="133"/>
      <c r="BV78" s="133"/>
      <c r="BW78" s="133"/>
      <c r="BX78" s="1457"/>
      <c r="BY78" s="133"/>
      <c r="BZ78" s="133"/>
      <c r="CA78" s="133"/>
      <c r="CB78" s="133"/>
      <c r="CC78" s="1457"/>
      <c r="CD78" s="133"/>
      <c r="CE78" s="133"/>
      <c r="CF78" s="133"/>
      <c r="CG78" s="133"/>
      <c r="CH78" s="1457"/>
      <c r="CI78" s="133"/>
      <c r="CJ78" s="133"/>
      <c r="CK78" s="133"/>
      <c r="CL78" s="133"/>
      <c r="CM78" s="1457"/>
      <c r="CN78" s="133"/>
      <c r="CO78" s="133"/>
      <c r="CP78" s="133"/>
      <c r="CQ78" s="133"/>
      <c r="CR78" s="1457"/>
      <c r="CS78" s="133"/>
      <c r="CT78" s="133"/>
      <c r="CU78" s="133"/>
      <c r="CV78" s="133"/>
      <c r="CW78" s="1457"/>
      <c r="CX78" s="133"/>
      <c r="CY78" s="133"/>
      <c r="CZ78" s="133"/>
      <c r="DA78" s="133"/>
      <c r="DB78" s="1457"/>
      <c r="DC78" s="133"/>
      <c r="DD78" s="133"/>
      <c r="DE78" s="133"/>
      <c r="DF78" s="133"/>
      <c r="DG78" s="1457"/>
      <c r="DH78" s="133"/>
      <c r="DI78" s="133"/>
      <c r="DJ78" s="133"/>
      <c r="DK78" s="133"/>
      <c r="DL78" s="1457"/>
      <c r="DM78" s="133"/>
      <c r="DN78" s="133"/>
      <c r="DO78" s="133"/>
      <c r="DP78" s="133"/>
      <c r="DQ78" s="1457"/>
      <c r="DR78" s="133"/>
      <c r="DS78" s="133"/>
      <c r="DT78" s="133"/>
      <c r="DU78" s="133"/>
      <c r="DV78" s="1457"/>
      <c r="DW78" s="133"/>
      <c r="DX78" s="133"/>
      <c r="DY78" s="133"/>
      <c r="DZ78" s="133"/>
      <c r="EA78" s="1457"/>
      <c r="EB78" s="133"/>
      <c r="EC78" s="133"/>
      <c r="ED78" s="133"/>
      <c r="EE78" s="133"/>
      <c r="EF78" s="1457"/>
      <c r="EG78" s="133"/>
      <c r="EH78" s="133"/>
      <c r="EI78" s="133"/>
      <c r="EJ78" s="133"/>
      <c r="EK78" s="1457"/>
      <c r="EL78" s="133"/>
      <c r="EM78" s="133"/>
      <c r="EN78" s="133"/>
      <c r="EO78" s="133"/>
      <c r="EP78" s="1457"/>
      <c r="EQ78" s="133"/>
      <c r="ER78" s="133"/>
      <c r="ES78" s="133"/>
      <c r="ET78" s="133"/>
      <c r="EU78" s="1457"/>
      <c r="EV78" s="133"/>
      <c r="EW78" s="133"/>
      <c r="EX78" s="133"/>
      <c r="EY78" s="133"/>
      <c r="EZ78" s="1457"/>
      <c r="FA78" s="133"/>
      <c r="FB78" s="133"/>
      <c r="FC78" s="133"/>
      <c r="FD78" s="133"/>
      <c r="FE78" s="238"/>
    </row>
    <row r="79" spans="1:161" s="1122" customFormat="1" ht="15.75" customHeight="1">
      <c r="A79" s="4617"/>
      <c r="B79" s="1441"/>
      <c r="C79" s="1447"/>
      <c r="D79" s="1450"/>
      <c r="E79" s="1627"/>
      <c r="F79" s="1442"/>
      <c r="G79" s="237"/>
      <c r="H79" s="235"/>
      <c r="I79" s="235"/>
      <c r="J79" s="235"/>
      <c r="K79" s="234"/>
      <c r="L79" s="239"/>
      <c r="M79" s="133"/>
      <c r="N79" s="133"/>
      <c r="O79" s="133"/>
      <c r="P79" s="1457"/>
      <c r="Q79" s="133"/>
      <c r="R79" s="1387" t="s">
        <v>2212</v>
      </c>
      <c r="S79" s="1387"/>
      <c r="T79" s="1387"/>
      <c r="U79" s="1459"/>
      <c r="V79" s="1387"/>
      <c r="W79" s="1387"/>
      <c r="X79" s="1387"/>
      <c r="Y79" s="1387"/>
      <c r="Z79" s="1459"/>
      <c r="AA79" s="133"/>
      <c r="AB79" s="133"/>
      <c r="AC79" s="133"/>
      <c r="AD79" s="133"/>
      <c r="AE79" s="1457"/>
      <c r="AF79" s="133"/>
      <c r="AG79" s="133"/>
      <c r="AH79" s="133"/>
      <c r="AI79" s="133"/>
      <c r="AJ79" s="1457"/>
      <c r="AK79" s="133"/>
      <c r="AL79" s="133"/>
      <c r="AM79" s="133"/>
      <c r="AN79" s="133"/>
      <c r="AO79" s="1457"/>
      <c r="AP79" s="133"/>
      <c r="AQ79" s="133"/>
      <c r="AR79" s="133"/>
      <c r="AS79" s="133"/>
      <c r="AT79" s="1457"/>
      <c r="AU79" s="133"/>
      <c r="AV79" s="133"/>
      <c r="AW79" s="133"/>
      <c r="AX79" s="133"/>
      <c r="AY79" s="1457"/>
      <c r="AZ79" s="133"/>
      <c r="BA79" s="133"/>
      <c r="BB79" s="133"/>
      <c r="BC79" s="133"/>
      <c r="BD79" s="1457"/>
      <c r="BE79" s="133"/>
      <c r="BF79" s="133"/>
      <c r="BG79" s="133"/>
      <c r="BH79" s="133"/>
      <c r="BI79" s="1457"/>
      <c r="BJ79" s="133"/>
      <c r="BK79" s="133"/>
      <c r="BL79" s="133"/>
      <c r="BM79" s="133"/>
      <c r="BN79" s="1457"/>
      <c r="BO79" s="133"/>
      <c r="BP79" s="133"/>
      <c r="BQ79" s="133"/>
      <c r="BR79" s="133"/>
      <c r="BS79" s="1457"/>
      <c r="BT79" s="133"/>
      <c r="BU79" s="133"/>
      <c r="BV79" s="133"/>
      <c r="BW79" s="133"/>
      <c r="BX79" s="1457"/>
      <c r="BY79" s="133"/>
      <c r="BZ79" s="133"/>
      <c r="CA79" s="133"/>
      <c r="CB79" s="133"/>
      <c r="CC79" s="1457"/>
      <c r="CD79" s="133"/>
      <c r="CE79" s="133"/>
      <c r="CF79" s="133"/>
      <c r="CG79" s="133"/>
      <c r="CH79" s="1457"/>
      <c r="CI79" s="133"/>
      <c r="CJ79" s="133"/>
      <c r="CK79" s="133"/>
      <c r="CL79" s="133"/>
      <c r="CM79" s="1457"/>
      <c r="CN79" s="133"/>
      <c r="CO79" s="133"/>
      <c r="CP79" s="133"/>
      <c r="CQ79" s="133"/>
      <c r="CR79" s="1457"/>
      <c r="CS79" s="133"/>
      <c r="CT79" s="133"/>
      <c r="CU79" s="133"/>
      <c r="CV79" s="133"/>
      <c r="CW79" s="1457"/>
      <c r="CX79" s="133"/>
      <c r="CY79" s="133"/>
      <c r="CZ79" s="133"/>
      <c r="DA79" s="133"/>
      <c r="DB79" s="1457"/>
      <c r="DC79" s="133"/>
      <c r="DD79" s="133"/>
      <c r="DE79" s="133"/>
      <c r="DF79" s="133"/>
      <c r="DG79" s="1457"/>
      <c r="DH79" s="133"/>
      <c r="DI79" s="133"/>
      <c r="DJ79" s="133"/>
      <c r="DK79" s="133"/>
      <c r="DL79" s="1457"/>
      <c r="DM79" s="133"/>
      <c r="DN79" s="133"/>
      <c r="DO79" s="133"/>
      <c r="DP79" s="133"/>
      <c r="DQ79" s="1457"/>
      <c r="DR79" s="133"/>
      <c r="DS79" s="133"/>
      <c r="DT79" s="133"/>
      <c r="DU79" s="133"/>
      <c r="DV79" s="1457"/>
      <c r="DW79" s="133"/>
      <c r="DX79" s="133"/>
      <c r="DY79" s="133"/>
      <c r="DZ79" s="133"/>
      <c r="EA79" s="1457"/>
      <c r="EB79" s="133"/>
      <c r="EC79" s="133"/>
      <c r="ED79" s="133"/>
      <c r="EE79" s="133"/>
      <c r="EF79" s="1457"/>
      <c r="EG79" s="133"/>
      <c r="EH79" s="133"/>
      <c r="EI79" s="133"/>
      <c r="EJ79" s="133"/>
      <c r="EK79" s="1457"/>
      <c r="EL79" s="133"/>
      <c r="EM79" s="133"/>
      <c r="EN79" s="133"/>
      <c r="EO79" s="133"/>
      <c r="EP79" s="1457"/>
      <c r="EQ79" s="133"/>
      <c r="ER79" s="133"/>
      <c r="ES79" s="133"/>
      <c r="ET79" s="133"/>
      <c r="EU79" s="1457"/>
      <c r="EV79" s="133"/>
      <c r="EW79" s="133"/>
      <c r="EX79" s="133"/>
      <c r="EY79" s="133"/>
      <c r="EZ79" s="1457"/>
      <c r="FA79" s="133"/>
      <c r="FB79" s="133"/>
      <c r="FC79" s="133"/>
      <c r="FD79" s="133"/>
      <c r="FE79" s="238"/>
    </row>
    <row r="80" spans="1:161" s="1122" customFormat="1" ht="15.75" customHeight="1">
      <c r="A80" s="4617"/>
      <c r="B80" s="1441"/>
      <c r="C80" s="1447"/>
      <c r="D80" s="1450"/>
      <c r="E80" s="1627"/>
      <c r="F80" s="1442"/>
      <c r="G80" s="237"/>
      <c r="H80" s="235"/>
      <c r="I80" s="235"/>
      <c r="J80" s="235"/>
      <c r="K80" s="234"/>
      <c r="L80" s="239"/>
      <c r="M80" s="133"/>
      <c r="N80" s="133"/>
      <c r="O80" s="133"/>
      <c r="P80" s="1457"/>
      <c r="Q80" s="133"/>
      <c r="R80" s="133"/>
      <c r="S80" s="133"/>
      <c r="T80" s="133"/>
      <c r="U80" s="1457"/>
      <c r="V80" s="133"/>
      <c r="W80" s="133"/>
      <c r="X80" s="133"/>
      <c r="Y80" s="1395" t="s">
        <v>998</v>
      </c>
      <c r="Z80" s="1460"/>
      <c r="AA80" s="1395"/>
      <c r="AB80" s="1395"/>
      <c r="AC80" s="1395"/>
      <c r="AD80" s="1395"/>
      <c r="AE80" s="1460"/>
      <c r="AF80" s="1395"/>
      <c r="AG80" s="1395"/>
      <c r="AH80" s="1395"/>
      <c r="AI80" s="1395"/>
      <c r="AJ80" s="1460"/>
      <c r="AK80" s="1395"/>
      <c r="AL80" s="133"/>
      <c r="AM80" s="133"/>
      <c r="AN80" s="133"/>
      <c r="AO80" s="1457"/>
      <c r="AP80" s="133"/>
      <c r="AQ80" s="133"/>
      <c r="AR80" s="133"/>
      <c r="AS80" s="133"/>
      <c r="AT80" s="1457"/>
      <c r="AU80" s="133"/>
      <c r="AV80" s="133"/>
      <c r="AW80" s="133"/>
      <c r="AX80" s="133"/>
      <c r="AY80" s="1457"/>
      <c r="AZ80" s="133"/>
      <c r="BA80" s="133"/>
      <c r="BB80" s="133"/>
      <c r="BC80" s="133"/>
      <c r="BD80" s="1457"/>
      <c r="BE80" s="133"/>
      <c r="BF80" s="133"/>
      <c r="BG80" s="133"/>
      <c r="BH80" s="133"/>
      <c r="BI80" s="1457"/>
      <c r="BJ80" s="133"/>
      <c r="BK80" s="133"/>
      <c r="BL80" s="133"/>
      <c r="BM80" s="133"/>
      <c r="BN80" s="1457"/>
      <c r="BO80" s="133"/>
      <c r="BP80" s="133"/>
      <c r="BQ80" s="133"/>
      <c r="BR80" s="133"/>
      <c r="BS80" s="1457"/>
      <c r="BT80" s="133"/>
      <c r="BU80" s="133"/>
      <c r="BV80" s="133"/>
      <c r="BW80" s="133"/>
      <c r="BX80" s="1457"/>
      <c r="BY80" s="133"/>
      <c r="BZ80" s="133"/>
      <c r="CA80" s="133"/>
      <c r="CB80" s="133"/>
      <c r="CC80" s="1457"/>
      <c r="CD80" s="133"/>
      <c r="CE80" s="133"/>
      <c r="CF80" s="133"/>
      <c r="CG80" s="133"/>
      <c r="CH80" s="1457"/>
      <c r="CI80" s="133"/>
      <c r="CJ80" s="133"/>
      <c r="CK80" s="133"/>
      <c r="CL80" s="133"/>
      <c r="CM80" s="1457"/>
      <c r="CN80" s="133"/>
      <c r="CO80" s="133"/>
      <c r="CP80" s="133"/>
      <c r="CQ80" s="133"/>
      <c r="CR80" s="1457"/>
      <c r="CS80" s="133"/>
      <c r="CT80" s="133"/>
      <c r="CU80" s="133"/>
      <c r="CV80" s="133"/>
      <c r="CW80" s="1457"/>
      <c r="CX80" s="133"/>
      <c r="CY80" s="133"/>
      <c r="CZ80" s="133"/>
      <c r="DA80" s="133"/>
      <c r="DB80" s="1457"/>
      <c r="DC80" s="133"/>
      <c r="DD80" s="133"/>
      <c r="DE80" s="133"/>
      <c r="DF80" s="133"/>
      <c r="DG80" s="1457"/>
      <c r="DH80" s="133"/>
      <c r="DI80" s="133"/>
      <c r="DJ80" s="133"/>
      <c r="DK80" s="133"/>
      <c r="DL80" s="1457"/>
      <c r="DM80" s="133"/>
      <c r="DN80" s="133"/>
      <c r="DO80" s="133"/>
      <c r="DP80" s="133"/>
      <c r="DQ80" s="1457"/>
      <c r="DR80" s="133"/>
      <c r="DS80" s="133"/>
      <c r="DT80" s="133"/>
      <c r="DU80" s="133"/>
      <c r="DV80" s="1457"/>
      <c r="DW80" s="133"/>
      <c r="DX80" s="133"/>
      <c r="DY80" s="133"/>
      <c r="DZ80" s="133"/>
      <c r="EA80" s="1457"/>
      <c r="EB80" s="133"/>
      <c r="EC80" s="133"/>
      <c r="ED80" s="133"/>
      <c r="EE80" s="133"/>
      <c r="EF80" s="1457"/>
      <c r="EG80" s="133"/>
      <c r="EH80" s="133"/>
      <c r="EI80" s="133"/>
      <c r="EJ80" s="133"/>
      <c r="EK80" s="1457"/>
      <c r="EL80" s="133"/>
      <c r="EM80" s="133"/>
      <c r="EN80" s="133"/>
      <c r="EO80" s="133"/>
      <c r="EP80" s="1457"/>
      <c r="EQ80" s="133"/>
      <c r="ER80" s="133"/>
      <c r="ES80" s="133"/>
      <c r="ET80" s="133"/>
      <c r="EU80" s="1457"/>
      <c r="EV80" s="133"/>
      <c r="EW80" s="133"/>
      <c r="EX80" s="133"/>
      <c r="EY80" s="133"/>
      <c r="EZ80" s="1457"/>
      <c r="FA80" s="133"/>
      <c r="FB80" s="133"/>
      <c r="FC80" s="133"/>
      <c r="FD80" s="133"/>
      <c r="FE80" s="238"/>
    </row>
    <row r="81" spans="1:161" s="1122" customFormat="1" ht="15.75" customHeight="1">
      <c r="A81" s="4617"/>
      <c r="B81" s="1441"/>
      <c r="C81" s="1447"/>
      <c r="D81" s="1450"/>
      <c r="E81" s="1627"/>
      <c r="F81" s="1442"/>
      <c r="G81" s="237"/>
      <c r="H81" s="235"/>
      <c r="I81" s="235"/>
      <c r="J81" s="235"/>
      <c r="K81" s="234"/>
      <c r="L81" s="239"/>
      <c r="M81" s="133"/>
      <c r="N81" s="133"/>
      <c r="O81" s="133"/>
      <c r="P81" s="1457"/>
      <c r="Q81" s="133"/>
      <c r="R81" s="133"/>
      <c r="S81" s="133"/>
      <c r="T81" s="133"/>
      <c r="U81" s="1457"/>
      <c r="V81" s="133"/>
      <c r="W81" s="133"/>
      <c r="X81" s="133"/>
      <c r="Y81" s="1395" t="s">
        <v>2213</v>
      </c>
      <c r="Z81" s="1460"/>
      <c r="AA81" s="1395"/>
      <c r="AB81" s="1395"/>
      <c r="AC81" s="1395"/>
      <c r="AD81" s="1395"/>
      <c r="AE81" s="1460"/>
      <c r="AF81" s="1395"/>
      <c r="AG81" s="1395"/>
      <c r="AH81" s="1395"/>
      <c r="AI81" s="1395"/>
      <c r="AJ81" s="1460"/>
      <c r="AK81" s="1395"/>
      <c r="AL81" s="133"/>
      <c r="AM81" s="133"/>
      <c r="AN81" s="133"/>
      <c r="AO81" s="1457"/>
      <c r="AP81" s="133"/>
      <c r="AQ81" s="133"/>
      <c r="AR81" s="133"/>
      <c r="AS81" s="133"/>
      <c r="AT81" s="1457"/>
      <c r="AU81" s="133"/>
      <c r="AV81" s="133"/>
      <c r="AW81" s="133"/>
      <c r="AX81" s="133"/>
      <c r="AY81" s="1457"/>
      <c r="AZ81" s="133"/>
      <c r="BA81" s="133"/>
      <c r="BB81" s="133"/>
      <c r="BC81" s="133"/>
      <c r="BD81" s="1457"/>
      <c r="BE81" s="133"/>
      <c r="BF81" s="133"/>
      <c r="BG81" s="133"/>
      <c r="BH81" s="133"/>
      <c r="BI81" s="1457"/>
      <c r="BJ81" s="133"/>
      <c r="BK81" s="133"/>
      <c r="BL81" s="133"/>
      <c r="BM81" s="133"/>
      <c r="BN81" s="1457"/>
      <c r="BO81" s="133"/>
      <c r="BP81" s="133"/>
      <c r="BQ81" s="133"/>
      <c r="BR81" s="133"/>
      <c r="BS81" s="1457"/>
      <c r="BT81" s="133"/>
      <c r="BU81" s="133"/>
      <c r="BV81" s="133"/>
      <c r="BW81" s="133"/>
      <c r="BX81" s="1457"/>
      <c r="BY81" s="133"/>
      <c r="BZ81" s="133"/>
      <c r="CA81" s="133"/>
      <c r="CB81" s="133"/>
      <c r="CC81" s="1457"/>
      <c r="CD81" s="133"/>
      <c r="CE81" s="133"/>
      <c r="CF81" s="133"/>
      <c r="CG81" s="133"/>
      <c r="CH81" s="1457"/>
      <c r="CI81" s="133"/>
      <c r="CJ81" s="133"/>
      <c r="CK81" s="133"/>
      <c r="CL81" s="133"/>
      <c r="CM81" s="1457"/>
      <c r="CN81" s="133"/>
      <c r="CO81" s="133"/>
      <c r="CP81" s="133"/>
      <c r="CQ81" s="133"/>
      <c r="CR81" s="1457"/>
      <c r="CS81" s="133"/>
      <c r="CT81" s="133"/>
      <c r="CU81" s="133"/>
      <c r="CV81" s="133"/>
      <c r="CW81" s="1457"/>
      <c r="CX81" s="133"/>
      <c r="CY81" s="133"/>
      <c r="CZ81" s="133"/>
      <c r="DA81" s="133"/>
      <c r="DB81" s="1457"/>
      <c r="DC81" s="133"/>
      <c r="DD81" s="133"/>
      <c r="DE81" s="133"/>
      <c r="DF81" s="133"/>
      <c r="DG81" s="1457"/>
      <c r="DH81" s="133"/>
      <c r="DI81" s="133"/>
      <c r="DJ81" s="133"/>
      <c r="DK81" s="133"/>
      <c r="DL81" s="1457"/>
      <c r="DM81" s="133"/>
      <c r="DN81" s="133"/>
      <c r="DO81" s="133"/>
      <c r="DP81" s="133"/>
      <c r="DQ81" s="1457"/>
      <c r="DR81" s="133"/>
      <c r="DS81" s="133"/>
      <c r="DT81" s="133"/>
      <c r="DU81" s="133"/>
      <c r="DV81" s="1457"/>
      <c r="DW81" s="133"/>
      <c r="DX81" s="133"/>
      <c r="DY81" s="133"/>
      <c r="DZ81" s="133"/>
      <c r="EA81" s="1457"/>
      <c r="EB81" s="133"/>
      <c r="EC81" s="133"/>
      <c r="ED81" s="133"/>
      <c r="EE81" s="133"/>
      <c r="EF81" s="1457"/>
      <c r="EG81" s="133"/>
      <c r="EH81" s="133"/>
      <c r="EI81" s="133"/>
      <c r="EJ81" s="133"/>
      <c r="EK81" s="1457"/>
      <c r="EL81" s="133"/>
      <c r="EM81" s="133"/>
      <c r="EN81" s="133"/>
      <c r="EO81" s="133"/>
      <c r="EP81" s="1457"/>
      <c r="EQ81" s="133"/>
      <c r="ER81" s="133"/>
      <c r="ES81" s="133"/>
      <c r="ET81" s="133"/>
      <c r="EU81" s="1457"/>
      <c r="EV81" s="133"/>
      <c r="EW81" s="133"/>
      <c r="EX81" s="133"/>
      <c r="EY81" s="133"/>
      <c r="EZ81" s="1457"/>
      <c r="FA81" s="133"/>
      <c r="FB81" s="133"/>
      <c r="FC81" s="133"/>
      <c r="FD81" s="133"/>
      <c r="FE81" s="238"/>
    </row>
    <row r="82" spans="1:161" s="1122" customFormat="1" ht="15.75" customHeight="1">
      <c r="A82" s="4617"/>
      <c r="B82" s="1441"/>
      <c r="C82" s="1447"/>
      <c r="D82" s="1450"/>
      <c r="E82" s="1627"/>
      <c r="F82" s="1442"/>
      <c r="G82" s="237"/>
      <c r="H82" s="235"/>
      <c r="I82" s="235"/>
      <c r="J82" s="235"/>
      <c r="K82" s="234"/>
      <c r="L82" s="239"/>
      <c r="M82" s="133"/>
      <c r="N82" s="133"/>
      <c r="O82" s="133"/>
      <c r="P82" s="1457"/>
      <c r="Q82" s="133"/>
      <c r="R82" s="133"/>
      <c r="S82" s="133"/>
      <c r="T82" s="133"/>
      <c r="U82" s="1457"/>
      <c r="V82" s="133"/>
      <c r="W82" s="133"/>
      <c r="X82" s="133"/>
      <c r="Y82" s="133"/>
      <c r="Z82" s="1457"/>
      <c r="AA82" s="133"/>
      <c r="AB82" s="133"/>
      <c r="AC82" s="133"/>
      <c r="AD82" s="133"/>
      <c r="AE82" s="1457"/>
      <c r="AF82" s="133"/>
      <c r="AG82" s="133"/>
      <c r="AH82" s="133"/>
      <c r="AI82" s="1398" t="s">
        <v>999</v>
      </c>
      <c r="AJ82" s="1461"/>
      <c r="AK82" s="1398"/>
      <c r="AL82" s="1398"/>
      <c r="AM82" s="1398"/>
      <c r="AN82" s="1398"/>
      <c r="AO82" s="1461"/>
      <c r="AP82" s="1398"/>
      <c r="AQ82" s="1398"/>
      <c r="AR82" s="1398"/>
      <c r="AS82" s="1398"/>
      <c r="AT82" s="1461"/>
      <c r="AU82" s="1398"/>
      <c r="AV82" s="1398"/>
      <c r="AW82" s="1398"/>
      <c r="AX82" s="1398"/>
      <c r="AY82" s="1461"/>
      <c r="AZ82" s="1398"/>
      <c r="BA82" s="1398"/>
      <c r="BB82" s="1398"/>
      <c r="BC82" s="1398"/>
      <c r="BD82" s="1461"/>
      <c r="BE82" s="1398"/>
      <c r="BF82" s="1398"/>
      <c r="BG82" s="1398"/>
      <c r="BH82" s="1398"/>
      <c r="BI82" s="1461"/>
      <c r="BJ82" s="1398"/>
      <c r="BK82" s="1398"/>
      <c r="BL82" s="1398"/>
      <c r="BM82" s="1398"/>
      <c r="BN82" s="1461"/>
      <c r="BO82" s="1398"/>
      <c r="BP82" s="1398"/>
      <c r="BQ82" s="1398"/>
      <c r="BR82" s="1398"/>
      <c r="BS82" s="1461"/>
      <c r="BT82" s="1398"/>
      <c r="BU82" s="1398"/>
      <c r="BV82" s="133"/>
      <c r="BW82" s="133"/>
      <c r="BX82" s="1457"/>
      <c r="BY82" s="133"/>
      <c r="BZ82" s="133"/>
      <c r="CA82" s="133"/>
      <c r="CB82" s="133"/>
      <c r="CC82" s="1457"/>
      <c r="CD82" s="133"/>
      <c r="CE82" s="133"/>
      <c r="CF82" s="133"/>
      <c r="CG82" s="133"/>
      <c r="CH82" s="1457"/>
      <c r="CI82" s="133"/>
      <c r="CJ82" s="133"/>
      <c r="CK82" s="133"/>
      <c r="CL82" s="133"/>
      <c r="CM82" s="1457"/>
      <c r="CN82" s="133"/>
      <c r="CO82" s="133"/>
      <c r="CP82" s="133"/>
      <c r="CQ82" s="133"/>
      <c r="CR82" s="1457"/>
      <c r="CS82" s="133"/>
      <c r="CT82" s="133"/>
      <c r="CU82" s="133"/>
      <c r="CV82" s="133"/>
      <c r="CW82" s="1457"/>
      <c r="CX82" s="133"/>
      <c r="CY82" s="133"/>
      <c r="CZ82" s="133"/>
      <c r="DA82" s="133"/>
      <c r="DB82" s="1457"/>
      <c r="DC82" s="133"/>
      <c r="DD82" s="133"/>
      <c r="DE82" s="133"/>
      <c r="DF82" s="133"/>
      <c r="DG82" s="1457"/>
      <c r="DH82" s="133"/>
      <c r="DI82" s="133"/>
      <c r="DJ82" s="133"/>
      <c r="DK82" s="133"/>
      <c r="DL82" s="1457"/>
      <c r="DM82" s="133"/>
      <c r="DN82" s="133"/>
      <c r="DO82" s="133"/>
      <c r="DP82" s="133"/>
      <c r="DQ82" s="1457"/>
      <c r="DR82" s="133"/>
      <c r="DS82" s="133"/>
      <c r="DT82" s="133"/>
      <c r="DU82" s="133"/>
      <c r="DV82" s="1457"/>
      <c r="DW82" s="133"/>
      <c r="DX82" s="133"/>
      <c r="DY82" s="133"/>
      <c r="DZ82" s="133"/>
      <c r="EA82" s="1457"/>
      <c r="EB82" s="133"/>
      <c r="EC82" s="133"/>
      <c r="ED82" s="133"/>
      <c r="EE82" s="133"/>
      <c r="EF82" s="1457"/>
      <c r="EG82" s="133"/>
      <c r="EH82" s="133"/>
      <c r="EI82" s="133"/>
      <c r="EJ82" s="133"/>
      <c r="EK82" s="1457"/>
      <c r="EL82" s="133"/>
      <c r="EM82" s="133"/>
      <c r="EN82" s="133"/>
      <c r="EO82" s="133"/>
      <c r="EP82" s="1457"/>
      <c r="EQ82" s="133"/>
      <c r="ER82" s="133"/>
      <c r="ES82" s="133"/>
      <c r="ET82" s="133"/>
      <c r="EU82" s="1457"/>
      <c r="EV82" s="133"/>
      <c r="EW82" s="133"/>
      <c r="EX82" s="133"/>
      <c r="EY82" s="133"/>
      <c r="EZ82" s="1457"/>
      <c r="FA82" s="133"/>
      <c r="FB82" s="133"/>
      <c r="FC82" s="133"/>
      <c r="FD82" s="133"/>
      <c r="FE82" s="238"/>
    </row>
    <row r="83" spans="1:161" s="1122" customFormat="1" ht="15.75" customHeight="1">
      <c r="A83" s="4617"/>
      <c r="B83" s="1441"/>
      <c r="C83" s="1447"/>
      <c r="D83" s="1450"/>
      <c r="E83" s="1627"/>
      <c r="F83" s="1442"/>
      <c r="G83" s="237"/>
      <c r="H83" s="235"/>
      <c r="I83" s="235"/>
      <c r="J83" s="235"/>
      <c r="K83" s="234"/>
      <c r="L83" s="239"/>
      <c r="M83" s="133"/>
      <c r="N83" s="133"/>
      <c r="O83" s="133"/>
      <c r="P83" s="1457"/>
      <c r="Q83" s="133"/>
      <c r="R83" s="133"/>
      <c r="S83" s="133"/>
      <c r="T83" s="133"/>
      <c r="U83" s="1457"/>
      <c r="V83" s="133"/>
      <c r="W83" s="133"/>
      <c r="X83" s="133"/>
      <c r="Y83" s="133"/>
      <c r="Z83" s="1457"/>
      <c r="AA83" s="133"/>
      <c r="AB83" s="133"/>
      <c r="AC83" s="133"/>
      <c r="AD83" s="133"/>
      <c r="AE83" s="1457"/>
      <c r="AF83" s="133"/>
      <c r="AG83" s="133"/>
      <c r="AH83" s="133"/>
      <c r="AI83" s="1398" t="s">
        <v>2214</v>
      </c>
      <c r="AJ83" s="1461"/>
      <c r="AK83" s="1398"/>
      <c r="AL83" s="1398"/>
      <c r="AM83" s="1398"/>
      <c r="AN83" s="1398"/>
      <c r="AO83" s="1461"/>
      <c r="AP83" s="1398"/>
      <c r="AQ83" s="1398"/>
      <c r="AR83" s="1398"/>
      <c r="AS83" s="1398"/>
      <c r="AT83" s="1461"/>
      <c r="AU83" s="1398"/>
      <c r="AV83" s="1398"/>
      <c r="AW83" s="1398"/>
      <c r="AX83" s="1398"/>
      <c r="AY83" s="1461"/>
      <c r="AZ83" s="1398"/>
      <c r="BA83" s="1398"/>
      <c r="BB83" s="1398"/>
      <c r="BC83" s="1398"/>
      <c r="BD83" s="1461"/>
      <c r="BE83" s="1398"/>
      <c r="BF83" s="1398"/>
      <c r="BG83" s="1398"/>
      <c r="BH83" s="1398"/>
      <c r="BI83" s="1461"/>
      <c r="BJ83" s="1398"/>
      <c r="BK83" s="1398"/>
      <c r="BL83" s="1398"/>
      <c r="BM83" s="1398"/>
      <c r="BN83" s="1461"/>
      <c r="BO83" s="1398"/>
      <c r="BP83" s="1398"/>
      <c r="BQ83" s="1398"/>
      <c r="BR83" s="1398"/>
      <c r="BS83" s="1461"/>
      <c r="BT83" s="1398"/>
      <c r="BU83" s="1398"/>
      <c r="BV83" s="133"/>
      <c r="BW83" s="133"/>
      <c r="BX83" s="1457"/>
      <c r="BY83" s="133"/>
      <c r="BZ83" s="133"/>
      <c r="CA83" s="133"/>
      <c r="CB83" s="133"/>
      <c r="CC83" s="1457"/>
      <c r="CD83" s="133"/>
      <c r="CE83" s="133"/>
      <c r="CF83" s="133"/>
      <c r="CG83" s="133"/>
      <c r="CH83" s="1457"/>
      <c r="CI83" s="133"/>
      <c r="CJ83" s="133"/>
      <c r="CK83" s="133"/>
      <c r="CL83" s="133"/>
      <c r="CM83" s="1457"/>
      <c r="CN83" s="133"/>
      <c r="CO83" s="133"/>
      <c r="CP83" s="133"/>
      <c r="CQ83" s="133"/>
      <c r="CR83" s="1457"/>
      <c r="CS83" s="133"/>
      <c r="CT83" s="133"/>
      <c r="CU83" s="133"/>
      <c r="CV83" s="133"/>
      <c r="CW83" s="1457"/>
      <c r="CX83" s="133"/>
      <c r="CY83" s="133"/>
      <c r="CZ83" s="133"/>
      <c r="DA83" s="133"/>
      <c r="DB83" s="1457"/>
      <c r="DC83" s="133"/>
      <c r="DD83" s="133"/>
      <c r="DE83" s="133"/>
      <c r="DF83" s="133"/>
      <c r="DG83" s="1457"/>
      <c r="DH83" s="133"/>
      <c r="DI83" s="133"/>
      <c r="DJ83" s="133"/>
      <c r="DK83" s="133"/>
      <c r="DL83" s="1457"/>
      <c r="DM83" s="133"/>
      <c r="DN83" s="133"/>
      <c r="DO83" s="133"/>
      <c r="DP83" s="133"/>
      <c r="DQ83" s="1457"/>
      <c r="DR83" s="133"/>
      <c r="DS83" s="133"/>
      <c r="DT83" s="133"/>
      <c r="DU83" s="133"/>
      <c r="DV83" s="1457"/>
      <c r="DW83" s="133"/>
      <c r="DX83" s="133"/>
      <c r="DY83" s="133"/>
      <c r="DZ83" s="133"/>
      <c r="EA83" s="1457"/>
      <c r="EB83" s="133"/>
      <c r="EC83" s="133"/>
      <c r="ED83" s="133"/>
      <c r="EE83" s="133"/>
      <c r="EF83" s="1457"/>
      <c r="EG83" s="133"/>
      <c r="EH83" s="133"/>
      <c r="EI83" s="133"/>
      <c r="EJ83" s="133"/>
      <c r="EK83" s="1457"/>
      <c r="EL83" s="133"/>
      <c r="EM83" s="133"/>
      <c r="EN83" s="133"/>
      <c r="EO83" s="133"/>
      <c r="EP83" s="1457"/>
      <c r="EQ83" s="133"/>
      <c r="ER83" s="133"/>
      <c r="ES83" s="133"/>
      <c r="ET83" s="133"/>
      <c r="EU83" s="1457"/>
      <c r="EV83" s="133"/>
      <c r="EW83" s="133"/>
      <c r="EX83" s="133"/>
      <c r="EY83" s="133"/>
      <c r="EZ83" s="1457"/>
      <c r="FA83" s="133"/>
      <c r="FB83" s="133"/>
      <c r="FC83" s="133"/>
      <c r="FD83" s="133"/>
      <c r="FE83" s="238"/>
    </row>
    <row r="84" spans="1:161" s="1122" customFormat="1" ht="15.75" customHeight="1">
      <c r="A84" s="4617"/>
      <c r="B84" s="1441"/>
      <c r="C84" s="1447"/>
      <c r="D84" s="1450"/>
      <c r="E84" s="1627"/>
      <c r="F84" s="1442"/>
      <c r="G84" s="237"/>
      <c r="H84" s="235"/>
      <c r="I84" s="235"/>
      <c r="J84" s="235"/>
      <c r="K84" s="234"/>
      <c r="L84" s="1403" t="s">
        <v>997</v>
      </c>
      <c r="M84" s="133"/>
      <c r="N84" s="133"/>
      <c r="O84" s="133"/>
      <c r="P84" s="1457"/>
      <c r="Q84" s="133"/>
      <c r="R84" s="133"/>
      <c r="S84" s="133"/>
      <c r="T84" s="133"/>
      <c r="U84" s="1457"/>
      <c r="V84" s="133"/>
      <c r="W84" s="133"/>
      <c r="X84" s="133"/>
      <c r="Y84" s="133"/>
      <c r="Z84" s="1457"/>
      <c r="AA84" s="133"/>
      <c r="AB84" s="133"/>
      <c r="AC84" s="133"/>
      <c r="AD84" s="133"/>
      <c r="AE84" s="1457"/>
      <c r="AF84" s="133"/>
      <c r="AG84" s="133"/>
      <c r="AH84" s="133"/>
      <c r="AI84" s="133"/>
      <c r="AJ84" s="1457"/>
      <c r="AK84" s="133"/>
      <c r="AL84" s="133"/>
      <c r="AM84" s="133"/>
      <c r="AN84" s="133"/>
      <c r="AO84" s="1457"/>
      <c r="AP84" s="133"/>
      <c r="AQ84" s="133"/>
      <c r="AR84" s="133"/>
      <c r="AS84" s="133"/>
      <c r="AT84" s="1457"/>
      <c r="AU84" s="133"/>
      <c r="AV84" s="133"/>
      <c r="AW84" s="133"/>
      <c r="AX84" s="133"/>
      <c r="AY84" s="1457"/>
      <c r="AZ84" s="133"/>
      <c r="BA84" s="133"/>
      <c r="BB84" s="133"/>
      <c r="BC84" s="133"/>
      <c r="BD84" s="1457"/>
      <c r="BE84" s="133"/>
      <c r="BF84" s="133"/>
      <c r="BG84" s="133"/>
      <c r="BH84" s="133"/>
      <c r="BI84" s="1457"/>
      <c r="BJ84" s="133"/>
      <c r="BK84" s="133"/>
      <c r="BL84" s="133"/>
      <c r="BM84" s="133"/>
      <c r="BN84" s="1457"/>
      <c r="BO84" s="133"/>
      <c r="BP84" s="133"/>
      <c r="BQ84" s="133"/>
      <c r="BR84" s="133"/>
      <c r="BS84" s="1457"/>
      <c r="BT84" s="133"/>
      <c r="BU84" s="133"/>
      <c r="BV84" s="133"/>
      <c r="BW84" s="133"/>
      <c r="BX84" s="1457"/>
      <c r="BY84" s="133"/>
      <c r="BZ84" s="133"/>
      <c r="CA84" s="133"/>
      <c r="CB84" s="133"/>
      <c r="CC84" s="1457"/>
      <c r="CD84" s="133"/>
      <c r="CE84" s="133"/>
      <c r="CF84" s="133"/>
      <c r="CG84" s="133"/>
      <c r="CH84" s="1457"/>
      <c r="CI84" s="133"/>
      <c r="CJ84" s="133"/>
      <c r="CK84" s="133"/>
      <c r="CL84" s="133"/>
      <c r="CM84" s="1457"/>
      <c r="CN84" s="133"/>
      <c r="CO84" s="133"/>
      <c r="CP84" s="133"/>
      <c r="CQ84" s="133"/>
      <c r="CR84" s="1457"/>
      <c r="CS84" s="133"/>
      <c r="CT84" s="133"/>
      <c r="CU84" s="133"/>
      <c r="CV84" s="133"/>
      <c r="CW84" s="1457"/>
      <c r="CX84" s="133"/>
      <c r="CY84" s="133"/>
      <c r="CZ84" s="133"/>
      <c r="DA84" s="133"/>
      <c r="DB84" s="1457"/>
      <c r="DC84" s="133"/>
      <c r="DD84" s="133"/>
      <c r="DE84" s="133"/>
      <c r="DF84" s="133"/>
      <c r="DG84" s="1457"/>
      <c r="DH84" s="133"/>
      <c r="DI84" s="133"/>
      <c r="DJ84" s="133"/>
      <c r="DK84" s="133"/>
      <c r="DL84" s="1457"/>
      <c r="DM84" s="133"/>
      <c r="DN84" s="133"/>
      <c r="DO84" s="133"/>
      <c r="DP84" s="133"/>
      <c r="DQ84" s="1457"/>
      <c r="DR84" s="133"/>
      <c r="DS84" s="133"/>
      <c r="DT84" s="133"/>
      <c r="DU84" s="133"/>
      <c r="DV84" s="1457"/>
      <c r="DW84" s="133"/>
      <c r="DX84" s="133"/>
      <c r="DY84" s="133"/>
      <c r="DZ84" s="133"/>
      <c r="EA84" s="1457"/>
      <c r="EB84" s="133"/>
      <c r="EC84" s="133"/>
      <c r="ED84" s="133"/>
      <c r="EE84" s="133"/>
      <c r="EF84" s="1457"/>
      <c r="EG84" s="133"/>
      <c r="EH84" s="133"/>
      <c r="EI84" s="133"/>
      <c r="EJ84" s="133"/>
      <c r="EK84" s="1457"/>
      <c r="EL84" s="133"/>
      <c r="EM84" s="133"/>
      <c r="EN84" s="133"/>
      <c r="EO84" s="133"/>
      <c r="EP84" s="1457"/>
      <c r="EQ84" s="133"/>
      <c r="ER84" s="133"/>
      <c r="ES84" s="133"/>
      <c r="ET84" s="133"/>
      <c r="EU84" s="1457"/>
      <c r="EV84" s="133"/>
      <c r="EW84" s="133"/>
      <c r="EX84" s="133"/>
      <c r="EY84" s="133"/>
      <c r="EZ84" s="1457"/>
      <c r="FA84" s="133"/>
      <c r="FB84" s="133"/>
      <c r="FC84" s="133"/>
      <c r="FD84" s="133"/>
      <c r="FE84" s="238"/>
    </row>
    <row r="85" spans="1:161" s="1122" customFormat="1" ht="15.75" customHeight="1">
      <c r="A85" s="4617"/>
      <c r="B85" s="1441"/>
      <c r="C85" s="1447"/>
      <c r="D85" s="1450"/>
      <c r="E85" s="1627"/>
      <c r="F85" s="1442"/>
      <c r="G85" s="237"/>
      <c r="H85" s="235"/>
      <c r="I85" s="235"/>
      <c r="J85" s="235"/>
      <c r="K85" s="234"/>
      <c r="L85" s="239"/>
      <c r="M85" s="133"/>
      <c r="N85" s="133"/>
      <c r="O85" s="133"/>
      <c r="P85" s="1457"/>
      <c r="Q85" s="133"/>
      <c r="R85" s="133"/>
      <c r="S85" s="133"/>
      <c r="T85" s="133"/>
      <c r="U85" s="1457"/>
      <c r="V85" s="133"/>
      <c r="W85" s="133"/>
      <c r="X85" s="133"/>
      <c r="Y85" s="133"/>
      <c r="Z85" s="1457"/>
      <c r="AA85" s="133"/>
      <c r="AB85" s="133"/>
      <c r="AC85" s="133"/>
      <c r="AD85" s="133"/>
      <c r="AE85" s="1457"/>
      <c r="AF85" s="133"/>
      <c r="AG85" s="133"/>
      <c r="AH85" s="133"/>
      <c r="AI85" s="133"/>
      <c r="AJ85" s="1457"/>
      <c r="AK85" s="133"/>
      <c r="AL85" s="133"/>
      <c r="AM85" s="133"/>
      <c r="AN85" s="133"/>
      <c r="AO85" s="1457"/>
      <c r="AP85" s="1398" t="s">
        <v>1001</v>
      </c>
      <c r="AQ85" s="1398"/>
      <c r="AR85" s="1398"/>
      <c r="AS85" s="1398"/>
      <c r="AT85" s="1461"/>
      <c r="AU85" s="1398"/>
      <c r="AV85" s="1398"/>
      <c r="AW85" s="1398"/>
      <c r="AX85" s="1398"/>
      <c r="AY85" s="1461"/>
      <c r="AZ85" s="1398"/>
      <c r="BA85" s="1398"/>
      <c r="BB85" s="1398"/>
      <c r="BC85" s="1398"/>
      <c r="BD85" s="1461"/>
      <c r="BE85" s="1398"/>
      <c r="BF85" s="1398"/>
      <c r="BG85" s="1398"/>
      <c r="BH85" s="1398"/>
      <c r="BI85" s="1461"/>
      <c r="BJ85" s="1398"/>
      <c r="BK85" s="1398"/>
      <c r="BL85" s="1398"/>
      <c r="BM85" s="1398"/>
      <c r="BN85" s="1461"/>
      <c r="BO85" s="1398"/>
      <c r="BP85" s="1398"/>
      <c r="BQ85" s="1398"/>
      <c r="BR85" s="1398"/>
      <c r="BS85" s="1461"/>
      <c r="BT85" s="1398"/>
      <c r="BU85" s="1398"/>
      <c r="BV85" s="1398"/>
      <c r="BW85" s="1398"/>
      <c r="BX85" s="1461"/>
      <c r="BY85" s="1398"/>
      <c r="BZ85" s="1398"/>
      <c r="CA85" s="1398"/>
      <c r="CB85" s="1398"/>
      <c r="CC85" s="1461"/>
      <c r="CD85" s="1398"/>
      <c r="CE85" s="1398"/>
      <c r="CF85" s="1398"/>
      <c r="CG85" s="1398"/>
      <c r="CH85" s="1461"/>
      <c r="CI85" s="1398"/>
      <c r="CJ85" s="1398"/>
      <c r="CK85" s="1398"/>
      <c r="CL85" s="1398"/>
      <c r="CM85" s="1461"/>
      <c r="CN85" s="1398"/>
      <c r="CO85" s="1398"/>
      <c r="CP85" s="1398"/>
      <c r="CQ85" s="1398"/>
      <c r="CR85" s="1461"/>
      <c r="CS85" s="1398"/>
      <c r="CT85" s="1398"/>
      <c r="CU85" s="1398"/>
      <c r="CV85" s="1398"/>
      <c r="CW85" s="1461"/>
      <c r="CX85" s="1398"/>
      <c r="CY85" s="1398"/>
      <c r="CZ85" s="1398"/>
      <c r="DA85" s="1398"/>
      <c r="DB85" s="1461"/>
      <c r="DC85" s="1398"/>
      <c r="DD85" s="1398"/>
      <c r="DE85" s="1398"/>
      <c r="DF85" s="1398"/>
      <c r="DG85" s="1461"/>
      <c r="DH85" s="1398"/>
      <c r="DI85" s="1398"/>
      <c r="DJ85" s="1398"/>
      <c r="DK85" s="1398"/>
      <c r="DL85" s="1461"/>
      <c r="DM85" s="1398"/>
      <c r="DN85" s="1398"/>
      <c r="DO85" s="1398"/>
      <c r="DP85" s="1398"/>
      <c r="DQ85" s="1461"/>
      <c r="DR85" s="1398"/>
      <c r="DS85" s="1398"/>
      <c r="DT85" s="1398"/>
      <c r="DU85" s="1398"/>
      <c r="DV85" s="1461"/>
      <c r="DW85" s="1398"/>
      <c r="DX85" s="1398"/>
      <c r="DY85" s="1398"/>
      <c r="DZ85" s="1398"/>
      <c r="EA85" s="1461"/>
      <c r="EB85" s="1398"/>
      <c r="EC85" s="1398"/>
      <c r="ED85" s="1398"/>
      <c r="EE85" s="1398"/>
      <c r="EF85" s="1461"/>
      <c r="EG85" s="1398"/>
      <c r="EH85" s="1398"/>
      <c r="EI85" s="1398"/>
      <c r="EJ85" s="1398"/>
      <c r="EK85" s="1461"/>
      <c r="EL85" s="1398"/>
      <c r="EM85" s="1398"/>
      <c r="EN85" s="1398"/>
      <c r="EO85" s="1398"/>
      <c r="EP85" s="1461"/>
      <c r="EQ85" s="1398"/>
      <c r="ER85" s="1398"/>
      <c r="ES85" s="1398"/>
      <c r="ET85" s="1398"/>
      <c r="EU85" s="1461"/>
      <c r="EV85" s="1398"/>
      <c r="EW85" s="1398"/>
      <c r="EX85" s="1398"/>
      <c r="EY85" s="1398"/>
      <c r="EZ85" s="1461"/>
      <c r="FA85" s="1398"/>
      <c r="FB85" s="1398"/>
      <c r="FC85" s="1398"/>
      <c r="FD85" s="1398"/>
      <c r="FE85" s="1399"/>
    </row>
    <row r="86" spans="1:161" s="1122" customFormat="1" ht="15.75" customHeight="1">
      <c r="A86" s="4617"/>
      <c r="B86" s="1441"/>
      <c r="C86" s="1447"/>
      <c r="D86" s="1450"/>
      <c r="E86" s="1627"/>
      <c r="F86" s="1442"/>
      <c r="G86" s="237"/>
      <c r="H86" s="235"/>
      <c r="I86" s="235"/>
      <c r="J86" s="235"/>
      <c r="K86" s="234"/>
      <c r="L86" s="239"/>
      <c r="M86" s="133"/>
      <c r="N86" s="133"/>
      <c r="O86" s="133"/>
      <c r="P86" s="1457"/>
      <c r="Q86" s="133"/>
      <c r="R86" s="133"/>
      <c r="S86" s="133"/>
      <c r="T86" s="133"/>
      <c r="U86" s="1457"/>
      <c r="V86" s="133"/>
      <c r="W86" s="133"/>
      <c r="X86" s="133"/>
      <c r="Y86" s="133"/>
      <c r="Z86" s="1457"/>
      <c r="AA86" s="133"/>
      <c r="AB86" s="133"/>
      <c r="AC86" s="133"/>
      <c r="AD86" s="133"/>
      <c r="AE86" s="1457"/>
      <c r="AF86" s="133"/>
      <c r="AG86" s="133"/>
      <c r="AH86" s="133"/>
      <c r="AI86" s="133"/>
      <c r="AJ86" s="1457"/>
      <c r="AK86" s="133"/>
      <c r="AL86" s="133"/>
      <c r="AM86" s="133"/>
      <c r="AN86" s="133"/>
      <c r="AO86" s="1457"/>
      <c r="AP86" s="1398" t="s">
        <v>2214</v>
      </c>
      <c r="AQ86" s="1398"/>
      <c r="AR86" s="1398"/>
      <c r="AS86" s="1398"/>
      <c r="AT86" s="1461"/>
      <c r="AU86" s="1398"/>
      <c r="AV86" s="1398"/>
      <c r="AW86" s="1398"/>
      <c r="AX86" s="1398"/>
      <c r="AY86" s="1461"/>
      <c r="AZ86" s="1398"/>
      <c r="BA86" s="1398"/>
      <c r="BB86" s="1398"/>
      <c r="BC86" s="1398"/>
      <c r="BD86" s="1461"/>
      <c r="BE86" s="1398"/>
      <c r="BF86" s="1398"/>
      <c r="BG86" s="1398"/>
      <c r="BH86" s="1398"/>
      <c r="BI86" s="1461"/>
      <c r="BJ86" s="1398"/>
      <c r="BK86" s="1398"/>
      <c r="BL86" s="1398"/>
      <c r="BM86" s="1398"/>
      <c r="BN86" s="1461"/>
      <c r="BO86" s="1398"/>
      <c r="BP86" s="1398"/>
      <c r="BQ86" s="1398"/>
      <c r="BR86" s="1398"/>
      <c r="BS86" s="1461"/>
      <c r="BT86" s="1398"/>
      <c r="BU86" s="1398"/>
      <c r="BV86" s="1398"/>
      <c r="BW86" s="1398"/>
      <c r="BX86" s="1461"/>
      <c r="BY86" s="1398"/>
      <c r="BZ86" s="1398"/>
      <c r="CA86" s="1398"/>
      <c r="CB86" s="1398"/>
      <c r="CC86" s="1461"/>
      <c r="CD86" s="1398"/>
      <c r="CE86" s="1398"/>
      <c r="CF86" s="1398"/>
      <c r="CG86" s="1398"/>
      <c r="CH86" s="1461"/>
      <c r="CI86" s="1398"/>
      <c r="CJ86" s="1398"/>
      <c r="CK86" s="1398"/>
      <c r="CL86" s="1398"/>
      <c r="CM86" s="1461"/>
      <c r="CN86" s="1398"/>
      <c r="CO86" s="1398"/>
      <c r="CP86" s="1398"/>
      <c r="CQ86" s="1398"/>
      <c r="CR86" s="1461"/>
      <c r="CS86" s="1398"/>
      <c r="CT86" s="1398"/>
      <c r="CU86" s="1398"/>
      <c r="CV86" s="1398"/>
      <c r="CW86" s="1461"/>
      <c r="CX86" s="1398"/>
      <c r="CY86" s="1398"/>
      <c r="CZ86" s="1398"/>
      <c r="DA86" s="1398"/>
      <c r="DB86" s="1461"/>
      <c r="DC86" s="1398"/>
      <c r="DD86" s="1398"/>
      <c r="DE86" s="1398"/>
      <c r="DF86" s="1398"/>
      <c r="DG86" s="1461"/>
      <c r="DH86" s="1398"/>
      <c r="DI86" s="1398"/>
      <c r="DJ86" s="1398"/>
      <c r="DK86" s="1398"/>
      <c r="DL86" s="1461"/>
      <c r="DM86" s="1398"/>
      <c r="DN86" s="1398"/>
      <c r="DO86" s="1398"/>
      <c r="DP86" s="1398"/>
      <c r="DQ86" s="1461"/>
      <c r="DR86" s="1398"/>
      <c r="DS86" s="1398"/>
      <c r="DT86" s="1398"/>
      <c r="DU86" s="1398"/>
      <c r="DV86" s="1461"/>
      <c r="DW86" s="1398"/>
      <c r="DX86" s="1398"/>
      <c r="DY86" s="1398"/>
      <c r="DZ86" s="1398"/>
      <c r="EA86" s="1461"/>
      <c r="EB86" s="1398"/>
      <c r="EC86" s="1398"/>
      <c r="ED86" s="1398"/>
      <c r="EE86" s="1398"/>
      <c r="EF86" s="1461"/>
      <c r="EG86" s="1398"/>
      <c r="EH86" s="1398"/>
      <c r="EI86" s="1398"/>
      <c r="EJ86" s="1398"/>
      <c r="EK86" s="1461"/>
      <c r="EL86" s="1398"/>
      <c r="EM86" s="1398"/>
      <c r="EN86" s="1398"/>
      <c r="EO86" s="1398"/>
      <c r="EP86" s="1461"/>
      <c r="EQ86" s="1398"/>
      <c r="ER86" s="1398"/>
      <c r="ES86" s="1398"/>
      <c r="ET86" s="1398"/>
      <c r="EU86" s="1461"/>
      <c r="EV86" s="1398"/>
      <c r="EW86" s="1398"/>
      <c r="EX86" s="1398"/>
      <c r="EY86" s="1398"/>
      <c r="EZ86" s="1461"/>
      <c r="FA86" s="1398"/>
      <c r="FB86" s="1398"/>
      <c r="FC86" s="1398"/>
      <c r="FD86" s="1398"/>
      <c r="FE86" s="1399"/>
    </row>
    <row r="87" spans="1:161" s="1122" customFormat="1" ht="18" customHeight="1">
      <c r="A87" s="4617"/>
      <c r="B87" s="1448"/>
      <c r="C87" s="1449"/>
      <c r="D87" s="1452"/>
      <c r="E87" s="1629"/>
      <c r="F87" s="1449"/>
      <c r="G87" s="241"/>
      <c r="H87" s="240"/>
      <c r="I87" s="240"/>
      <c r="J87" s="240"/>
      <c r="K87" s="242"/>
      <c r="L87" s="244"/>
      <c r="M87" s="245"/>
      <c r="N87" s="245"/>
      <c r="O87" s="245"/>
      <c r="P87" s="1458"/>
      <c r="Q87" s="245"/>
      <c r="R87" s="245"/>
      <c r="S87" s="245"/>
      <c r="T87" s="245"/>
      <c r="U87" s="1458"/>
      <c r="V87" s="245"/>
      <c r="W87" s="245"/>
      <c r="X87" s="245"/>
      <c r="Y87" s="245"/>
      <c r="Z87" s="1458"/>
      <c r="AA87" s="245"/>
      <c r="AB87" s="245"/>
      <c r="AC87" s="245"/>
      <c r="AD87" s="245"/>
      <c r="AE87" s="1458"/>
      <c r="AF87" s="245"/>
      <c r="AG87" s="245"/>
      <c r="AH87" s="245"/>
      <c r="AI87" s="245"/>
      <c r="AJ87" s="1458"/>
      <c r="AK87" s="245"/>
      <c r="AL87" s="245"/>
      <c r="AM87" s="245"/>
      <c r="AN87" s="245"/>
      <c r="AO87" s="1458"/>
      <c r="AP87" s="245"/>
      <c r="AQ87" s="245"/>
      <c r="AR87" s="245"/>
      <c r="AS87" s="245"/>
      <c r="AT87" s="1458"/>
      <c r="AU87" s="245"/>
      <c r="AV87" s="245"/>
      <c r="AW87" s="245"/>
      <c r="AX87" s="245"/>
      <c r="AY87" s="1458"/>
      <c r="AZ87" s="245"/>
      <c r="BA87" s="245"/>
      <c r="BB87" s="245"/>
      <c r="BC87" s="245"/>
      <c r="BD87" s="1458"/>
      <c r="BE87" s="245"/>
      <c r="BF87" s="245"/>
      <c r="BG87" s="245"/>
      <c r="BH87" s="245"/>
      <c r="BI87" s="1458"/>
      <c r="BJ87" s="245"/>
      <c r="BK87" s="245"/>
      <c r="BL87" s="245"/>
      <c r="BM87" s="245"/>
      <c r="BN87" s="1458"/>
      <c r="BO87" s="245"/>
      <c r="BP87" s="245"/>
      <c r="BQ87" s="245"/>
      <c r="BR87" s="245"/>
      <c r="BS87" s="1458"/>
      <c r="BT87" s="245"/>
      <c r="BU87" s="245"/>
      <c r="BV87" s="245"/>
      <c r="BW87" s="245"/>
      <c r="BX87" s="1458"/>
      <c r="BY87" s="245"/>
      <c r="BZ87" s="245"/>
      <c r="CA87" s="245"/>
      <c r="CB87" s="245"/>
      <c r="CC87" s="1458"/>
      <c r="CD87" s="245"/>
      <c r="CE87" s="245"/>
      <c r="CF87" s="245"/>
      <c r="CG87" s="245"/>
      <c r="CH87" s="1458"/>
      <c r="CI87" s="245"/>
      <c r="CJ87" s="245"/>
      <c r="CK87" s="245"/>
      <c r="CL87" s="245"/>
      <c r="CM87" s="1458"/>
      <c r="CN87" s="245"/>
      <c r="CO87" s="245"/>
      <c r="CP87" s="245"/>
      <c r="CQ87" s="245"/>
      <c r="CR87" s="1458"/>
      <c r="CS87" s="245"/>
      <c r="CT87" s="245"/>
      <c r="CU87" s="245"/>
      <c r="CV87" s="245"/>
      <c r="CW87" s="1458"/>
      <c r="CX87" s="245"/>
      <c r="CY87" s="245"/>
      <c r="CZ87" s="245"/>
      <c r="DA87" s="245"/>
      <c r="DB87" s="1458"/>
      <c r="DC87" s="245"/>
      <c r="DD87" s="245"/>
      <c r="DE87" s="245"/>
      <c r="DF87" s="245"/>
      <c r="DG87" s="1458"/>
      <c r="DH87" s="245"/>
      <c r="DI87" s="245"/>
      <c r="DJ87" s="245"/>
      <c r="DK87" s="245"/>
      <c r="DL87" s="1458"/>
      <c r="DM87" s="245"/>
      <c r="DN87" s="245"/>
      <c r="DO87" s="245"/>
      <c r="DP87" s="245"/>
      <c r="DQ87" s="1458"/>
      <c r="DR87" s="245"/>
      <c r="DS87" s="245"/>
      <c r="DT87" s="245"/>
      <c r="DU87" s="245"/>
      <c r="DV87" s="1458"/>
      <c r="DW87" s="245"/>
      <c r="DX87" s="245"/>
      <c r="DY87" s="245"/>
      <c r="DZ87" s="245"/>
      <c r="EA87" s="1458"/>
      <c r="EB87" s="245"/>
      <c r="EC87" s="245"/>
      <c r="ED87" s="245"/>
      <c r="EE87" s="245"/>
      <c r="EF87" s="1458"/>
      <c r="EG87" s="245"/>
      <c r="EH87" s="245"/>
      <c r="EI87" s="245"/>
      <c r="EJ87" s="245"/>
      <c r="EK87" s="1458"/>
      <c r="EL87" s="245"/>
      <c r="EM87" s="245"/>
      <c r="EN87" s="245"/>
      <c r="EO87" s="245"/>
      <c r="EP87" s="1458"/>
      <c r="EQ87" s="245"/>
      <c r="ER87" s="245"/>
      <c r="ES87" s="245"/>
      <c r="ET87" s="245"/>
      <c r="EU87" s="1458"/>
      <c r="EV87" s="245"/>
      <c r="EW87" s="245"/>
      <c r="EX87" s="245"/>
      <c r="EY87" s="245"/>
      <c r="EZ87" s="1458"/>
      <c r="FA87" s="245"/>
      <c r="FB87" s="245"/>
      <c r="FC87" s="245"/>
      <c r="FD87" s="245"/>
      <c r="FE87" s="243"/>
    </row>
    <row r="90" spans="1:161" s="249" customFormat="1" ht="17.25" customHeight="1">
      <c r="A90" s="2561" t="s">
        <v>3052</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73"/>
      <c r="AE90" s="174"/>
    </row>
    <row r="91" spans="1:161" s="1122" customFormat="1">
      <c r="A91" s="1124"/>
      <c r="C91" s="1123"/>
      <c r="D91" s="1124"/>
      <c r="E91" s="1125"/>
      <c r="F91" s="1124"/>
      <c r="G91" s="1125"/>
      <c r="H91" s="1124"/>
      <c r="I91" s="1125"/>
      <c r="J91" s="1124"/>
      <c r="K91" s="1125"/>
      <c r="L91" s="1125"/>
      <c r="M91" s="1124"/>
      <c r="N91" s="1125"/>
      <c r="O91" s="1124"/>
      <c r="P91" s="1125"/>
      <c r="Q91" s="1124"/>
      <c r="R91" s="1125"/>
      <c r="S91" s="1124"/>
      <c r="T91" s="1125"/>
      <c r="U91" s="1124"/>
      <c r="V91" s="1125"/>
      <c r="W91" s="1124"/>
      <c r="X91" s="1125"/>
      <c r="Y91" s="1124"/>
      <c r="Z91" s="1125"/>
      <c r="AA91" s="1124"/>
      <c r="AB91" s="1125"/>
      <c r="AC91" s="1125"/>
      <c r="AD91" s="1124"/>
      <c r="AE91" s="1125"/>
    </row>
    <row r="92" spans="1:161" s="1122" customFormat="1">
      <c r="B92" s="146"/>
      <c r="C92" s="147"/>
      <c r="D92" s="3013" t="s">
        <v>3053</v>
      </c>
      <c r="E92" s="149"/>
      <c r="F92" s="147"/>
      <c r="G92" s="146"/>
      <c r="H92" s="147"/>
      <c r="I92" s="146"/>
      <c r="J92" s="147"/>
      <c r="K92" s="146"/>
      <c r="L92" s="146"/>
      <c r="M92" s="147"/>
      <c r="N92" s="146"/>
      <c r="O92" s="147"/>
      <c r="P92" s="146"/>
      <c r="Q92" s="147"/>
      <c r="R92" s="146"/>
      <c r="S92" s="147"/>
      <c r="T92" s="146"/>
      <c r="U92" s="147"/>
      <c r="V92" s="146"/>
      <c r="W92" s="147"/>
      <c r="X92" s="146"/>
      <c r="Y92" s="147"/>
      <c r="Z92" s="146"/>
      <c r="AA92" s="147"/>
      <c r="AB92" s="146"/>
      <c r="AC92" s="146"/>
      <c r="AD92" s="147"/>
      <c r="AE92" s="146"/>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c r="EE92" s="145"/>
      <c r="EF92" s="145"/>
      <c r="EG92" s="145"/>
      <c r="EH92" s="145"/>
      <c r="EI92" s="145"/>
      <c r="EJ92" s="145"/>
      <c r="EK92" s="145"/>
      <c r="EL92" s="145"/>
      <c r="EM92" s="145"/>
      <c r="EN92" s="145"/>
      <c r="EO92" s="145"/>
      <c r="EP92" s="145"/>
      <c r="EQ92" s="145"/>
      <c r="ER92" s="145"/>
      <c r="ES92" s="145"/>
      <c r="ET92" s="145"/>
      <c r="EU92" s="145"/>
      <c r="EV92" s="145"/>
      <c r="EW92" s="145"/>
      <c r="EX92" s="145"/>
      <c r="EY92" s="145"/>
      <c r="EZ92" s="145"/>
      <c r="FA92" s="145"/>
      <c r="FB92" s="145"/>
      <c r="FC92" s="145"/>
      <c r="FD92" s="145"/>
      <c r="FE92" s="145"/>
    </row>
    <row r="93" spans="1:161" s="1122" customFormat="1" ht="31.5" customHeight="1">
      <c r="A93" s="113"/>
      <c r="E93" s="4613" t="s">
        <v>3054</v>
      </c>
      <c r="F93" s="4613"/>
      <c r="G93" s="4613"/>
      <c r="H93" s="4613"/>
      <c r="I93" s="4613"/>
      <c r="J93" s="4613"/>
      <c r="K93" s="4613"/>
      <c r="L93" s="4613"/>
      <c r="M93" s="4613"/>
      <c r="N93" s="4613"/>
      <c r="O93" s="4613"/>
      <c r="P93" s="4613"/>
      <c r="Q93" s="4613"/>
      <c r="R93" s="4613"/>
      <c r="S93" s="4613"/>
      <c r="T93" s="4613"/>
      <c r="U93" s="4613"/>
      <c r="V93" s="4613"/>
      <c r="W93" s="4613"/>
      <c r="X93" s="4613"/>
      <c r="Y93" s="4613"/>
      <c r="Z93" s="4613"/>
      <c r="AA93" s="4613"/>
      <c r="AB93" s="4613"/>
      <c r="AC93" s="4613"/>
      <c r="AD93" s="4613"/>
      <c r="AE93" s="4613"/>
      <c r="AF93" s="4613"/>
      <c r="AG93" s="4613"/>
      <c r="AH93" s="4613"/>
      <c r="AI93" s="4613"/>
      <c r="AJ93" s="4613"/>
      <c r="AK93" s="4613"/>
      <c r="AL93" s="4613"/>
      <c r="AM93" s="4613"/>
      <c r="AN93" s="4613"/>
      <c r="AO93" s="4613"/>
      <c r="AP93" s="4613"/>
      <c r="AQ93" s="4613"/>
      <c r="AR93" s="4613"/>
      <c r="AS93" s="4613"/>
      <c r="AT93" s="4613"/>
      <c r="AU93" s="4613"/>
      <c r="AV93" s="4613"/>
      <c r="AW93" s="4613"/>
      <c r="AX93" s="4613"/>
      <c r="AY93" s="4613"/>
      <c r="AZ93" s="4613"/>
      <c r="BA93" s="4613"/>
      <c r="BB93" s="4613"/>
      <c r="BC93" s="4613"/>
      <c r="BD93" s="4613"/>
      <c r="BE93" s="4613"/>
      <c r="BF93" s="4613"/>
      <c r="BG93" s="4613"/>
      <c r="BH93" s="4613"/>
      <c r="BI93" s="4613"/>
      <c r="BJ93" s="4613"/>
      <c r="BK93" s="4613"/>
      <c r="BL93" s="4613"/>
      <c r="BM93" s="4613"/>
      <c r="BN93" s="4613"/>
      <c r="BO93" s="4613"/>
      <c r="BP93" s="4613"/>
      <c r="BQ93" s="4613"/>
      <c r="BR93" s="4613"/>
      <c r="BS93" s="4613"/>
      <c r="BT93" s="4613"/>
      <c r="BU93" s="4613"/>
      <c r="BV93" s="4613"/>
      <c r="BW93" s="4613"/>
      <c r="BX93" s="4613"/>
      <c r="BY93" s="4613"/>
      <c r="BZ93" s="4613"/>
      <c r="CA93" s="4613"/>
      <c r="CB93" s="4613"/>
      <c r="CC93" s="4613"/>
      <c r="CD93" s="4613"/>
      <c r="CE93" s="4613"/>
      <c r="CF93" s="4613"/>
      <c r="CG93" s="4613"/>
      <c r="CH93" s="4613"/>
      <c r="CI93" s="4613"/>
      <c r="CJ93" s="4613"/>
      <c r="CK93" s="4613"/>
      <c r="CL93" s="4613"/>
      <c r="CM93" s="4613"/>
      <c r="CN93" s="4613"/>
      <c r="CO93" s="4613"/>
      <c r="CP93" s="4613"/>
      <c r="CQ93" s="4613"/>
      <c r="CR93" s="4613"/>
      <c r="CS93" s="4613"/>
      <c r="CT93" s="4613"/>
      <c r="CU93" s="4613"/>
      <c r="CV93" s="4613"/>
      <c r="CW93" s="4613"/>
      <c r="CX93" s="4613"/>
      <c r="CY93" s="4613"/>
      <c r="CZ93" s="4613"/>
      <c r="DA93" s="4613"/>
      <c r="DB93" s="4613"/>
      <c r="DC93" s="4613"/>
      <c r="DD93" s="4613"/>
      <c r="DE93" s="4613"/>
      <c r="DF93" s="4613"/>
      <c r="DG93" s="4613"/>
      <c r="DH93" s="4613"/>
      <c r="DI93" s="4613"/>
      <c r="DJ93" s="4613"/>
      <c r="DK93" s="4613"/>
      <c r="DL93" s="4613"/>
      <c r="DM93" s="4613"/>
      <c r="DN93" s="4613"/>
      <c r="DO93" s="4613"/>
      <c r="DP93" s="4613"/>
      <c r="DQ93" s="4613"/>
      <c r="DR93" s="4613"/>
      <c r="DS93" s="4613"/>
      <c r="DT93" s="4613"/>
      <c r="DU93" s="4613"/>
      <c r="DV93" s="4613"/>
      <c r="DW93" s="4613"/>
      <c r="DX93" s="4613"/>
      <c r="DY93" s="4613"/>
      <c r="DZ93" s="4613"/>
      <c r="EA93" s="4613"/>
      <c r="EB93" s="4613"/>
      <c r="EC93" s="4613"/>
      <c r="ED93" s="4613"/>
      <c r="EE93" s="4613"/>
      <c r="EF93" s="4613"/>
      <c r="EG93" s="4613"/>
      <c r="EH93" s="4613"/>
      <c r="EI93" s="4613"/>
      <c r="EJ93" s="4613"/>
      <c r="EK93" s="4613"/>
      <c r="EL93" s="4613"/>
      <c r="EM93" s="4613"/>
      <c r="EN93" s="4613"/>
      <c r="EO93" s="4613"/>
      <c r="EP93" s="4613"/>
      <c r="EQ93" s="4613"/>
      <c r="ER93" s="4613"/>
      <c r="ES93" s="4613"/>
      <c r="ET93" s="4613"/>
      <c r="EU93" s="4613"/>
      <c r="EV93" s="4613"/>
      <c r="EW93" s="4613"/>
      <c r="EX93" s="4613"/>
      <c r="EY93" s="4613"/>
      <c r="EZ93" s="4613"/>
      <c r="FA93" s="4613"/>
      <c r="FB93" s="4613"/>
      <c r="FC93" s="4613"/>
      <c r="FD93" s="4613"/>
      <c r="FE93" s="4613"/>
    </row>
    <row r="94" spans="1:161" s="1122" customFormat="1" ht="31.5" customHeight="1">
      <c r="A94" s="113"/>
      <c r="E94" s="4613" t="s">
        <v>3055</v>
      </c>
      <c r="F94" s="4613"/>
      <c r="G94" s="4613"/>
      <c r="H94" s="4613"/>
      <c r="I94" s="4613"/>
      <c r="J94" s="4613"/>
      <c r="K94" s="4613"/>
      <c r="L94" s="4613"/>
      <c r="M94" s="4613"/>
      <c r="N94" s="4613"/>
      <c r="O94" s="4613"/>
      <c r="P94" s="4613"/>
      <c r="Q94" s="4613"/>
      <c r="R94" s="4613"/>
      <c r="S94" s="4613"/>
      <c r="T94" s="4613"/>
      <c r="U94" s="4613"/>
      <c r="V94" s="4613"/>
      <c r="W94" s="4613"/>
      <c r="X94" s="4613"/>
      <c r="Y94" s="4613"/>
      <c r="Z94" s="4613"/>
      <c r="AA94" s="4613"/>
      <c r="AB94" s="4613"/>
      <c r="AC94" s="4613"/>
      <c r="AD94" s="4613"/>
      <c r="AE94" s="4613"/>
      <c r="AF94" s="4613"/>
      <c r="AG94" s="4613"/>
      <c r="AH94" s="4613"/>
      <c r="AI94" s="4613"/>
      <c r="AJ94" s="4613"/>
      <c r="AK94" s="4613"/>
      <c r="AL94" s="4613"/>
      <c r="AM94" s="4613"/>
      <c r="AN94" s="4613"/>
      <c r="AO94" s="4613"/>
      <c r="AP94" s="4613"/>
      <c r="AQ94" s="4613"/>
      <c r="AR94" s="4613"/>
      <c r="AS94" s="4613"/>
      <c r="AT94" s="4613"/>
      <c r="AU94" s="4613"/>
      <c r="AV94" s="4613"/>
      <c r="AW94" s="4613"/>
      <c r="AX94" s="4613"/>
      <c r="AY94" s="4613"/>
      <c r="AZ94" s="4613"/>
      <c r="BA94" s="4613"/>
      <c r="BB94" s="4613"/>
      <c r="BC94" s="4613"/>
      <c r="BD94" s="4613"/>
      <c r="BE94" s="4613"/>
      <c r="BF94" s="4613"/>
      <c r="BG94" s="4613"/>
      <c r="BH94" s="4613"/>
      <c r="BI94" s="4613"/>
      <c r="BJ94" s="4613"/>
      <c r="BK94" s="4613"/>
      <c r="BL94" s="4613"/>
      <c r="BM94" s="4613"/>
      <c r="BN94" s="4613"/>
      <c r="BO94" s="4613"/>
      <c r="BP94" s="4613"/>
      <c r="BQ94" s="4613"/>
      <c r="BR94" s="4613"/>
      <c r="BS94" s="4613"/>
      <c r="BT94" s="4613"/>
      <c r="BU94" s="4613"/>
      <c r="BV94" s="4613"/>
      <c r="BW94" s="4613"/>
      <c r="BX94" s="4613"/>
      <c r="BY94" s="4613"/>
      <c r="BZ94" s="4613"/>
      <c r="CA94" s="4613"/>
      <c r="CB94" s="4613"/>
      <c r="CC94" s="4613"/>
      <c r="CD94" s="4613"/>
      <c r="CE94" s="4613"/>
      <c r="CF94" s="4613"/>
      <c r="CG94" s="4613"/>
      <c r="CH94" s="4613"/>
      <c r="CI94" s="4613"/>
      <c r="CJ94" s="4613"/>
      <c r="CK94" s="4613"/>
      <c r="CL94" s="4613"/>
      <c r="CM94" s="4613"/>
      <c r="CN94" s="4613"/>
      <c r="CO94" s="4613"/>
      <c r="CP94" s="4613"/>
      <c r="CQ94" s="4613"/>
      <c r="CR94" s="4613"/>
      <c r="CS94" s="4613"/>
      <c r="CT94" s="4613"/>
      <c r="CU94" s="4613"/>
      <c r="CV94" s="4613"/>
      <c r="CW94" s="4613"/>
      <c r="CX94" s="4613"/>
      <c r="CY94" s="4613"/>
      <c r="CZ94" s="4613"/>
      <c r="DA94" s="4613"/>
      <c r="DB94" s="4613"/>
      <c r="DC94" s="4613"/>
      <c r="DD94" s="4613"/>
      <c r="DE94" s="4613"/>
      <c r="DF94" s="4613"/>
      <c r="DG94" s="4613"/>
      <c r="DH94" s="4613"/>
      <c r="DI94" s="4613"/>
      <c r="DJ94" s="4613"/>
      <c r="DK94" s="4613"/>
      <c r="DL94" s="4613"/>
      <c r="DM94" s="4613"/>
      <c r="DN94" s="4613"/>
      <c r="DO94" s="4613"/>
      <c r="DP94" s="4613"/>
      <c r="DQ94" s="4613"/>
      <c r="DR94" s="4613"/>
      <c r="DS94" s="4613"/>
      <c r="DT94" s="4613"/>
      <c r="DU94" s="4613"/>
      <c r="DV94" s="4613"/>
      <c r="DW94" s="4613"/>
      <c r="DX94" s="4613"/>
      <c r="DY94" s="4613"/>
      <c r="DZ94" s="4613"/>
      <c r="EA94" s="4613"/>
      <c r="EB94" s="4613"/>
      <c r="EC94" s="4613"/>
      <c r="ED94" s="4613"/>
      <c r="EE94" s="4613"/>
      <c r="EF94" s="4613"/>
      <c r="EG94" s="4613"/>
      <c r="EH94" s="4613"/>
      <c r="EI94" s="4613"/>
      <c r="EJ94" s="4613"/>
      <c r="EK94" s="4613"/>
      <c r="EL94" s="4613"/>
      <c r="EM94" s="4613"/>
      <c r="EN94" s="4613"/>
      <c r="EO94" s="4613"/>
      <c r="EP94" s="4613"/>
      <c r="EQ94" s="4613"/>
      <c r="ER94" s="4613"/>
      <c r="ES94" s="4613"/>
      <c r="ET94" s="4613"/>
      <c r="EU94" s="4613"/>
      <c r="EV94" s="4613"/>
      <c r="EW94" s="4613"/>
      <c r="EX94" s="4613"/>
      <c r="EY94" s="4613"/>
      <c r="EZ94" s="4613"/>
      <c r="FA94" s="4613"/>
      <c r="FB94" s="4613"/>
      <c r="FC94" s="4613"/>
      <c r="FD94" s="4613"/>
      <c r="FE94" s="4613"/>
    </row>
    <row r="95" spans="1:161" s="1122" customFormat="1">
      <c r="A95" s="113"/>
      <c r="C95" s="1123"/>
      <c r="D95" s="1124"/>
      <c r="E95" s="1125"/>
      <c r="F95" s="1124"/>
      <c r="G95" s="1125"/>
      <c r="H95" s="1124"/>
      <c r="I95" s="1125"/>
      <c r="J95" s="1124"/>
      <c r="K95" s="1125"/>
      <c r="L95" s="1125"/>
      <c r="M95" s="1124"/>
      <c r="N95" s="1125"/>
      <c r="O95" s="1124"/>
      <c r="P95" s="1125"/>
      <c r="Q95" s="1124"/>
      <c r="R95" s="1125"/>
      <c r="S95" s="1124"/>
      <c r="T95" s="1125"/>
      <c r="U95" s="1124"/>
      <c r="V95" s="1125"/>
      <c r="W95" s="1124"/>
      <c r="X95" s="1125"/>
      <c r="Y95" s="1124"/>
      <c r="Z95" s="1125"/>
      <c r="AA95" s="1124"/>
      <c r="AB95" s="1125"/>
      <c r="AC95" s="1125"/>
      <c r="AD95" s="1124"/>
      <c r="AE95" s="1125"/>
    </row>
    <row r="96" spans="1:161" s="146" customFormat="1">
      <c r="A96" s="1124"/>
      <c r="C96" s="147"/>
      <c r="D96" s="141" t="s">
        <v>2571</v>
      </c>
      <c r="E96" s="147"/>
      <c r="F96" s="1338"/>
      <c r="G96" s="147"/>
      <c r="I96" s="147"/>
      <c r="M96" s="145"/>
      <c r="N96" s="145"/>
      <c r="O96" s="145"/>
      <c r="P96" s="145"/>
      <c r="Q96" s="145"/>
      <c r="R96" s="145"/>
      <c r="S96" s="145"/>
      <c r="T96" s="145"/>
      <c r="U96" s="145"/>
      <c r="V96" s="145"/>
      <c r="W96" s="145"/>
      <c r="X96" s="145"/>
      <c r="Y96" s="145"/>
      <c r="Z96" s="145"/>
      <c r="AA96" s="145"/>
      <c r="AB96" s="147"/>
      <c r="FB96" s="145"/>
    </row>
    <row r="97" spans="1:164" s="1122" customFormat="1">
      <c r="A97" s="1124"/>
      <c r="C97" s="1123"/>
      <c r="D97" s="1124"/>
      <c r="E97" s="1125"/>
      <c r="F97" s="1124"/>
      <c r="G97" s="1125"/>
      <c r="H97" s="1124"/>
      <c r="I97" s="1125"/>
      <c r="J97" s="1124"/>
      <c r="K97" s="1125"/>
    </row>
    <row r="98" spans="1:164" s="1122" customFormat="1">
      <c r="A98" s="1383"/>
      <c r="B98" s="2545"/>
      <c r="C98" s="2457"/>
      <c r="D98" s="1383"/>
      <c r="E98" s="2544"/>
      <c r="F98" s="1383"/>
      <c r="G98" s="2544"/>
      <c r="H98" s="1383"/>
      <c r="I98" s="2544"/>
      <c r="J98" s="1383"/>
      <c r="K98" s="2544"/>
      <c r="L98" s="4516" t="s">
        <v>1002</v>
      </c>
      <c r="M98" s="4516"/>
      <c r="N98" s="4516"/>
      <c r="O98" s="4516"/>
      <c r="P98" s="4516"/>
      <c r="Q98" s="4516"/>
      <c r="R98" s="4516"/>
      <c r="S98" s="4516"/>
      <c r="T98" s="4516"/>
      <c r="U98" s="4516"/>
      <c r="V98" s="4516"/>
      <c r="W98" s="4516"/>
      <c r="X98" s="4516"/>
      <c r="Y98" s="4516"/>
      <c r="Z98" s="4516"/>
      <c r="AA98" s="4516"/>
      <c r="AB98" s="4516"/>
      <c r="AC98" s="4516"/>
      <c r="AD98" s="4517" t="s">
        <v>1003</v>
      </c>
      <c r="AE98" s="4517"/>
      <c r="AF98" s="4517"/>
      <c r="AG98" s="4517"/>
      <c r="AH98" s="4517"/>
      <c r="AI98" s="4517"/>
      <c r="AJ98" s="4517"/>
      <c r="AK98" s="4517"/>
      <c r="AL98" s="4517"/>
      <c r="AM98" s="4517"/>
      <c r="AN98" s="4517"/>
      <c r="AO98" s="4517"/>
      <c r="AP98" s="4517"/>
      <c r="AQ98" s="4517"/>
      <c r="AR98" s="4517"/>
      <c r="AS98" s="4517"/>
      <c r="AT98" s="4517"/>
      <c r="AU98" s="4517"/>
      <c r="AV98" s="4194" t="s">
        <v>990</v>
      </c>
      <c r="AW98" s="4194"/>
      <c r="AX98" s="4194"/>
      <c r="AY98" s="4194"/>
      <c r="AZ98" s="4194"/>
      <c r="BA98" s="4194"/>
      <c r="BB98" s="4194"/>
      <c r="BC98" s="4194"/>
      <c r="BD98" s="4194"/>
      <c r="BE98" s="4194"/>
      <c r="BF98" s="4194"/>
      <c r="BG98" s="4194"/>
      <c r="BH98" s="4194"/>
      <c r="BI98" s="4194"/>
      <c r="BJ98" s="4194"/>
      <c r="BK98" s="4194"/>
      <c r="BL98" s="4194"/>
      <c r="BM98" s="4194"/>
      <c r="BN98" s="4518" t="s">
        <v>1004</v>
      </c>
      <c r="BO98" s="4518"/>
      <c r="BP98" s="4518"/>
      <c r="BQ98" s="4518"/>
      <c r="BR98" s="4518"/>
      <c r="BS98" s="4518"/>
      <c r="BT98" s="4518"/>
      <c r="BU98" s="4518"/>
      <c r="BV98" s="4518"/>
      <c r="BW98" s="4518"/>
      <c r="BX98" s="4518"/>
      <c r="BY98" s="4518"/>
      <c r="BZ98" s="4518"/>
      <c r="CA98" s="4518"/>
      <c r="CB98" s="4518"/>
      <c r="CC98" s="4518"/>
      <c r="CD98" s="4518"/>
      <c r="CE98" s="4518"/>
      <c r="CF98" s="4473" t="s">
        <v>1005</v>
      </c>
      <c r="CG98" s="4473"/>
      <c r="CH98" s="4473"/>
      <c r="CI98" s="4473"/>
      <c r="CJ98" s="4473"/>
      <c r="CK98" s="4473"/>
      <c r="CL98" s="4473"/>
      <c r="CM98" s="4473"/>
      <c r="CN98" s="4473"/>
      <c r="CO98" s="4473"/>
      <c r="CP98" s="4473"/>
      <c r="CQ98" s="4473"/>
      <c r="CR98" s="4473"/>
      <c r="CS98" s="4473"/>
      <c r="CT98" s="4473"/>
      <c r="CU98" s="4473"/>
      <c r="CV98" s="4473"/>
      <c r="CW98" s="4473"/>
      <c r="CX98" s="4474" t="s">
        <v>1006</v>
      </c>
      <c r="CY98" s="4474"/>
      <c r="CZ98" s="4474"/>
      <c r="DA98" s="4474"/>
      <c r="DB98" s="4474"/>
      <c r="DC98" s="4474"/>
      <c r="DD98" s="4474"/>
      <c r="DE98" s="4474"/>
      <c r="DF98" s="4474"/>
      <c r="DG98" s="4474"/>
      <c r="DH98" s="4474"/>
      <c r="DI98" s="4474"/>
      <c r="DJ98" s="4474"/>
      <c r="DK98" s="4474"/>
      <c r="DL98" s="4474"/>
      <c r="DM98" s="4474"/>
      <c r="DN98" s="4474"/>
      <c r="DO98" s="4474"/>
      <c r="DP98" s="4475" t="s">
        <v>1007</v>
      </c>
      <c r="DQ98" s="4476"/>
      <c r="DR98" s="4476"/>
      <c r="DS98" s="4476"/>
      <c r="DT98" s="4476"/>
      <c r="DU98" s="4476"/>
      <c r="DV98" s="4476"/>
      <c r="DW98" s="4476"/>
      <c r="DX98" s="4476"/>
      <c r="DY98" s="4476"/>
      <c r="DZ98" s="4476"/>
      <c r="EA98" s="4476"/>
      <c r="EB98" s="4476"/>
      <c r="EC98" s="4476"/>
      <c r="ED98" s="4476"/>
      <c r="EE98" s="4476"/>
      <c r="EF98" s="4476"/>
      <c r="EG98" s="4477"/>
      <c r="EH98" s="4455" t="s">
        <v>1008</v>
      </c>
      <c r="EI98" s="4456"/>
      <c r="EJ98" s="4456"/>
      <c r="EK98" s="4456"/>
      <c r="EL98" s="4456"/>
      <c r="EM98" s="4456"/>
      <c r="EN98" s="4456"/>
      <c r="EO98" s="4456"/>
      <c r="EP98" s="4457"/>
      <c r="EQ98" s="4515" t="s">
        <v>2655</v>
      </c>
      <c r="ER98" s="4515"/>
      <c r="ES98" s="4515"/>
      <c r="ET98" s="4515"/>
      <c r="EU98" s="4515"/>
      <c r="EV98" s="4515"/>
      <c r="EW98" s="4515"/>
      <c r="EX98" s="4515"/>
      <c r="EY98" s="4515"/>
      <c r="EZ98" s="4515"/>
      <c r="FA98" s="4515"/>
      <c r="FB98" s="4515"/>
      <c r="FC98" s="4515"/>
      <c r="FD98" s="4515"/>
      <c r="FE98" s="4515"/>
      <c r="FF98" s="4515"/>
      <c r="FG98" s="4515"/>
      <c r="FH98" s="4515"/>
    </row>
    <row r="99" spans="1:164" s="2536" customFormat="1">
      <c r="A99" s="1383"/>
      <c r="D99" s="2894" t="s">
        <v>774</v>
      </c>
      <c r="E99" s="2896"/>
      <c r="F99" s="2897"/>
      <c r="G99" s="2544"/>
      <c r="H99" s="1383"/>
      <c r="I99" s="2544"/>
      <c r="J99" s="1383"/>
      <c r="K99" s="2544"/>
      <c r="L99" s="4611" t="s">
        <v>1793</v>
      </c>
      <c r="M99" s="4612"/>
      <c r="N99" s="4612"/>
      <c r="O99" s="4612"/>
      <c r="P99" s="4612"/>
      <c r="Q99" s="4612"/>
      <c r="R99" s="4612"/>
      <c r="S99" s="4612"/>
      <c r="T99" s="4612"/>
      <c r="U99" s="4611" t="s">
        <v>2967</v>
      </c>
      <c r="V99" s="4612"/>
      <c r="W99" s="4612"/>
      <c r="X99" s="4612"/>
      <c r="Y99" s="4612"/>
      <c r="Z99" s="4612"/>
      <c r="AA99" s="4612"/>
      <c r="AB99" s="4612"/>
      <c r="AC99" s="4612"/>
      <c r="AD99" s="4601" t="s">
        <v>1793</v>
      </c>
      <c r="AE99" s="4602"/>
      <c r="AF99" s="4602"/>
      <c r="AG99" s="4602"/>
      <c r="AH99" s="4602"/>
      <c r="AI99" s="4602"/>
      <c r="AJ99" s="4602"/>
      <c r="AK99" s="4602"/>
      <c r="AL99" s="4603"/>
      <c r="AM99" s="4601" t="s">
        <v>2967</v>
      </c>
      <c r="AN99" s="4602"/>
      <c r="AO99" s="4602"/>
      <c r="AP99" s="4602"/>
      <c r="AQ99" s="4602"/>
      <c r="AR99" s="4602"/>
      <c r="AS99" s="4602"/>
      <c r="AT99" s="4602"/>
      <c r="AU99" s="4602"/>
      <c r="AV99" s="4177" t="s">
        <v>1793</v>
      </c>
      <c r="AW99" s="4148"/>
      <c r="AX99" s="4148"/>
      <c r="AY99" s="4148"/>
      <c r="AZ99" s="4148"/>
      <c r="BA99" s="4148"/>
      <c r="BB99" s="4148"/>
      <c r="BC99" s="4148"/>
      <c r="BD99" s="4539"/>
      <c r="BE99" s="4177" t="s">
        <v>2264</v>
      </c>
      <c r="BF99" s="4148"/>
      <c r="BG99" s="4148"/>
      <c r="BH99" s="4148"/>
      <c r="BI99" s="4148"/>
      <c r="BJ99" s="4148"/>
      <c r="BK99" s="4148"/>
      <c r="BL99" s="4148"/>
      <c r="BM99" s="4539"/>
      <c r="BN99" s="4458" t="s">
        <v>1793</v>
      </c>
      <c r="BO99" s="4204"/>
      <c r="BP99" s="4204"/>
      <c r="BQ99" s="4204"/>
      <c r="BR99" s="4204"/>
      <c r="BS99" s="4204"/>
      <c r="BT99" s="4204"/>
      <c r="BU99" s="4204"/>
      <c r="BV99" s="4204"/>
      <c r="BW99" s="4458" t="s">
        <v>2965</v>
      </c>
      <c r="BX99" s="4204"/>
      <c r="BY99" s="4204"/>
      <c r="BZ99" s="4204"/>
      <c r="CA99" s="4204"/>
      <c r="CB99" s="4204"/>
      <c r="CC99" s="4204"/>
      <c r="CD99" s="4204"/>
      <c r="CE99" s="4205"/>
      <c r="CF99" s="4710" t="s">
        <v>1793</v>
      </c>
      <c r="CG99" s="4711"/>
      <c r="CH99" s="4711"/>
      <c r="CI99" s="4711"/>
      <c r="CJ99" s="4711"/>
      <c r="CK99" s="4711"/>
      <c r="CL99" s="4711"/>
      <c r="CM99" s="4711"/>
      <c r="CN99" s="4711"/>
      <c r="CO99" s="4710" t="s">
        <v>2965</v>
      </c>
      <c r="CP99" s="4711"/>
      <c r="CQ99" s="4711"/>
      <c r="CR99" s="4711"/>
      <c r="CS99" s="4711"/>
      <c r="CT99" s="4711"/>
      <c r="CU99" s="4711"/>
      <c r="CV99" s="4711"/>
      <c r="CW99" s="4712"/>
      <c r="CX99" s="4487" t="s">
        <v>1793</v>
      </c>
      <c r="CY99" s="4488"/>
      <c r="CZ99" s="4488"/>
      <c r="DA99" s="4488"/>
      <c r="DB99" s="4488"/>
      <c r="DC99" s="4488"/>
      <c r="DD99" s="4488"/>
      <c r="DE99" s="4488"/>
      <c r="DF99" s="4488"/>
      <c r="DG99" s="4487" t="s">
        <v>2965</v>
      </c>
      <c r="DH99" s="4488"/>
      <c r="DI99" s="4488"/>
      <c r="DJ99" s="4488"/>
      <c r="DK99" s="4488"/>
      <c r="DL99" s="4488"/>
      <c r="DM99" s="4488"/>
      <c r="DN99" s="4488"/>
      <c r="DO99" s="4489"/>
      <c r="DP99" s="4458" t="s">
        <v>1793</v>
      </c>
      <c r="DQ99" s="4204"/>
      <c r="DR99" s="4204"/>
      <c r="DS99" s="4204"/>
      <c r="DT99" s="4204"/>
      <c r="DU99" s="4204"/>
      <c r="DV99" s="4204"/>
      <c r="DW99" s="4204"/>
      <c r="DX99" s="4204"/>
      <c r="DY99" s="4458" t="s">
        <v>2966</v>
      </c>
      <c r="DZ99" s="4204"/>
      <c r="EA99" s="4204"/>
      <c r="EB99" s="4204"/>
      <c r="EC99" s="4204"/>
      <c r="ED99" s="4204"/>
      <c r="EE99" s="4204"/>
      <c r="EF99" s="4204"/>
      <c r="EG99" s="4204"/>
      <c r="EH99" s="4611" t="s">
        <v>1793</v>
      </c>
      <c r="EI99" s="4612"/>
      <c r="EJ99" s="4612"/>
      <c r="EK99" s="4612"/>
      <c r="EL99" s="4612"/>
      <c r="EM99" s="4612"/>
      <c r="EN99" s="4612"/>
      <c r="EO99" s="4612"/>
      <c r="EP99" s="4612"/>
      <c r="EQ99" s="4523" t="s">
        <v>1793</v>
      </c>
      <c r="ER99" s="4524"/>
      <c r="ES99" s="4524"/>
      <c r="ET99" s="4524"/>
      <c r="EU99" s="4524"/>
      <c r="EV99" s="4524"/>
      <c r="EW99" s="4524"/>
      <c r="EX99" s="4524"/>
      <c r="EY99" s="4524"/>
      <c r="EZ99" s="4523" t="s">
        <v>2280</v>
      </c>
      <c r="FA99" s="4524"/>
      <c r="FB99" s="4524"/>
      <c r="FC99" s="4524"/>
      <c r="FD99" s="4524"/>
      <c r="FE99" s="4524"/>
      <c r="FF99" s="4524"/>
      <c r="FG99" s="4524"/>
      <c r="FH99" s="4525"/>
    </row>
    <row r="100" spans="1:164" s="2536" customFormat="1">
      <c r="A100" s="1383"/>
      <c r="D100" s="629" t="s">
        <v>2262</v>
      </c>
      <c r="E100" s="2544"/>
      <c r="F100" s="2898"/>
      <c r="G100" s="2544"/>
      <c r="H100" s="1383"/>
      <c r="I100" s="2544"/>
      <c r="J100" s="1383"/>
      <c r="K100" s="2544"/>
      <c r="L100" s="4472" t="s">
        <v>189</v>
      </c>
      <c r="M100" s="4452"/>
      <c r="N100" s="4452"/>
      <c r="O100" s="4452"/>
      <c r="P100" s="4452"/>
      <c r="Q100" s="4452"/>
      <c r="R100" s="4452"/>
      <c r="S100" s="4452"/>
      <c r="T100" s="4452"/>
      <c r="U100" s="4472" t="s">
        <v>189</v>
      </c>
      <c r="V100" s="4452"/>
      <c r="W100" s="4452"/>
      <c r="X100" s="4452"/>
      <c r="Y100" s="4452"/>
      <c r="Z100" s="4452"/>
      <c r="AA100" s="4452"/>
      <c r="AB100" s="4452"/>
      <c r="AC100" s="4452"/>
      <c r="AD100" s="4604" t="s">
        <v>189</v>
      </c>
      <c r="AE100" s="4605"/>
      <c r="AF100" s="4605"/>
      <c r="AG100" s="4605"/>
      <c r="AH100" s="4605"/>
      <c r="AI100" s="4605"/>
      <c r="AJ100" s="4605"/>
      <c r="AK100" s="4605"/>
      <c r="AL100" s="4606"/>
      <c r="AM100" s="4607" t="s">
        <v>189</v>
      </c>
      <c r="AN100" s="4605"/>
      <c r="AO100" s="4605"/>
      <c r="AP100" s="4605"/>
      <c r="AQ100" s="4605"/>
      <c r="AR100" s="4605"/>
      <c r="AS100" s="4605"/>
      <c r="AT100" s="4605"/>
      <c r="AU100" s="4605"/>
      <c r="AV100" s="4168" t="s">
        <v>2666</v>
      </c>
      <c r="AW100" s="4145"/>
      <c r="AX100" s="4145"/>
      <c r="AY100" s="4145"/>
      <c r="AZ100" s="4145"/>
      <c r="BA100" s="4145"/>
      <c r="BB100" s="4145"/>
      <c r="BC100" s="4145"/>
      <c r="BD100" s="4519"/>
      <c r="BE100" s="4168" t="s">
        <v>2667</v>
      </c>
      <c r="BF100" s="4145"/>
      <c r="BG100" s="4145"/>
      <c r="BH100" s="4145"/>
      <c r="BI100" s="4145"/>
      <c r="BJ100" s="4145"/>
      <c r="BK100" s="4145"/>
      <c r="BL100" s="4145"/>
      <c r="BM100" s="4519"/>
      <c r="BN100" s="4459" t="s">
        <v>189</v>
      </c>
      <c r="BO100" s="4255"/>
      <c r="BP100" s="4255"/>
      <c r="BQ100" s="4255"/>
      <c r="BR100" s="4255"/>
      <c r="BS100" s="4255"/>
      <c r="BT100" s="4255"/>
      <c r="BU100" s="4255"/>
      <c r="BV100" s="4255"/>
      <c r="BW100" s="4753" t="s">
        <v>189</v>
      </c>
      <c r="BX100" s="4255"/>
      <c r="BY100" s="4255"/>
      <c r="BZ100" s="4255"/>
      <c r="CA100" s="4255"/>
      <c r="CB100" s="4255"/>
      <c r="CC100" s="4255"/>
      <c r="CD100" s="4255"/>
      <c r="CE100" s="4256"/>
      <c r="CF100" s="4640" t="s">
        <v>189</v>
      </c>
      <c r="CG100" s="4482"/>
      <c r="CH100" s="4482"/>
      <c r="CI100" s="4482"/>
      <c r="CJ100" s="4482"/>
      <c r="CK100" s="4482"/>
      <c r="CL100" s="4482"/>
      <c r="CM100" s="4482"/>
      <c r="CN100" s="4482"/>
      <c r="CO100" s="4728" t="s">
        <v>189</v>
      </c>
      <c r="CP100" s="4482"/>
      <c r="CQ100" s="4482"/>
      <c r="CR100" s="4482"/>
      <c r="CS100" s="4482"/>
      <c r="CT100" s="4482"/>
      <c r="CU100" s="4482"/>
      <c r="CV100" s="4482"/>
      <c r="CW100" s="4483"/>
      <c r="CX100" s="4490" t="s">
        <v>2672</v>
      </c>
      <c r="CY100" s="4442"/>
      <c r="CZ100" s="4442"/>
      <c r="DA100" s="4442"/>
      <c r="DB100" s="4442"/>
      <c r="DC100" s="4442"/>
      <c r="DD100" s="4442"/>
      <c r="DE100" s="4442"/>
      <c r="DF100" s="4442"/>
      <c r="DG100" s="4491" t="s">
        <v>189</v>
      </c>
      <c r="DH100" s="4442"/>
      <c r="DI100" s="4442"/>
      <c r="DJ100" s="4442"/>
      <c r="DK100" s="4442"/>
      <c r="DL100" s="4442"/>
      <c r="DM100" s="4442"/>
      <c r="DN100" s="4442"/>
      <c r="DO100" s="4443"/>
      <c r="DP100" s="4459" t="s">
        <v>2674</v>
      </c>
      <c r="DQ100" s="4255"/>
      <c r="DR100" s="4255"/>
      <c r="DS100" s="4255"/>
      <c r="DT100" s="4255"/>
      <c r="DU100" s="4255"/>
      <c r="DV100" s="4255"/>
      <c r="DW100" s="4255"/>
      <c r="DX100" s="4255"/>
      <c r="DY100" s="4459"/>
      <c r="DZ100" s="4255"/>
      <c r="EA100" s="4255"/>
      <c r="EB100" s="4255"/>
      <c r="EC100" s="4255"/>
      <c r="ED100" s="4255"/>
      <c r="EE100" s="4255"/>
      <c r="EF100" s="4255"/>
      <c r="EG100" s="4255"/>
      <c r="EH100" s="4472" t="s">
        <v>2676</v>
      </c>
      <c r="EI100" s="4452"/>
      <c r="EJ100" s="4452"/>
      <c r="EK100" s="4452"/>
      <c r="EL100" s="4452"/>
      <c r="EM100" s="4452"/>
      <c r="EN100" s="4452"/>
      <c r="EO100" s="4452"/>
      <c r="EP100" s="4452"/>
      <c r="EQ100" s="4529" t="s">
        <v>2678</v>
      </c>
      <c r="ER100" s="4530"/>
      <c r="ES100" s="4530"/>
      <c r="ET100" s="4530"/>
      <c r="EU100" s="4530"/>
      <c r="EV100" s="4530"/>
      <c r="EW100" s="4530"/>
      <c r="EX100" s="4530"/>
      <c r="EY100" s="4530"/>
      <c r="EZ100" s="4529" t="s">
        <v>2679</v>
      </c>
      <c r="FA100" s="4530"/>
      <c r="FB100" s="4530"/>
      <c r="FC100" s="4530"/>
      <c r="FD100" s="4530"/>
      <c r="FE100" s="4530"/>
      <c r="FF100" s="4530"/>
      <c r="FG100" s="4530"/>
      <c r="FH100" s="4531"/>
    </row>
    <row r="101" spans="1:164" s="2536" customFormat="1" ht="30.75" customHeight="1">
      <c r="A101" s="1383"/>
      <c r="D101" s="629" t="s">
        <v>2263</v>
      </c>
      <c r="E101" s="2544"/>
      <c r="F101" s="2898"/>
      <c r="G101" s="2544"/>
      <c r="H101" s="1383"/>
      <c r="I101" s="2544"/>
      <c r="J101" s="1383"/>
      <c r="K101" s="2544"/>
      <c r="L101" s="4578" t="s">
        <v>2687</v>
      </c>
      <c r="M101" s="4579"/>
      <c r="N101" s="4579"/>
      <c r="O101" s="4579"/>
      <c r="P101" s="4579"/>
      <c r="Q101" s="4579"/>
      <c r="R101" s="4579"/>
      <c r="S101" s="4579"/>
      <c r="T101" s="4580"/>
      <c r="U101" s="4578"/>
      <c r="V101" s="4581"/>
      <c r="W101" s="4581"/>
      <c r="X101" s="4581"/>
      <c r="Y101" s="4581"/>
      <c r="Z101" s="4581"/>
      <c r="AA101" s="4581"/>
      <c r="AB101" s="4581"/>
      <c r="AC101" s="4582"/>
      <c r="AD101" s="4536" t="s">
        <v>2687</v>
      </c>
      <c r="AE101" s="4537"/>
      <c r="AF101" s="4537"/>
      <c r="AG101" s="4537"/>
      <c r="AH101" s="4537"/>
      <c r="AI101" s="4537"/>
      <c r="AJ101" s="4537"/>
      <c r="AK101" s="4537"/>
      <c r="AL101" s="4538"/>
      <c r="AM101" s="4536"/>
      <c r="AN101" s="4537"/>
      <c r="AO101" s="4537"/>
      <c r="AP101" s="4537"/>
      <c r="AQ101" s="4537"/>
      <c r="AR101" s="4537"/>
      <c r="AS101" s="4537"/>
      <c r="AT101" s="4537"/>
      <c r="AU101" s="4538"/>
      <c r="AV101" s="4583" t="s">
        <v>2686</v>
      </c>
      <c r="AW101" s="4584"/>
      <c r="AX101" s="4584"/>
      <c r="AY101" s="4584"/>
      <c r="AZ101" s="4584"/>
      <c r="BA101" s="4584"/>
      <c r="BB101" s="4584"/>
      <c r="BC101" s="4584"/>
      <c r="BD101" s="4584"/>
      <c r="BE101" s="4584"/>
      <c r="BF101" s="4584"/>
      <c r="BG101" s="4584"/>
      <c r="BH101" s="4584"/>
      <c r="BI101" s="4584"/>
      <c r="BJ101" s="4584"/>
      <c r="BK101" s="4584"/>
      <c r="BL101" s="4584"/>
      <c r="BM101" s="4585"/>
      <c r="BN101" s="4460" t="s">
        <v>2687</v>
      </c>
      <c r="BO101" s="4461"/>
      <c r="BP101" s="4461"/>
      <c r="BQ101" s="4461"/>
      <c r="BR101" s="4461"/>
      <c r="BS101" s="4461"/>
      <c r="BT101" s="4461"/>
      <c r="BU101" s="4461"/>
      <c r="BV101" s="4462"/>
      <c r="BW101" s="4460"/>
      <c r="BX101" s="4461"/>
      <c r="BY101" s="4461"/>
      <c r="BZ101" s="4461"/>
      <c r="CA101" s="4461"/>
      <c r="CB101" s="4461"/>
      <c r="CC101" s="4461"/>
      <c r="CD101" s="4461"/>
      <c r="CE101" s="4462"/>
      <c r="CF101" s="4512" t="s">
        <v>2687</v>
      </c>
      <c r="CG101" s="4513"/>
      <c r="CH101" s="4513"/>
      <c r="CI101" s="4513"/>
      <c r="CJ101" s="4513"/>
      <c r="CK101" s="4513"/>
      <c r="CL101" s="4513"/>
      <c r="CM101" s="4513"/>
      <c r="CN101" s="4514"/>
      <c r="CO101" s="4512"/>
      <c r="CP101" s="4513"/>
      <c r="CQ101" s="4513"/>
      <c r="CR101" s="4513"/>
      <c r="CS101" s="4513"/>
      <c r="CT101" s="4513"/>
      <c r="CU101" s="4513"/>
      <c r="CV101" s="4513"/>
      <c r="CW101" s="4514"/>
      <c r="CX101" s="4492" t="s">
        <v>2690</v>
      </c>
      <c r="CY101" s="4493"/>
      <c r="CZ101" s="4493"/>
      <c r="DA101" s="4493"/>
      <c r="DB101" s="4493"/>
      <c r="DC101" s="4493"/>
      <c r="DD101" s="4493"/>
      <c r="DE101" s="4493"/>
      <c r="DF101" s="4494"/>
      <c r="DG101" s="4495"/>
      <c r="DH101" s="4496"/>
      <c r="DI101" s="4496"/>
      <c r="DJ101" s="4496"/>
      <c r="DK101" s="4496"/>
      <c r="DL101" s="4496"/>
      <c r="DM101" s="4496"/>
      <c r="DN101" s="4496"/>
      <c r="DO101" s="4497"/>
      <c r="DP101" s="4620" t="s">
        <v>2690</v>
      </c>
      <c r="DQ101" s="4621"/>
      <c r="DR101" s="4621"/>
      <c r="DS101" s="4621"/>
      <c r="DT101" s="4621"/>
      <c r="DU101" s="4621"/>
      <c r="DV101" s="4621"/>
      <c r="DW101" s="4621"/>
      <c r="DX101" s="4622"/>
      <c r="DY101" s="4460"/>
      <c r="DZ101" s="4461"/>
      <c r="EA101" s="4461"/>
      <c r="EB101" s="4461"/>
      <c r="EC101" s="4461"/>
      <c r="ED101" s="4461"/>
      <c r="EE101" s="4461"/>
      <c r="EF101" s="4461"/>
      <c r="EG101" s="4462"/>
      <c r="EH101" s="4623" t="s">
        <v>2689</v>
      </c>
      <c r="EI101" s="4624"/>
      <c r="EJ101" s="4624"/>
      <c r="EK101" s="4624"/>
      <c r="EL101" s="4624"/>
      <c r="EM101" s="4624"/>
      <c r="EN101" s="4624"/>
      <c r="EO101" s="4624"/>
      <c r="EP101" s="4625"/>
      <c r="EQ101" s="4533" t="s">
        <v>2689</v>
      </c>
      <c r="ER101" s="4534"/>
      <c r="ES101" s="4534"/>
      <c r="ET101" s="4534"/>
      <c r="EU101" s="4534"/>
      <c r="EV101" s="4534"/>
      <c r="EW101" s="4534"/>
      <c r="EX101" s="4534"/>
      <c r="EY101" s="4534"/>
      <c r="EZ101" s="4534"/>
      <c r="FA101" s="4534"/>
      <c r="FB101" s="4534"/>
      <c r="FC101" s="4534"/>
      <c r="FD101" s="4534"/>
      <c r="FE101" s="4534"/>
      <c r="FF101" s="4534"/>
      <c r="FG101" s="4534"/>
      <c r="FH101" s="4535"/>
    </row>
    <row r="102" spans="1:164" s="2536" customFormat="1" ht="30.75" customHeight="1">
      <c r="A102" s="1383"/>
      <c r="D102" s="629" t="s">
        <v>2684</v>
      </c>
      <c r="E102" s="2544"/>
      <c r="F102" s="2898"/>
      <c r="G102" s="2544"/>
      <c r="H102" s="1383"/>
      <c r="I102" s="2544"/>
      <c r="J102" s="1383"/>
      <c r="K102" s="2544"/>
      <c r="L102" s="4557" t="s">
        <v>2969</v>
      </c>
      <c r="M102" s="4558"/>
      <c r="N102" s="4558"/>
      <c r="O102" s="4558"/>
      <c r="P102" s="4558"/>
      <c r="Q102" s="4558"/>
      <c r="R102" s="4558"/>
      <c r="S102" s="4558"/>
      <c r="T102" s="4559"/>
      <c r="U102" s="4557"/>
      <c r="V102" s="4558"/>
      <c r="W102" s="4558"/>
      <c r="X102" s="4558"/>
      <c r="Y102" s="4558"/>
      <c r="Z102" s="4558"/>
      <c r="AA102" s="4558"/>
      <c r="AB102" s="4558"/>
      <c r="AC102" s="4559"/>
      <c r="AD102" s="4536" t="s">
        <v>2969</v>
      </c>
      <c r="AE102" s="4537"/>
      <c r="AF102" s="4537"/>
      <c r="AG102" s="4537"/>
      <c r="AH102" s="4537"/>
      <c r="AI102" s="4537"/>
      <c r="AJ102" s="4537"/>
      <c r="AK102" s="4537"/>
      <c r="AL102" s="4538"/>
      <c r="AM102" s="4536"/>
      <c r="AN102" s="4537"/>
      <c r="AO102" s="4537"/>
      <c r="AP102" s="4537"/>
      <c r="AQ102" s="4537"/>
      <c r="AR102" s="4537"/>
      <c r="AS102" s="4537"/>
      <c r="AT102" s="4537"/>
      <c r="AU102" s="4538"/>
      <c r="AV102" s="4583" t="s">
        <v>2685</v>
      </c>
      <c r="AW102" s="4584"/>
      <c r="AX102" s="4584"/>
      <c r="AY102" s="4584"/>
      <c r="AZ102" s="4584"/>
      <c r="BA102" s="4584"/>
      <c r="BB102" s="4584"/>
      <c r="BC102" s="4584"/>
      <c r="BD102" s="4584"/>
      <c r="BE102" s="4584"/>
      <c r="BF102" s="4584"/>
      <c r="BG102" s="4584"/>
      <c r="BH102" s="4584"/>
      <c r="BI102" s="4584"/>
      <c r="BJ102" s="4584"/>
      <c r="BK102" s="4584"/>
      <c r="BL102" s="4584"/>
      <c r="BM102" s="4585"/>
      <c r="BN102" s="4460" t="s">
        <v>2969</v>
      </c>
      <c r="BO102" s="4461"/>
      <c r="BP102" s="4461"/>
      <c r="BQ102" s="4461"/>
      <c r="BR102" s="4461"/>
      <c r="BS102" s="4461"/>
      <c r="BT102" s="4461"/>
      <c r="BU102" s="4461"/>
      <c r="BV102" s="4462"/>
      <c r="BW102" s="4460"/>
      <c r="BX102" s="4461"/>
      <c r="BY102" s="4461"/>
      <c r="BZ102" s="4461"/>
      <c r="CA102" s="4461"/>
      <c r="CB102" s="4461"/>
      <c r="CC102" s="4461"/>
      <c r="CD102" s="4461"/>
      <c r="CE102" s="4462"/>
      <c r="CF102" s="4512" t="s">
        <v>2969</v>
      </c>
      <c r="CG102" s="4513"/>
      <c r="CH102" s="4513"/>
      <c r="CI102" s="4513"/>
      <c r="CJ102" s="4513"/>
      <c r="CK102" s="4513"/>
      <c r="CL102" s="4513"/>
      <c r="CM102" s="4513"/>
      <c r="CN102" s="4514"/>
      <c r="CO102" s="4512"/>
      <c r="CP102" s="4513"/>
      <c r="CQ102" s="4513"/>
      <c r="CR102" s="4513"/>
      <c r="CS102" s="4513"/>
      <c r="CT102" s="4513"/>
      <c r="CU102" s="4513"/>
      <c r="CV102" s="4513"/>
      <c r="CW102" s="4514"/>
      <c r="CX102" s="4492" t="s">
        <v>2691</v>
      </c>
      <c r="CY102" s="4493"/>
      <c r="CZ102" s="4493"/>
      <c r="DA102" s="4493"/>
      <c r="DB102" s="4493"/>
      <c r="DC102" s="4493"/>
      <c r="DD102" s="4493"/>
      <c r="DE102" s="4493"/>
      <c r="DF102" s="4494"/>
      <c r="DG102" s="4495"/>
      <c r="DH102" s="4496"/>
      <c r="DI102" s="4496"/>
      <c r="DJ102" s="4496"/>
      <c r="DK102" s="4496"/>
      <c r="DL102" s="4496"/>
      <c r="DM102" s="4496"/>
      <c r="DN102" s="4496"/>
      <c r="DO102" s="4497"/>
      <c r="DP102" s="4620" t="s">
        <v>2691</v>
      </c>
      <c r="DQ102" s="4621"/>
      <c r="DR102" s="4621"/>
      <c r="DS102" s="4621"/>
      <c r="DT102" s="4621"/>
      <c r="DU102" s="4621"/>
      <c r="DV102" s="4621"/>
      <c r="DW102" s="4621"/>
      <c r="DX102" s="4622"/>
      <c r="DY102" s="4460"/>
      <c r="DZ102" s="4461"/>
      <c r="EA102" s="4461"/>
      <c r="EB102" s="4461"/>
      <c r="EC102" s="4461"/>
      <c r="ED102" s="4461"/>
      <c r="EE102" s="4461"/>
      <c r="EF102" s="4461"/>
      <c r="EG102" s="4462"/>
      <c r="EH102" s="4623" t="s">
        <v>2688</v>
      </c>
      <c r="EI102" s="4624"/>
      <c r="EJ102" s="4624"/>
      <c r="EK102" s="4624"/>
      <c r="EL102" s="4624"/>
      <c r="EM102" s="4624"/>
      <c r="EN102" s="4624"/>
      <c r="EO102" s="4624"/>
      <c r="EP102" s="4625"/>
      <c r="EQ102" s="4533" t="s">
        <v>2688</v>
      </c>
      <c r="ER102" s="4534"/>
      <c r="ES102" s="4534"/>
      <c r="ET102" s="4534"/>
      <c r="EU102" s="4534"/>
      <c r="EV102" s="4534"/>
      <c r="EW102" s="4534"/>
      <c r="EX102" s="4534"/>
      <c r="EY102" s="4534"/>
      <c r="EZ102" s="4534"/>
      <c r="FA102" s="4534"/>
      <c r="FB102" s="4534"/>
      <c r="FC102" s="4534"/>
      <c r="FD102" s="4534"/>
      <c r="FE102" s="4534"/>
      <c r="FF102" s="4534"/>
      <c r="FG102" s="4534"/>
      <c r="FH102" s="4535"/>
    </row>
    <row r="103" spans="1:164" s="2536" customFormat="1" ht="15" customHeight="1">
      <c r="A103" s="1383"/>
      <c r="D103" s="2894" t="s">
        <v>2296</v>
      </c>
      <c r="E103" s="2896"/>
      <c r="F103" s="2897"/>
      <c r="G103" s="2896"/>
      <c r="H103" s="2895"/>
      <c r="I103" s="2896"/>
      <c r="J103" s="2895"/>
      <c r="K103" s="2896"/>
      <c r="L103" s="4572" t="s">
        <v>1296</v>
      </c>
      <c r="M103" s="4573"/>
      <c r="N103" s="4573"/>
      <c r="O103" s="4573"/>
      <c r="P103" s="4573"/>
      <c r="Q103" s="4573"/>
      <c r="R103" s="4573"/>
      <c r="S103" s="4573"/>
      <c r="T103" s="4574"/>
      <c r="U103" s="4575"/>
      <c r="V103" s="4576"/>
      <c r="W103" s="4576"/>
      <c r="X103" s="4576"/>
      <c r="Y103" s="4576"/>
      <c r="Z103" s="4576"/>
      <c r="AA103" s="4576"/>
      <c r="AB103" s="4576"/>
      <c r="AC103" s="4577"/>
      <c r="AD103" s="4666" t="s">
        <v>1296</v>
      </c>
      <c r="AE103" s="4667"/>
      <c r="AF103" s="4667"/>
      <c r="AG103" s="4667"/>
      <c r="AH103" s="4667"/>
      <c r="AI103" s="4667"/>
      <c r="AJ103" s="4667"/>
      <c r="AK103" s="4667"/>
      <c r="AL103" s="4668"/>
      <c r="AM103" s="4669"/>
      <c r="AN103" s="4670"/>
      <c r="AO103" s="4670"/>
      <c r="AP103" s="4670"/>
      <c r="AQ103" s="4670"/>
      <c r="AR103" s="4670"/>
      <c r="AS103" s="4670"/>
      <c r="AT103" s="4670"/>
      <c r="AU103" s="4671"/>
      <c r="AV103" s="4147" t="s">
        <v>1296</v>
      </c>
      <c r="AW103" s="4148"/>
      <c r="AX103" s="4148"/>
      <c r="AY103" s="4148"/>
      <c r="AZ103" s="4148"/>
      <c r="BA103" s="4148"/>
      <c r="BB103" s="4148"/>
      <c r="BC103" s="4148"/>
      <c r="BD103" s="4148"/>
      <c r="BE103" s="4672" t="s">
        <v>1296</v>
      </c>
      <c r="BF103" s="4673"/>
      <c r="BG103" s="4673"/>
      <c r="BH103" s="4673"/>
      <c r="BI103" s="4673"/>
      <c r="BJ103" s="4673"/>
      <c r="BK103" s="4673"/>
      <c r="BL103" s="4673"/>
      <c r="BM103" s="4674"/>
      <c r="BN103" s="4678" t="s">
        <v>1296</v>
      </c>
      <c r="BO103" s="4679"/>
      <c r="BP103" s="4679"/>
      <c r="BQ103" s="4679"/>
      <c r="BR103" s="4679"/>
      <c r="BS103" s="4679"/>
      <c r="BT103" s="4679"/>
      <c r="BU103" s="4679"/>
      <c r="BV103" s="4679"/>
      <c r="BW103" s="4722"/>
      <c r="BX103" s="4723"/>
      <c r="BY103" s="4723"/>
      <c r="BZ103" s="4723"/>
      <c r="CA103" s="4723"/>
      <c r="CB103" s="4723"/>
      <c r="CC103" s="4723"/>
      <c r="CD103" s="4723"/>
      <c r="CE103" s="4724"/>
      <c r="CF103" s="4676" t="s">
        <v>1296</v>
      </c>
      <c r="CG103" s="4677"/>
      <c r="CH103" s="4677"/>
      <c r="CI103" s="4677"/>
      <c r="CJ103" s="4677"/>
      <c r="CK103" s="4677"/>
      <c r="CL103" s="4677"/>
      <c r="CM103" s="4677"/>
      <c r="CN103" s="4677"/>
      <c r="CO103" s="4509"/>
      <c r="CP103" s="4510"/>
      <c r="CQ103" s="4510"/>
      <c r="CR103" s="4510"/>
      <c r="CS103" s="4510"/>
      <c r="CT103" s="4510"/>
      <c r="CU103" s="4510"/>
      <c r="CV103" s="4510"/>
      <c r="CW103" s="4511"/>
      <c r="CX103" s="4675" t="s">
        <v>1296</v>
      </c>
      <c r="CY103" s="4488"/>
      <c r="CZ103" s="4488"/>
      <c r="DA103" s="4488"/>
      <c r="DB103" s="4488"/>
      <c r="DC103" s="4488"/>
      <c r="DD103" s="4488"/>
      <c r="DE103" s="4488"/>
      <c r="DF103" s="4488"/>
      <c r="DG103" s="4498"/>
      <c r="DH103" s="4499"/>
      <c r="DI103" s="4499"/>
      <c r="DJ103" s="4499"/>
      <c r="DK103" s="4499"/>
      <c r="DL103" s="4499"/>
      <c r="DM103" s="4499"/>
      <c r="DN103" s="4499"/>
      <c r="DO103" s="4500"/>
      <c r="DP103" s="4203" t="s">
        <v>1296</v>
      </c>
      <c r="DQ103" s="4204"/>
      <c r="DR103" s="4204"/>
      <c r="DS103" s="4204"/>
      <c r="DT103" s="4204"/>
      <c r="DU103" s="4204"/>
      <c r="DV103" s="4204"/>
      <c r="DW103" s="4204"/>
      <c r="DX103" s="4204"/>
      <c r="DY103" s="4203"/>
      <c r="DZ103" s="4204"/>
      <c r="EA103" s="4204"/>
      <c r="EB103" s="4204"/>
      <c r="EC103" s="4204"/>
      <c r="ED103" s="4204"/>
      <c r="EE103" s="4204"/>
      <c r="EF103" s="4204"/>
      <c r="EG103" s="4204"/>
      <c r="EH103" s="4633" t="s">
        <v>1296</v>
      </c>
      <c r="EI103" s="4612"/>
      <c r="EJ103" s="4612"/>
      <c r="EK103" s="4612"/>
      <c r="EL103" s="4612"/>
      <c r="EM103" s="4612"/>
      <c r="EN103" s="4612"/>
      <c r="EO103" s="4612"/>
      <c r="EP103" s="4612"/>
      <c r="EQ103" s="4629" t="s">
        <v>1296</v>
      </c>
      <c r="ER103" s="4630"/>
      <c r="ES103" s="4630"/>
      <c r="ET103" s="4630"/>
      <c r="EU103" s="4630"/>
      <c r="EV103" s="4630"/>
      <c r="EW103" s="4630"/>
      <c r="EX103" s="4630"/>
      <c r="EY103" s="4631"/>
      <c r="EZ103" s="4632" t="s">
        <v>1297</v>
      </c>
      <c r="FA103" s="4524"/>
      <c r="FB103" s="4524"/>
      <c r="FC103" s="4524"/>
      <c r="FD103" s="4524"/>
      <c r="FE103" s="4524"/>
      <c r="FF103" s="4524"/>
      <c r="FG103" s="4524"/>
      <c r="FH103" s="4525"/>
    </row>
    <row r="104" spans="1:164" s="2536" customFormat="1" ht="15" customHeight="1">
      <c r="A104" s="1383"/>
      <c r="D104" s="2894" t="s">
        <v>2295</v>
      </c>
      <c r="E104" s="2896"/>
      <c r="F104" s="2897"/>
      <c r="G104" s="2896"/>
      <c r="H104" s="2895"/>
      <c r="I104" s="2896"/>
      <c r="J104" s="2895"/>
      <c r="K104" s="2896"/>
      <c r="L104" s="4572" t="s">
        <v>1296</v>
      </c>
      <c r="M104" s="4573"/>
      <c r="N104" s="4573"/>
      <c r="O104" s="4573"/>
      <c r="P104" s="4573"/>
      <c r="Q104" s="4573"/>
      <c r="R104" s="4573"/>
      <c r="S104" s="4573"/>
      <c r="T104" s="4574"/>
      <c r="U104" s="4575"/>
      <c r="V104" s="4576"/>
      <c r="W104" s="4576"/>
      <c r="X104" s="4576"/>
      <c r="Y104" s="4576"/>
      <c r="Z104" s="4576"/>
      <c r="AA104" s="4576"/>
      <c r="AB104" s="4576"/>
      <c r="AC104" s="4577"/>
      <c r="AD104" s="4666" t="s">
        <v>1296</v>
      </c>
      <c r="AE104" s="4667"/>
      <c r="AF104" s="4667"/>
      <c r="AG104" s="4667"/>
      <c r="AH104" s="4667"/>
      <c r="AI104" s="4667"/>
      <c r="AJ104" s="4667"/>
      <c r="AK104" s="4667"/>
      <c r="AL104" s="4668"/>
      <c r="AM104" s="4669"/>
      <c r="AN104" s="4670"/>
      <c r="AO104" s="4670"/>
      <c r="AP104" s="4670"/>
      <c r="AQ104" s="4670"/>
      <c r="AR104" s="4670"/>
      <c r="AS104" s="4670"/>
      <c r="AT104" s="4670"/>
      <c r="AU104" s="4671"/>
      <c r="AV104" s="4147" t="s">
        <v>1296</v>
      </c>
      <c r="AW104" s="4148"/>
      <c r="AX104" s="4148"/>
      <c r="AY104" s="4148"/>
      <c r="AZ104" s="4148"/>
      <c r="BA104" s="4148"/>
      <c r="BB104" s="4148"/>
      <c r="BC104" s="4148"/>
      <c r="BD104" s="4148"/>
      <c r="BE104" s="4672" t="s">
        <v>1296</v>
      </c>
      <c r="BF104" s="4673"/>
      <c r="BG104" s="4673"/>
      <c r="BH104" s="4673"/>
      <c r="BI104" s="4673"/>
      <c r="BJ104" s="4673"/>
      <c r="BK104" s="4673"/>
      <c r="BL104" s="4673"/>
      <c r="BM104" s="4674"/>
      <c r="BN104" s="4678" t="s">
        <v>1296</v>
      </c>
      <c r="BO104" s="4679"/>
      <c r="BP104" s="4679"/>
      <c r="BQ104" s="4679"/>
      <c r="BR104" s="4679"/>
      <c r="BS104" s="4679"/>
      <c r="BT104" s="4679"/>
      <c r="BU104" s="4679"/>
      <c r="BV104" s="4679"/>
      <c r="BW104" s="4722"/>
      <c r="BX104" s="4723"/>
      <c r="BY104" s="4723"/>
      <c r="BZ104" s="4723"/>
      <c r="CA104" s="4723"/>
      <c r="CB104" s="4723"/>
      <c r="CC104" s="4723"/>
      <c r="CD104" s="4723"/>
      <c r="CE104" s="4724"/>
      <c r="CF104" s="4676" t="s">
        <v>1296</v>
      </c>
      <c r="CG104" s="4677"/>
      <c r="CH104" s="4677"/>
      <c r="CI104" s="4677"/>
      <c r="CJ104" s="4677"/>
      <c r="CK104" s="4677"/>
      <c r="CL104" s="4677"/>
      <c r="CM104" s="4677"/>
      <c r="CN104" s="4677"/>
      <c r="CO104" s="4509"/>
      <c r="CP104" s="4510"/>
      <c r="CQ104" s="4510"/>
      <c r="CR104" s="4510"/>
      <c r="CS104" s="4510"/>
      <c r="CT104" s="4510"/>
      <c r="CU104" s="4510"/>
      <c r="CV104" s="4510"/>
      <c r="CW104" s="4511"/>
      <c r="CX104" s="4675" t="s">
        <v>1296</v>
      </c>
      <c r="CY104" s="4488"/>
      <c r="CZ104" s="4488"/>
      <c r="DA104" s="4488"/>
      <c r="DB104" s="4488"/>
      <c r="DC104" s="4488"/>
      <c r="DD104" s="4488"/>
      <c r="DE104" s="4488"/>
      <c r="DF104" s="4488"/>
      <c r="DG104" s="4498"/>
      <c r="DH104" s="4499"/>
      <c r="DI104" s="4499"/>
      <c r="DJ104" s="4499"/>
      <c r="DK104" s="4499"/>
      <c r="DL104" s="4499"/>
      <c r="DM104" s="4499"/>
      <c r="DN104" s="4499"/>
      <c r="DO104" s="4500"/>
      <c r="DP104" s="4203" t="s">
        <v>1296</v>
      </c>
      <c r="DQ104" s="4204"/>
      <c r="DR104" s="4204"/>
      <c r="DS104" s="4204"/>
      <c r="DT104" s="4204"/>
      <c r="DU104" s="4204"/>
      <c r="DV104" s="4204"/>
      <c r="DW104" s="4204"/>
      <c r="DX104" s="4204"/>
      <c r="DY104" s="4203"/>
      <c r="DZ104" s="4204"/>
      <c r="EA104" s="4204"/>
      <c r="EB104" s="4204"/>
      <c r="EC104" s="4204"/>
      <c r="ED104" s="4204"/>
      <c r="EE104" s="4204"/>
      <c r="EF104" s="4204"/>
      <c r="EG104" s="4204"/>
      <c r="EH104" s="4633" t="s">
        <v>1296</v>
      </c>
      <c r="EI104" s="4612"/>
      <c r="EJ104" s="4612"/>
      <c r="EK104" s="4612"/>
      <c r="EL104" s="4612"/>
      <c r="EM104" s="4612"/>
      <c r="EN104" s="4612"/>
      <c r="EO104" s="4612"/>
      <c r="EP104" s="4612"/>
      <c r="EQ104" s="4629" t="s">
        <v>1296</v>
      </c>
      <c r="ER104" s="4630"/>
      <c r="ES104" s="4630"/>
      <c r="ET104" s="4630"/>
      <c r="EU104" s="4630"/>
      <c r="EV104" s="4630"/>
      <c r="EW104" s="4630"/>
      <c r="EX104" s="4630"/>
      <c r="EY104" s="4631"/>
      <c r="EZ104" s="4632" t="s">
        <v>1297</v>
      </c>
      <c r="FA104" s="4524"/>
      <c r="FB104" s="4524"/>
      <c r="FC104" s="4524"/>
      <c r="FD104" s="4524"/>
      <c r="FE104" s="4524"/>
      <c r="FF104" s="4524"/>
      <c r="FG104" s="4524"/>
      <c r="FH104" s="4525"/>
    </row>
    <row r="105" spans="1:164" s="2536" customFormat="1" ht="33.75" customHeight="1">
      <c r="A105" s="1383"/>
      <c r="D105" s="2894" t="s">
        <v>2265</v>
      </c>
      <c r="E105" s="2896"/>
      <c r="F105" s="2897"/>
      <c r="G105" s="2896"/>
      <c r="H105" s="2895"/>
      <c r="I105" s="2896"/>
      <c r="J105" s="2895"/>
      <c r="K105" s="2896"/>
      <c r="L105" s="4560" t="s">
        <v>292</v>
      </c>
      <c r="M105" s="4561"/>
      <c r="N105" s="4561"/>
      <c r="O105" s="4561"/>
      <c r="P105" s="4561"/>
      <c r="Q105" s="4561"/>
      <c r="R105" s="4561"/>
      <c r="S105" s="4561"/>
      <c r="T105" s="4562"/>
      <c r="U105" s="4563"/>
      <c r="V105" s="4564"/>
      <c r="W105" s="4564"/>
      <c r="X105" s="4564"/>
      <c r="Y105" s="4564"/>
      <c r="Z105" s="4564"/>
      <c r="AA105" s="4564"/>
      <c r="AB105" s="4564"/>
      <c r="AC105" s="4565"/>
      <c r="AD105" s="4608" t="s">
        <v>297</v>
      </c>
      <c r="AE105" s="4609" t="s">
        <v>297</v>
      </c>
      <c r="AF105" s="4609" t="s">
        <v>297</v>
      </c>
      <c r="AG105" s="4609" t="s">
        <v>297</v>
      </c>
      <c r="AH105" s="4609" t="s">
        <v>297</v>
      </c>
      <c r="AI105" s="4609" t="s">
        <v>297</v>
      </c>
      <c r="AJ105" s="4609" t="s">
        <v>297</v>
      </c>
      <c r="AK105" s="4609" t="s">
        <v>297</v>
      </c>
      <c r="AL105" s="4610" t="s">
        <v>297</v>
      </c>
      <c r="AM105" s="4601"/>
      <c r="AN105" s="4602"/>
      <c r="AO105" s="4602"/>
      <c r="AP105" s="4602"/>
      <c r="AQ105" s="4602"/>
      <c r="AR105" s="4602"/>
      <c r="AS105" s="4602"/>
      <c r="AT105" s="4602"/>
      <c r="AU105" s="4602"/>
      <c r="AV105" s="4595" t="s">
        <v>2283</v>
      </c>
      <c r="AW105" s="4596"/>
      <c r="AX105" s="4596"/>
      <c r="AY105" s="4596"/>
      <c r="AZ105" s="4596"/>
      <c r="BA105" s="4596"/>
      <c r="BB105" s="4596"/>
      <c r="BC105" s="4596"/>
      <c r="BD105" s="4597"/>
      <c r="BE105" s="4177" t="s">
        <v>2276</v>
      </c>
      <c r="BF105" s="4148"/>
      <c r="BG105" s="4148"/>
      <c r="BH105" s="4148"/>
      <c r="BI105" s="4148"/>
      <c r="BJ105" s="4148"/>
      <c r="BK105" s="4148"/>
      <c r="BL105" s="4148"/>
      <c r="BM105" s="4148"/>
      <c r="BN105" s="4725" t="s">
        <v>304</v>
      </c>
      <c r="BO105" s="4726" t="s">
        <v>304</v>
      </c>
      <c r="BP105" s="4726" t="s">
        <v>304</v>
      </c>
      <c r="BQ105" s="4726" t="s">
        <v>304</v>
      </c>
      <c r="BR105" s="4726" t="s">
        <v>304</v>
      </c>
      <c r="BS105" s="4726" t="s">
        <v>304</v>
      </c>
      <c r="BT105" s="4726" t="s">
        <v>304</v>
      </c>
      <c r="BU105" s="4726" t="s">
        <v>304</v>
      </c>
      <c r="BV105" s="4727" t="s">
        <v>304</v>
      </c>
      <c r="BW105" s="4463"/>
      <c r="BX105" s="4464"/>
      <c r="BY105" s="4464"/>
      <c r="BZ105" s="4464"/>
      <c r="CA105" s="4464"/>
      <c r="CB105" s="4464"/>
      <c r="CC105" s="4464"/>
      <c r="CD105" s="4464"/>
      <c r="CE105" s="4465"/>
      <c r="CF105" s="4501" t="s">
        <v>307</v>
      </c>
      <c r="CG105" s="4502" t="s">
        <v>307</v>
      </c>
      <c r="CH105" s="4502" t="s">
        <v>307</v>
      </c>
      <c r="CI105" s="4502" t="s">
        <v>307</v>
      </c>
      <c r="CJ105" s="4502" t="s">
        <v>307</v>
      </c>
      <c r="CK105" s="4502" t="s">
        <v>307</v>
      </c>
      <c r="CL105" s="4502" t="s">
        <v>307</v>
      </c>
      <c r="CM105" s="4502" t="s">
        <v>307</v>
      </c>
      <c r="CN105" s="4503" t="s">
        <v>307</v>
      </c>
      <c r="CO105" s="4484"/>
      <c r="CP105" s="4485"/>
      <c r="CQ105" s="4485"/>
      <c r="CR105" s="4485"/>
      <c r="CS105" s="4485"/>
      <c r="CT105" s="4485"/>
      <c r="CU105" s="4485"/>
      <c r="CV105" s="4485"/>
      <c r="CW105" s="4486"/>
      <c r="CX105" s="4626" t="s">
        <v>2722</v>
      </c>
      <c r="CY105" s="4627"/>
      <c r="CZ105" s="4627"/>
      <c r="DA105" s="4627"/>
      <c r="DB105" s="4627"/>
      <c r="DC105" s="4627"/>
      <c r="DD105" s="4627"/>
      <c r="DE105" s="4627"/>
      <c r="DF105" s="4628"/>
      <c r="DG105" s="4626"/>
      <c r="DH105" s="4627"/>
      <c r="DI105" s="4627"/>
      <c r="DJ105" s="4627"/>
      <c r="DK105" s="4627"/>
      <c r="DL105" s="4627"/>
      <c r="DM105" s="4627"/>
      <c r="DN105" s="4627"/>
      <c r="DO105" s="4628"/>
      <c r="DP105" s="4463" t="s">
        <v>2681</v>
      </c>
      <c r="DQ105" s="4464"/>
      <c r="DR105" s="4464"/>
      <c r="DS105" s="4464"/>
      <c r="DT105" s="4464"/>
      <c r="DU105" s="4464"/>
      <c r="DV105" s="4464"/>
      <c r="DW105" s="4464"/>
      <c r="DX105" s="4465"/>
      <c r="DY105" s="4463"/>
      <c r="DZ105" s="4464"/>
      <c r="EA105" s="4464"/>
      <c r="EB105" s="4464"/>
      <c r="EC105" s="4464"/>
      <c r="ED105" s="4464"/>
      <c r="EE105" s="4464"/>
      <c r="EF105" s="4464"/>
      <c r="EG105" s="4465"/>
      <c r="EH105" s="4563" t="s">
        <v>2272</v>
      </c>
      <c r="EI105" s="4564"/>
      <c r="EJ105" s="4564"/>
      <c r="EK105" s="4564"/>
      <c r="EL105" s="4564"/>
      <c r="EM105" s="4564"/>
      <c r="EN105" s="4564"/>
      <c r="EO105" s="4564"/>
      <c r="EP105" s="4565"/>
      <c r="EQ105" s="4520" t="s">
        <v>2273</v>
      </c>
      <c r="ER105" s="4521"/>
      <c r="ES105" s="4521"/>
      <c r="ET105" s="4521"/>
      <c r="EU105" s="4521"/>
      <c r="EV105" s="4521"/>
      <c r="EW105" s="4521"/>
      <c r="EX105" s="4521"/>
      <c r="EY105" s="4522"/>
      <c r="EZ105" s="4523" t="s">
        <v>2291</v>
      </c>
      <c r="FA105" s="4524"/>
      <c r="FB105" s="4524"/>
      <c r="FC105" s="4524"/>
      <c r="FD105" s="4524"/>
      <c r="FE105" s="4524"/>
      <c r="FF105" s="4524"/>
      <c r="FG105" s="4524"/>
      <c r="FH105" s="4525"/>
    </row>
    <row r="106" spans="1:164" s="1122" customFormat="1" ht="15" customHeight="1">
      <c r="A106" s="1383"/>
      <c r="C106" s="2536"/>
      <c r="D106" s="629" t="s">
        <v>290</v>
      </c>
      <c r="E106" s="2544"/>
      <c r="F106" s="2898"/>
      <c r="G106" s="2544"/>
      <c r="H106" s="1383"/>
      <c r="I106" s="2544"/>
      <c r="J106" s="1383"/>
      <c r="K106" s="2544"/>
      <c r="L106" s="4566" t="s">
        <v>293</v>
      </c>
      <c r="M106" s="4567"/>
      <c r="N106" s="4567"/>
      <c r="O106" s="4567"/>
      <c r="P106" s="4567"/>
      <c r="Q106" s="4567"/>
      <c r="R106" s="4567"/>
      <c r="S106" s="4567"/>
      <c r="T106" s="4568"/>
      <c r="U106" s="4569"/>
      <c r="V106" s="4570"/>
      <c r="W106" s="4570"/>
      <c r="X106" s="4570"/>
      <c r="Y106" s="4570"/>
      <c r="Z106" s="4570"/>
      <c r="AA106" s="4570"/>
      <c r="AB106" s="4570"/>
      <c r="AC106" s="4571"/>
      <c r="AD106" s="4663" t="s">
        <v>298</v>
      </c>
      <c r="AE106" s="4664" t="s">
        <v>298</v>
      </c>
      <c r="AF106" s="4664" t="s">
        <v>298</v>
      </c>
      <c r="AG106" s="4664" t="s">
        <v>298</v>
      </c>
      <c r="AH106" s="4664" t="s">
        <v>298</v>
      </c>
      <c r="AI106" s="4664" t="s">
        <v>298</v>
      </c>
      <c r="AJ106" s="4664" t="s">
        <v>298</v>
      </c>
      <c r="AK106" s="4664" t="s">
        <v>298</v>
      </c>
      <c r="AL106" s="4665" t="s">
        <v>298</v>
      </c>
      <c r="AM106" s="4607"/>
      <c r="AN106" s="4605"/>
      <c r="AO106" s="4605"/>
      <c r="AP106" s="4605"/>
      <c r="AQ106" s="4605"/>
      <c r="AR106" s="4605"/>
      <c r="AS106" s="4605"/>
      <c r="AT106" s="4605"/>
      <c r="AU106" s="4606"/>
      <c r="AV106" s="4598" t="s">
        <v>2281</v>
      </c>
      <c r="AW106" s="4599"/>
      <c r="AX106" s="4599"/>
      <c r="AY106" s="4599"/>
      <c r="AZ106" s="4599"/>
      <c r="BA106" s="4599"/>
      <c r="BB106" s="4599"/>
      <c r="BC106" s="4599"/>
      <c r="BD106" s="4600"/>
      <c r="BE106" s="4168" t="s">
        <v>2278</v>
      </c>
      <c r="BF106" s="4145"/>
      <c r="BG106" s="4145"/>
      <c r="BH106" s="4145"/>
      <c r="BI106" s="4145"/>
      <c r="BJ106" s="4145"/>
      <c r="BK106" s="4145"/>
      <c r="BL106" s="4145"/>
      <c r="BM106" s="4519"/>
      <c r="BN106" s="4713" t="s">
        <v>305</v>
      </c>
      <c r="BO106" s="4714" t="s">
        <v>305</v>
      </c>
      <c r="BP106" s="4714" t="s">
        <v>305</v>
      </c>
      <c r="BQ106" s="4714" t="s">
        <v>305</v>
      </c>
      <c r="BR106" s="4714" t="s">
        <v>305</v>
      </c>
      <c r="BS106" s="4714" t="s">
        <v>305</v>
      </c>
      <c r="BT106" s="4714" t="s">
        <v>305</v>
      </c>
      <c r="BU106" s="4714" t="s">
        <v>305</v>
      </c>
      <c r="BV106" s="4715" t="s">
        <v>305</v>
      </c>
      <c r="BW106" s="4716"/>
      <c r="BX106" s="4717"/>
      <c r="BY106" s="4717"/>
      <c r="BZ106" s="4717"/>
      <c r="CA106" s="4717"/>
      <c r="CB106" s="4717"/>
      <c r="CC106" s="4717"/>
      <c r="CD106" s="4717"/>
      <c r="CE106" s="4718"/>
      <c r="CF106" s="4504" t="s">
        <v>308</v>
      </c>
      <c r="CG106" s="4505" t="s">
        <v>308</v>
      </c>
      <c r="CH106" s="4505" t="s">
        <v>308</v>
      </c>
      <c r="CI106" s="4505" t="s">
        <v>308</v>
      </c>
      <c r="CJ106" s="4505" t="s">
        <v>308</v>
      </c>
      <c r="CK106" s="4505" t="s">
        <v>308</v>
      </c>
      <c r="CL106" s="4505" t="s">
        <v>308</v>
      </c>
      <c r="CM106" s="4505" t="s">
        <v>308</v>
      </c>
      <c r="CN106" s="4506" t="s">
        <v>308</v>
      </c>
      <c r="CO106" s="4478"/>
      <c r="CP106" s="4479"/>
      <c r="CQ106" s="4479"/>
      <c r="CR106" s="4479"/>
      <c r="CS106" s="4479"/>
      <c r="CT106" s="4479"/>
      <c r="CU106" s="4479"/>
      <c r="CV106" s="4479"/>
      <c r="CW106" s="4480"/>
      <c r="CX106" s="4680" t="s">
        <v>2269</v>
      </c>
      <c r="CY106" s="4681" t="s">
        <v>311</v>
      </c>
      <c r="CZ106" s="4681" t="s">
        <v>311</v>
      </c>
      <c r="DA106" s="4681" t="s">
        <v>311</v>
      </c>
      <c r="DB106" s="4681" t="s">
        <v>311</v>
      </c>
      <c r="DC106" s="4681" t="s">
        <v>311</v>
      </c>
      <c r="DD106" s="4681" t="s">
        <v>311</v>
      </c>
      <c r="DE106" s="4681" t="s">
        <v>311</v>
      </c>
      <c r="DF106" s="4682" t="s">
        <v>311</v>
      </c>
      <c r="DG106" s="4683"/>
      <c r="DH106" s="4684"/>
      <c r="DI106" s="4684"/>
      <c r="DJ106" s="4684"/>
      <c r="DK106" s="4684"/>
      <c r="DL106" s="4684"/>
      <c r="DM106" s="4684"/>
      <c r="DN106" s="4684"/>
      <c r="DO106" s="4685"/>
      <c r="DP106" s="4466" t="s">
        <v>2682</v>
      </c>
      <c r="DQ106" s="4467"/>
      <c r="DR106" s="4467"/>
      <c r="DS106" s="4467"/>
      <c r="DT106" s="4467"/>
      <c r="DU106" s="4467"/>
      <c r="DV106" s="4467"/>
      <c r="DW106" s="4467"/>
      <c r="DX106" s="4468"/>
      <c r="DY106" s="4466"/>
      <c r="DZ106" s="4467"/>
      <c r="EA106" s="4467"/>
      <c r="EB106" s="4467"/>
      <c r="EC106" s="4467"/>
      <c r="ED106" s="4467"/>
      <c r="EE106" s="4467"/>
      <c r="EF106" s="4467"/>
      <c r="EG106" s="4468"/>
      <c r="EH106" s="4614" t="s">
        <v>2271</v>
      </c>
      <c r="EI106" s="4615" t="s">
        <v>311</v>
      </c>
      <c r="EJ106" s="4615" t="s">
        <v>311</v>
      </c>
      <c r="EK106" s="4615" t="s">
        <v>311</v>
      </c>
      <c r="EL106" s="4615" t="s">
        <v>311</v>
      </c>
      <c r="EM106" s="4615" t="s">
        <v>311</v>
      </c>
      <c r="EN106" s="4615" t="s">
        <v>311</v>
      </c>
      <c r="EO106" s="4615" t="s">
        <v>311</v>
      </c>
      <c r="EP106" s="4616" t="s">
        <v>311</v>
      </c>
      <c r="EQ106" s="4526" t="s">
        <v>2270</v>
      </c>
      <c r="ER106" s="4527"/>
      <c r="ES106" s="4527"/>
      <c r="ET106" s="4527"/>
      <c r="EU106" s="4527"/>
      <c r="EV106" s="4527"/>
      <c r="EW106" s="4527"/>
      <c r="EX106" s="4527"/>
      <c r="EY106" s="4528"/>
      <c r="EZ106" s="4529" t="s">
        <v>2292</v>
      </c>
      <c r="FA106" s="4530"/>
      <c r="FB106" s="4530"/>
      <c r="FC106" s="4530"/>
      <c r="FD106" s="4530"/>
      <c r="FE106" s="4530"/>
      <c r="FF106" s="4530"/>
      <c r="FG106" s="4530"/>
      <c r="FH106" s="4531"/>
    </row>
    <row r="107" spans="1:164" s="1122" customFormat="1" ht="15" hidden="1" customHeight="1">
      <c r="A107" s="1383"/>
      <c r="C107" s="2536"/>
      <c r="D107" s="629" t="s">
        <v>291</v>
      </c>
      <c r="E107" s="2544"/>
      <c r="F107" s="2898"/>
      <c r="G107" s="2544"/>
      <c r="H107" s="1383"/>
      <c r="I107" s="2544"/>
      <c r="J107" s="1383"/>
      <c r="K107" s="2544"/>
      <c r="L107" s="4540" t="s">
        <v>294</v>
      </c>
      <c r="M107" s="4541"/>
      <c r="N107" s="4541"/>
      <c r="O107" s="4541"/>
      <c r="P107" s="4541"/>
      <c r="Q107" s="4541"/>
      <c r="R107" s="4541"/>
      <c r="S107" s="4541"/>
      <c r="T107" s="4541"/>
      <c r="U107" s="4451"/>
      <c r="V107" s="4452"/>
      <c r="W107" s="4452"/>
      <c r="X107" s="4452"/>
      <c r="Y107" s="4452"/>
      <c r="Z107" s="4452"/>
      <c r="AA107" s="4452"/>
      <c r="AB107" s="4452"/>
      <c r="AC107" s="4452"/>
      <c r="AD107" s="4542" t="s">
        <v>299</v>
      </c>
      <c r="AE107" s="4543" t="s">
        <v>299</v>
      </c>
      <c r="AF107" s="4543" t="s">
        <v>299</v>
      </c>
      <c r="AG107" s="4543" t="s">
        <v>299</v>
      </c>
      <c r="AH107" s="4543" t="s">
        <v>299</v>
      </c>
      <c r="AI107" s="4543" t="s">
        <v>299</v>
      </c>
      <c r="AJ107" s="4543" t="s">
        <v>299</v>
      </c>
      <c r="AK107" s="4543" t="s">
        <v>299</v>
      </c>
      <c r="AL107" s="4544" t="s">
        <v>299</v>
      </c>
      <c r="AM107" s="4659"/>
      <c r="AN107" s="4605"/>
      <c r="AO107" s="4605"/>
      <c r="AP107" s="4605"/>
      <c r="AQ107" s="4605"/>
      <c r="AR107" s="4605"/>
      <c r="AS107" s="4605"/>
      <c r="AT107" s="4605"/>
      <c r="AU107" s="4605"/>
      <c r="AV107" s="4144"/>
      <c r="AW107" s="4145"/>
      <c r="AX107" s="4145"/>
      <c r="AY107" s="4145"/>
      <c r="AZ107" s="4145"/>
      <c r="BA107" s="4145"/>
      <c r="BB107" s="4145"/>
      <c r="BC107" s="4145"/>
      <c r="BD107" s="4519"/>
      <c r="BE107" s="4144"/>
      <c r="BF107" s="4145"/>
      <c r="BG107" s="4145"/>
      <c r="BH107" s="4145"/>
      <c r="BI107" s="4145"/>
      <c r="BJ107" s="4145"/>
      <c r="BK107" s="4145"/>
      <c r="BL107" s="4145"/>
      <c r="BM107" s="4145"/>
      <c r="BN107" s="4657" t="s">
        <v>299</v>
      </c>
      <c r="BO107" s="4658" t="s">
        <v>299</v>
      </c>
      <c r="BP107" s="4658" t="s">
        <v>299</v>
      </c>
      <c r="BQ107" s="4658" t="s">
        <v>299</v>
      </c>
      <c r="BR107" s="4658" t="s">
        <v>299</v>
      </c>
      <c r="BS107" s="4658" t="s">
        <v>299</v>
      </c>
      <c r="BT107" s="4658" t="s">
        <v>299</v>
      </c>
      <c r="BU107" s="4658" t="s">
        <v>299</v>
      </c>
      <c r="BV107" s="4658" t="s">
        <v>299</v>
      </c>
      <c r="BW107" s="4254"/>
      <c r="BX107" s="4255"/>
      <c r="BY107" s="4255"/>
      <c r="BZ107" s="4255"/>
      <c r="CA107" s="4255"/>
      <c r="CB107" s="4255"/>
      <c r="CC107" s="4255"/>
      <c r="CD107" s="4255"/>
      <c r="CE107" s="4256"/>
      <c r="CF107" s="4507" t="s">
        <v>309</v>
      </c>
      <c r="CG107" s="4508" t="s">
        <v>309</v>
      </c>
      <c r="CH107" s="4508" t="s">
        <v>309</v>
      </c>
      <c r="CI107" s="4508" t="s">
        <v>309</v>
      </c>
      <c r="CJ107" s="4508" t="s">
        <v>309</v>
      </c>
      <c r="CK107" s="4508" t="s">
        <v>309</v>
      </c>
      <c r="CL107" s="4508" t="s">
        <v>309</v>
      </c>
      <c r="CM107" s="4508" t="s">
        <v>309</v>
      </c>
      <c r="CN107" s="4508" t="s">
        <v>309</v>
      </c>
      <c r="CO107" s="4481"/>
      <c r="CP107" s="4482"/>
      <c r="CQ107" s="4482"/>
      <c r="CR107" s="4482"/>
      <c r="CS107" s="4482"/>
      <c r="CT107" s="4482"/>
      <c r="CU107" s="4482"/>
      <c r="CV107" s="4482"/>
      <c r="CW107" s="4483"/>
      <c r="CX107" s="4441" t="s">
        <v>299</v>
      </c>
      <c r="CY107" s="4442" t="s">
        <v>299</v>
      </c>
      <c r="CZ107" s="4442" t="s">
        <v>299</v>
      </c>
      <c r="DA107" s="4442" t="s">
        <v>299</v>
      </c>
      <c r="DB107" s="4442" t="s">
        <v>299</v>
      </c>
      <c r="DC107" s="4442" t="s">
        <v>299</v>
      </c>
      <c r="DD107" s="4442" t="s">
        <v>299</v>
      </c>
      <c r="DE107" s="4442" t="s">
        <v>299</v>
      </c>
      <c r="DF107" s="4442" t="s">
        <v>299</v>
      </c>
      <c r="DG107" s="4441"/>
      <c r="DH107" s="4442"/>
      <c r="DI107" s="4442"/>
      <c r="DJ107" s="4442"/>
      <c r="DK107" s="4442"/>
      <c r="DL107" s="4442"/>
      <c r="DM107" s="4442"/>
      <c r="DN107" s="4442"/>
      <c r="DO107" s="4443"/>
      <c r="DP107" s="4254"/>
      <c r="DQ107" s="4255"/>
      <c r="DR107" s="4255"/>
      <c r="DS107" s="4255"/>
      <c r="DT107" s="4255"/>
      <c r="DU107" s="4255"/>
      <c r="DV107" s="4255"/>
      <c r="DW107" s="4255"/>
      <c r="DX107" s="4255"/>
      <c r="DY107" s="4254"/>
      <c r="DZ107" s="4255"/>
      <c r="EA107" s="4255"/>
      <c r="EB107" s="4255"/>
      <c r="EC107" s="4255"/>
      <c r="ED107" s="4255"/>
      <c r="EE107" s="4255"/>
      <c r="EF107" s="4255"/>
      <c r="EG107" s="4255"/>
      <c r="EH107" s="4451"/>
      <c r="EI107" s="4452"/>
      <c r="EJ107" s="4452"/>
      <c r="EK107" s="4452"/>
      <c r="EL107" s="4452"/>
      <c r="EM107" s="4452"/>
      <c r="EN107" s="4452"/>
      <c r="EO107" s="4452"/>
      <c r="EP107" s="4452"/>
      <c r="EQ107" s="4532"/>
      <c r="ER107" s="4530"/>
      <c r="ES107" s="4530"/>
      <c r="ET107" s="4530"/>
      <c r="EU107" s="4530"/>
      <c r="EV107" s="4530"/>
      <c r="EW107" s="4530"/>
      <c r="EX107" s="4530"/>
      <c r="EY107" s="4530"/>
      <c r="EZ107" s="4532"/>
      <c r="FA107" s="4530"/>
      <c r="FB107" s="4530"/>
      <c r="FC107" s="4530"/>
      <c r="FD107" s="4530"/>
      <c r="FE107" s="4530"/>
      <c r="FF107" s="4530"/>
      <c r="FG107" s="4530"/>
      <c r="FH107" s="4531"/>
    </row>
    <row r="108" spans="1:164" s="2536" customFormat="1" ht="29.25" customHeight="1">
      <c r="A108" s="1383"/>
      <c r="D108" s="2899" t="s">
        <v>2275</v>
      </c>
      <c r="E108" s="245"/>
      <c r="F108" s="2900"/>
      <c r="G108" s="2544"/>
      <c r="H108" s="1383"/>
      <c r="I108" s="2544"/>
      <c r="J108" s="1383"/>
      <c r="K108" s="2544"/>
      <c r="L108" s="4754" t="s">
        <v>296</v>
      </c>
      <c r="M108" s="4755"/>
      <c r="N108" s="4755"/>
      <c r="O108" s="4755"/>
      <c r="P108" s="4755"/>
      <c r="Q108" s="4755"/>
      <c r="R108" s="4755"/>
      <c r="S108" s="4755"/>
      <c r="T108" s="4756"/>
      <c r="U108" s="4647"/>
      <c r="V108" s="4648"/>
      <c r="W108" s="4648"/>
      <c r="X108" s="4648"/>
      <c r="Y108" s="4648"/>
      <c r="Z108" s="4648"/>
      <c r="AA108" s="4648"/>
      <c r="AB108" s="4648"/>
      <c r="AC108" s="4649"/>
      <c r="AD108" s="4704" t="s">
        <v>301</v>
      </c>
      <c r="AE108" s="4705" t="s">
        <v>301</v>
      </c>
      <c r="AF108" s="4705" t="s">
        <v>301</v>
      </c>
      <c r="AG108" s="4705" t="s">
        <v>301</v>
      </c>
      <c r="AH108" s="4705" t="s">
        <v>301</v>
      </c>
      <c r="AI108" s="4705" t="s">
        <v>301</v>
      </c>
      <c r="AJ108" s="4705" t="s">
        <v>301</v>
      </c>
      <c r="AK108" s="4705" t="s">
        <v>301</v>
      </c>
      <c r="AL108" s="4706" t="s">
        <v>301</v>
      </c>
      <c r="AM108" s="4707"/>
      <c r="AN108" s="4708"/>
      <c r="AO108" s="4708"/>
      <c r="AP108" s="4708"/>
      <c r="AQ108" s="4708"/>
      <c r="AR108" s="4708"/>
      <c r="AS108" s="4708"/>
      <c r="AT108" s="4708"/>
      <c r="AU108" s="4709"/>
      <c r="AV108" s="4634" t="s">
        <v>2654</v>
      </c>
      <c r="AW108" s="4635"/>
      <c r="AX108" s="4635"/>
      <c r="AY108" s="4635"/>
      <c r="AZ108" s="4635"/>
      <c r="BA108" s="4635"/>
      <c r="BB108" s="4635"/>
      <c r="BC108" s="4635"/>
      <c r="BD108" s="4636"/>
      <c r="BE108" s="4637" t="s">
        <v>2279</v>
      </c>
      <c r="BF108" s="4638"/>
      <c r="BG108" s="4638"/>
      <c r="BH108" s="4638"/>
      <c r="BI108" s="4638"/>
      <c r="BJ108" s="4638"/>
      <c r="BK108" s="4638"/>
      <c r="BL108" s="4638"/>
      <c r="BM108" s="4639"/>
      <c r="BN108" s="4719" t="s">
        <v>303</v>
      </c>
      <c r="BO108" s="4720" t="s">
        <v>303</v>
      </c>
      <c r="BP108" s="4720" t="s">
        <v>303</v>
      </c>
      <c r="BQ108" s="4720" t="s">
        <v>303</v>
      </c>
      <c r="BR108" s="4720" t="s">
        <v>303</v>
      </c>
      <c r="BS108" s="4720" t="s">
        <v>303</v>
      </c>
      <c r="BT108" s="4720" t="s">
        <v>303</v>
      </c>
      <c r="BU108" s="4720" t="s">
        <v>303</v>
      </c>
      <c r="BV108" s="4721" t="s">
        <v>303</v>
      </c>
      <c r="BW108" s="4469"/>
      <c r="BX108" s="4470"/>
      <c r="BY108" s="4470"/>
      <c r="BZ108" s="4470"/>
      <c r="CA108" s="4470"/>
      <c r="CB108" s="4470"/>
      <c r="CC108" s="4470"/>
      <c r="CD108" s="4470"/>
      <c r="CE108" s="4471"/>
      <c r="CF108" s="4698" t="s">
        <v>310</v>
      </c>
      <c r="CG108" s="4699" t="s">
        <v>310</v>
      </c>
      <c r="CH108" s="4699" t="s">
        <v>310</v>
      </c>
      <c r="CI108" s="4699" t="s">
        <v>310</v>
      </c>
      <c r="CJ108" s="4699" t="s">
        <v>310</v>
      </c>
      <c r="CK108" s="4699" t="s">
        <v>310</v>
      </c>
      <c r="CL108" s="4699" t="s">
        <v>310</v>
      </c>
      <c r="CM108" s="4699" t="s">
        <v>310</v>
      </c>
      <c r="CN108" s="4700" t="s">
        <v>310</v>
      </c>
      <c r="CO108" s="4695"/>
      <c r="CP108" s="4696"/>
      <c r="CQ108" s="4696"/>
      <c r="CR108" s="4696"/>
      <c r="CS108" s="4696"/>
      <c r="CT108" s="4696"/>
      <c r="CU108" s="4696"/>
      <c r="CV108" s="4696"/>
      <c r="CW108" s="4697"/>
      <c r="CX108" s="4686" t="s">
        <v>2274</v>
      </c>
      <c r="CY108" s="4687" t="s">
        <v>313</v>
      </c>
      <c r="CZ108" s="4687" t="s">
        <v>313</v>
      </c>
      <c r="DA108" s="4687" t="s">
        <v>313</v>
      </c>
      <c r="DB108" s="4687" t="s">
        <v>313</v>
      </c>
      <c r="DC108" s="4687" t="s">
        <v>313</v>
      </c>
      <c r="DD108" s="4687" t="s">
        <v>313</v>
      </c>
      <c r="DE108" s="4687" t="s">
        <v>313</v>
      </c>
      <c r="DF108" s="4688" t="s">
        <v>313</v>
      </c>
      <c r="DG108" s="4686"/>
      <c r="DH108" s="4687"/>
      <c r="DI108" s="4687"/>
      <c r="DJ108" s="4687"/>
      <c r="DK108" s="4687"/>
      <c r="DL108" s="4687"/>
      <c r="DM108" s="4687"/>
      <c r="DN108" s="4687"/>
      <c r="DO108" s="4688"/>
      <c r="DP108" s="4469" t="s">
        <v>2274</v>
      </c>
      <c r="DQ108" s="4470" t="s">
        <v>313</v>
      </c>
      <c r="DR108" s="4470" t="s">
        <v>313</v>
      </c>
      <c r="DS108" s="4470" t="s">
        <v>313</v>
      </c>
      <c r="DT108" s="4470" t="s">
        <v>313</v>
      </c>
      <c r="DU108" s="4470" t="s">
        <v>313</v>
      </c>
      <c r="DV108" s="4470" t="s">
        <v>313</v>
      </c>
      <c r="DW108" s="4470" t="s">
        <v>313</v>
      </c>
      <c r="DX108" s="4471" t="s">
        <v>313</v>
      </c>
      <c r="DY108" s="4469"/>
      <c r="DZ108" s="4470"/>
      <c r="EA108" s="4470"/>
      <c r="EB108" s="4470"/>
      <c r="EC108" s="4470"/>
      <c r="ED108" s="4470"/>
      <c r="EE108" s="4470"/>
      <c r="EF108" s="4470"/>
      <c r="EG108" s="4471"/>
      <c r="EH108" s="4647" t="s">
        <v>2274</v>
      </c>
      <c r="EI108" s="4648" t="s">
        <v>313</v>
      </c>
      <c r="EJ108" s="4648" t="s">
        <v>313</v>
      </c>
      <c r="EK108" s="4648" t="s">
        <v>313</v>
      </c>
      <c r="EL108" s="4648" t="s">
        <v>313</v>
      </c>
      <c r="EM108" s="4648" t="s">
        <v>313</v>
      </c>
      <c r="EN108" s="4648" t="s">
        <v>313</v>
      </c>
      <c r="EO108" s="4648" t="s">
        <v>313</v>
      </c>
      <c r="EP108" s="4649" t="s">
        <v>313</v>
      </c>
      <c r="EQ108" s="4644" t="s">
        <v>2274</v>
      </c>
      <c r="ER108" s="4645"/>
      <c r="ES108" s="4645"/>
      <c r="ET108" s="4645"/>
      <c r="EU108" s="4645"/>
      <c r="EV108" s="4645"/>
      <c r="EW108" s="4645"/>
      <c r="EX108" s="4645"/>
      <c r="EY108" s="4646"/>
      <c r="EZ108" s="4644"/>
      <c r="FA108" s="4645"/>
      <c r="FB108" s="4645"/>
      <c r="FC108" s="4645"/>
      <c r="FD108" s="4645"/>
      <c r="FE108" s="4645"/>
      <c r="FF108" s="4645"/>
      <c r="FG108" s="4645"/>
      <c r="FH108" s="4646"/>
    </row>
    <row r="109" spans="1:164" s="1122" customFormat="1" ht="15" customHeight="1">
      <c r="A109" s="1383"/>
      <c r="C109" s="2536"/>
      <c r="D109" s="629" t="s">
        <v>2557</v>
      </c>
      <c r="E109" s="2544"/>
      <c r="F109" s="2898"/>
      <c r="G109" s="2544"/>
      <c r="H109" s="1383"/>
      <c r="I109" s="2544"/>
      <c r="J109" s="1383"/>
      <c r="K109" s="2544"/>
      <c r="L109" s="4540" t="s">
        <v>191</v>
      </c>
      <c r="M109" s="4541"/>
      <c r="N109" s="4541"/>
      <c r="O109" s="4541"/>
      <c r="P109" s="4541"/>
      <c r="Q109" s="4541"/>
      <c r="R109" s="4541"/>
      <c r="S109" s="4541"/>
      <c r="T109" s="4541"/>
      <c r="U109" s="4472"/>
      <c r="V109" s="4452"/>
      <c r="W109" s="4452"/>
      <c r="X109" s="4452"/>
      <c r="Y109" s="4452"/>
      <c r="Z109" s="4452"/>
      <c r="AA109" s="4452"/>
      <c r="AB109" s="4452"/>
      <c r="AC109" s="4452"/>
      <c r="AD109" s="4542" t="s">
        <v>300</v>
      </c>
      <c r="AE109" s="4543" t="s">
        <v>300</v>
      </c>
      <c r="AF109" s="4543" t="s">
        <v>300</v>
      </c>
      <c r="AG109" s="4543" t="s">
        <v>300</v>
      </c>
      <c r="AH109" s="4543" t="s">
        <v>300</v>
      </c>
      <c r="AI109" s="4543" t="s">
        <v>300</v>
      </c>
      <c r="AJ109" s="4543" t="s">
        <v>300</v>
      </c>
      <c r="AK109" s="4543" t="s">
        <v>300</v>
      </c>
      <c r="AL109" s="4544" t="s">
        <v>300</v>
      </c>
      <c r="AM109" s="4607"/>
      <c r="AN109" s="4605"/>
      <c r="AO109" s="4605"/>
      <c r="AP109" s="4605"/>
      <c r="AQ109" s="4605"/>
      <c r="AR109" s="4605"/>
      <c r="AS109" s="4605"/>
      <c r="AT109" s="4605"/>
      <c r="AU109" s="4605"/>
      <c r="AV109" s="4144" t="s">
        <v>300</v>
      </c>
      <c r="AW109" s="4145" t="s">
        <v>300</v>
      </c>
      <c r="AX109" s="4145" t="s">
        <v>300</v>
      </c>
      <c r="AY109" s="4145" t="s">
        <v>300</v>
      </c>
      <c r="AZ109" s="4145" t="s">
        <v>300</v>
      </c>
      <c r="BA109" s="4145" t="s">
        <v>300</v>
      </c>
      <c r="BB109" s="4145" t="s">
        <v>300</v>
      </c>
      <c r="BC109" s="4145" t="s">
        <v>300</v>
      </c>
      <c r="BD109" s="4519" t="s">
        <v>300</v>
      </c>
      <c r="BE109" s="4168" t="s">
        <v>300</v>
      </c>
      <c r="BF109" s="4145"/>
      <c r="BG109" s="4145"/>
      <c r="BH109" s="4145"/>
      <c r="BI109" s="4145"/>
      <c r="BJ109" s="4145"/>
      <c r="BK109" s="4145"/>
      <c r="BL109" s="4145"/>
      <c r="BM109" s="4145"/>
      <c r="BN109" s="4657" t="s">
        <v>306</v>
      </c>
      <c r="BO109" s="4658" t="s">
        <v>306</v>
      </c>
      <c r="BP109" s="4658" t="s">
        <v>306</v>
      </c>
      <c r="BQ109" s="4658" t="s">
        <v>306</v>
      </c>
      <c r="BR109" s="4658" t="s">
        <v>306</v>
      </c>
      <c r="BS109" s="4658" t="s">
        <v>306</v>
      </c>
      <c r="BT109" s="4658" t="s">
        <v>306</v>
      </c>
      <c r="BU109" s="4658" t="s">
        <v>306</v>
      </c>
      <c r="BV109" s="4658" t="s">
        <v>306</v>
      </c>
      <c r="BW109" s="4254"/>
      <c r="BX109" s="4255"/>
      <c r="BY109" s="4255"/>
      <c r="BZ109" s="4255"/>
      <c r="CA109" s="4255"/>
      <c r="CB109" s="4255"/>
      <c r="CC109" s="4255"/>
      <c r="CD109" s="4255"/>
      <c r="CE109" s="4256"/>
      <c r="CF109" s="4507" t="s">
        <v>306</v>
      </c>
      <c r="CG109" s="4508" t="s">
        <v>306</v>
      </c>
      <c r="CH109" s="4508" t="s">
        <v>306</v>
      </c>
      <c r="CI109" s="4508" t="s">
        <v>306</v>
      </c>
      <c r="CJ109" s="4508" t="s">
        <v>306</v>
      </c>
      <c r="CK109" s="4508" t="s">
        <v>306</v>
      </c>
      <c r="CL109" s="4508" t="s">
        <v>306</v>
      </c>
      <c r="CM109" s="4508" t="s">
        <v>306</v>
      </c>
      <c r="CN109" s="4508" t="s">
        <v>306</v>
      </c>
      <c r="CO109" s="4481"/>
      <c r="CP109" s="4482"/>
      <c r="CQ109" s="4482"/>
      <c r="CR109" s="4482"/>
      <c r="CS109" s="4482"/>
      <c r="CT109" s="4482"/>
      <c r="CU109" s="4482"/>
      <c r="CV109" s="4482"/>
      <c r="CW109" s="4483"/>
      <c r="CX109" s="4490" t="s">
        <v>306</v>
      </c>
      <c r="CY109" s="4442" t="s">
        <v>312</v>
      </c>
      <c r="CZ109" s="4442" t="s">
        <v>312</v>
      </c>
      <c r="DA109" s="4442" t="s">
        <v>312</v>
      </c>
      <c r="DB109" s="4442" t="s">
        <v>312</v>
      </c>
      <c r="DC109" s="4442" t="s">
        <v>312</v>
      </c>
      <c r="DD109" s="4442" t="s">
        <v>312</v>
      </c>
      <c r="DE109" s="4442" t="s">
        <v>312</v>
      </c>
      <c r="DF109" s="4442" t="s">
        <v>312</v>
      </c>
      <c r="DG109" s="4441"/>
      <c r="DH109" s="4442"/>
      <c r="DI109" s="4442"/>
      <c r="DJ109" s="4442"/>
      <c r="DK109" s="4442"/>
      <c r="DL109" s="4442"/>
      <c r="DM109" s="4442"/>
      <c r="DN109" s="4442"/>
      <c r="DO109" s="4443"/>
      <c r="DP109" s="4459" t="s">
        <v>312</v>
      </c>
      <c r="DQ109" s="4255"/>
      <c r="DR109" s="4255"/>
      <c r="DS109" s="4255"/>
      <c r="DT109" s="4255"/>
      <c r="DU109" s="4255"/>
      <c r="DV109" s="4255"/>
      <c r="DW109" s="4255"/>
      <c r="DX109" s="4255"/>
      <c r="DY109" s="4459"/>
      <c r="DZ109" s="4255"/>
      <c r="EA109" s="4255"/>
      <c r="EB109" s="4255"/>
      <c r="EC109" s="4255"/>
      <c r="ED109" s="4255"/>
      <c r="EE109" s="4255"/>
      <c r="EF109" s="4255"/>
      <c r="EG109" s="4255"/>
      <c r="EH109" s="4472" t="s">
        <v>312</v>
      </c>
      <c r="EI109" s="4452"/>
      <c r="EJ109" s="4452"/>
      <c r="EK109" s="4452"/>
      <c r="EL109" s="4452"/>
      <c r="EM109" s="4452"/>
      <c r="EN109" s="4452"/>
      <c r="EO109" s="4452"/>
      <c r="EP109" s="4452"/>
      <c r="EQ109" s="4529" t="s">
        <v>312</v>
      </c>
      <c r="ER109" s="4530"/>
      <c r="ES109" s="4530"/>
      <c r="ET109" s="4530"/>
      <c r="EU109" s="4530"/>
      <c r="EV109" s="4530"/>
      <c r="EW109" s="4530"/>
      <c r="EX109" s="4530"/>
      <c r="EY109" s="4530"/>
      <c r="EZ109" s="4529" t="s">
        <v>312</v>
      </c>
      <c r="FA109" s="4530"/>
      <c r="FB109" s="4530"/>
      <c r="FC109" s="4530"/>
      <c r="FD109" s="4530"/>
      <c r="FE109" s="4530"/>
      <c r="FF109" s="4530"/>
      <c r="FG109" s="4530"/>
      <c r="FH109" s="4531"/>
    </row>
    <row r="110" spans="1:164" s="1122" customFormat="1">
      <c r="A110" s="1383"/>
      <c r="C110" s="2536"/>
      <c r="D110" s="629" t="s">
        <v>2268</v>
      </c>
      <c r="E110" s="2544"/>
      <c r="F110" s="2898"/>
      <c r="G110" s="2544"/>
      <c r="H110" s="1383"/>
      <c r="I110" s="2544"/>
      <c r="J110" s="1383"/>
      <c r="K110" s="2544"/>
      <c r="L110" s="4540" t="s">
        <v>295</v>
      </c>
      <c r="M110" s="4541"/>
      <c r="N110" s="4541"/>
      <c r="O110" s="4541"/>
      <c r="P110" s="4541"/>
      <c r="Q110" s="4541"/>
      <c r="R110" s="4541"/>
      <c r="S110" s="4541"/>
      <c r="T110" s="4541"/>
      <c r="U110" s="4472"/>
      <c r="V110" s="4452"/>
      <c r="W110" s="4452"/>
      <c r="X110" s="4452"/>
      <c r="Y110" s="4452"/>
      <c r="Z110" s="4452"/>
      <c r="AA110" s="4452"/>
      <c r="AB110" s="4452"/>
      <c r="AC110" s="4452"/>
      <c r="AD110" s="4542" t="s">
        <v>295</v>
      </c>
      <c r="AE110" s="4543" t="s">
        <v>295</v>
      </c>
      <c r="AF110" s="4543" t="s">
        <v>295</v>
      </c>
      <c r="AG110" s="4543" t="s">
        <v>295</v>
      </c>
      <c r="AH110" s="4543" t="s">
        <v>295</v>
      </c>
      <c r="AI110" s="4543" t="s">
        <v>295</v>
      </c>
      <c r="AJ110" s="4543" t="s">
        <v>295</v>
      </c>
      <c r="AK110" s="4543" t="s">
        <v>295</v>
      </c>
      <c r="AL110" s="4544" t="s">
        <v>295</v>
      </c>
      <c r="AM110" s="4607"/>
      <c r="AN110" s="4605"/>
      <c r="AO110" s="4605"/>
      <c r="AP110" s="4605"/>
      <c r="AQ110" s="4605"/>
      <c r="AR110" s="4605"/>
      <c r="AS110" s="4605"/>
      <c r="AT110" s="4605"/>
      <c r="AU110" s="4605"/>
      <c r="AV110" s="4168" t="s">
        <v>302</v>
      </c>
      <c r="AW110" s="4145"/>
      <c r="AX110" s="4145"/>
      <c r="AY110" s="4145"/>
      <c r="AZ110" s="4145"/>
      <c r="BA110" s="4145"/>
      <c r="BB110" s="4145"/>
      <c r="BC110" s="4145"/>
      <c r="BD110" s="4519"/>
      <c r="BE110" s="4168" t="s">
        <v>194</v>
      </c>
      <c r="BF110" s="4145"/>
      <c r="BG110" s="4145"/>
      <c r="BH110" s="4145"/>
      <c r="BI110" s="4145"/>
      <c r="BJ110" s="4145"/>
      <c r="BK110" s="4145"/>
      <c r="BL110" s="4145"/>
      <c r="BM110" s="4145"/>
      <c r="BN110" s="4657" t="s">
        <v>194</v>
      </c>
      <c r="BO110" s="4658" t="s">
        <v>194</v>
      </c>
      <c r="BP110" s="4658" t="s">
        <v>194</v>
      </c>
      <c r="BQ110" s="4658" t="s">
        <v>194</v>
      </c>
      <c r="BR110" s="4658" t="s">
        <v>194</v>
      </c>
      <c r="BS110" s="4658" t="s">
        <v>194</v>
      </c>
      <c r="BT110" s="4658" t="s">
        <v>194</v>
      </c>
      <c r="BU110" s="4658" t="s">
        <v>194</v>
      </c>
      <c r="BV110" s="4658" t="s">
        <v>194</v>
      </c>
      <c r="BW110" s="4459"/>
      <c r="BX110" s="4255"/>
      <c r="BY110" s="4255"/>
      <c r="BZ110" s="4255"/>
      <c r="CA110" s="4255"/>
      <c r="CB110" s="4255"/>
      <c r="CC110" s="4255"/>
      <c r="CD110" s="4255"/>
      <c r="CE110" s="4256"/>
      <c r="CF110" s="4507" t="s">
        <v>194</v>
      </c>
      <c r="CG110" s="4508" t="s">
        <v>194</v>
      </c>
      <c r="CH110" s="4508" t="s">
        <v>194</v>
      </c>
      <c r="CI110" s="4508" t="s">
        <v>194</v>
      </c>
      <c r="CJ110" s="4508" t="s">
        <v>194</v>
      </c>
      <c r="CK110" s="4508" t="s">
        <v>194</v>
      </c>
      <c r="CL110" s="4508" t="s">
        <v>194</v>
      </c>
      <c r="CM110" s="4508" t="s">
        <v>194</v>
      </c>
      <c r="CN110" s="4508" t="s">
        <v>194</v>
      </c>
      <c r="CO110" s="4640"/>
      <c r="CP110" s="4482"/>
      <c r="CQ110" s="4482"/>
      <c r="CR110" s="4482"/>
      <c r="CS110" s="4482"/>
      <c r="CT110" s="4482"/>
      <c r="CU110" s="4482"/>
      <c r="CV110" s="4482"/>
      <c r="CW110" s="4483"/>
      <c r="CX110" s="4490" t="s">
        <v>191</v>
      </c>
      <c r="CY110" s="4442" t="s">
        <v>191</v>
      </c>
      <c r="CZ110" s="4442" t="s">
        <v>191</v>
      </c>
      <c r="DA110" s="4442" t="s">
        <v>191</v>
      </c>
      <c r="DB110" s="4442" t="s">
        <v>191</v>
      </c>
      <c r="DC110" s="4442" t="s">
        <v>191</v>
      </c>
      <c r="DD110" s="4442" t="s">
        <v>191</v>
      </c>
      <c r="DE110" s="4442" t="s">
        <v>191</v>
      </c>
      <c r="DF110" s="4442" t="s">
        <v>191</v>
      </c>
      <c r="DG110" s="4490"/>
      <c r="DH110" s="4442"/>
      <c r="DI110" s="4442"/>
      <c r="DJ110" s="4442"/>
      <c r="DK110" s="4442"/>
      <c r="DL110" s="4442"/>
      <c r="DM110" s="4442"/>
      <c r="DN110" s="4442"/>
      <c r="DO110" s="4443"/>
      <c r="DP110" s="4459"/>
      <c r="DQ110" s="4255"/>
      <c r="DR110" s="4255"/>
      <c r="DS110" s="4255"/>
      <c r="DT110" s="4255"/>
      <c r="DU110" s="4255"/>
      <c r="DV110" s="4255"/>
      <c r="DW110" s="4255"/>
      <c r="DX110" s="4255"/>
      <c r="DY110" s="4459"/>
      <c r="DZ110" s="4255"/>
      <c r="EA110" s="4255"/>
      <c r="EB110" s="4255"/>
      <c r="EC110" s="4255"/>
      <c r="ED110" s="4255"/>
      <c r="EE110" s="4255"/>
      <c r="EF110" s="4255"/>
      <c r="EG110" s="4255"/>
      <c r="EH110" s="4472"/>
      <c r="EI110" s="4452"/>
      <c r="EJ110" s="4452"/>
      <c r="EK110" s="4452"/>
      <c r="EL110" s="4452"/>
      <c r="EM110" s="4452"/>
      <c r="EN110" s="4452"/>
      <c r="EO110" s="4452"/>
      <c r="EP110" s="4452"/>
      <c r="EQ110" s="4532"/>
      <c r="ER110" s="4530"/>
      <c r="ES110" s="4530"/>
      <c r="ET110" s="4530"/>
      <c r="EU110" s="4530"/>
      <c r="EV110" s="4530"/>
      <c r="EW110" s="4530"/>
      <c r="EX110" s="4530"/>
      <c r="EY110" s="4530"/>
      <c r="EZ110" s="4529" t="s">
        <v>191</v>
      </c>
      <c r="FA110" s="4530"/>
      <c r="FB110" s="4530"/>
      <c r="FC110" s="4530"/>
      <c r="FD110" s="4530"/>
      <c r="FE110" s="4530"/>
      <c r="FF110" s="4530"/>
      <c r="FG110" s="4530"/>
      <c r="FH110" s="4531"/>
    </row>
    <row r="111" spans="1:164" s="2536" customFormat="1">
      <c r="A111" s="1383"/>
      <c r="D111" s="629" t="s">
        <v>2306</v>
      </c>
      <c r="E111" s="2544"/>
      <c r="F111" s="2898"/>
      <c r="G111" s="2544"/>
      <c r="H111" s="1383"/>
      <c r="I111" s="2544"/>
      <c r="J111" s="1383"/>
      <c r="K111" s="2544"/>
      <c r="L111" s="4540">
        <v>94</v>
      </c>
      <c r="M111" s="4541"/>
      <c r="N111" s="4541"/>
      <c r="O111" s="4541"/>
      <c r="P111" s="4541"/>
      <c r="Q111" s="4541"/>
      <c r="R111" s="4541"/>
      <c r="S111" s="4541"/>
      <c r="T111" s="4541"/>
      <c r="U111" s="4451"/>
      <c r="V111" s="4452"/>
      <c r="W111" s="4452"/>
      <c r="X111" s="4452"/>
      <c r="Y111" s="4452"/>
      <c r="Z111" s="4452"/>
      <c r="AA111" s="4452"/>
      <c r="AB111" s="4452"/>
      <c r="AC111" s="4452"/>
      <c r="AD111" s="4689">
        <v>125</v>
      </c>
      <c r="AE111" s="4690"/>
      <c r="AF111" s="4690"/>
      <c r="AG111" s="4690"/>
      <c r="AH111" s="4690"/>
      <c r="AI111" s="4690"/>
      <c r="AJ111" s="4690"/>
      <c r="AK111" s="4690"/>
      <c r="AL111" s="4691"/>
      <c r="AM111" s="4659"/>
      <c r="AN111" s="4605"/>
      <c r="AO111" s="4605"/>
      <c r="AP111" s="4605"/>
      <c r="AQ111" s="4605"/>
      <c r="AR111" s="4605"/>
      <c r="AS111" s="4605"/>
      <c r="AT111" s="4605"/>
      <c r="AU111" s="4605"/>
      <c r="AV111" s="4545">
        <f>AV112/2</f>
        <v>211.5</v>
      </c>
      <c r="AW111" s="4546"/>
      <c r="AX111" s="4546"/>
      <c r="AY111" s="4546"/>
      <c r="AZ111" s="4546"/>
      <c r="BA111" s="4546"/>
      <c r="BB111" s="4546"/>
      <c r="BC111" s="4546"/>
      <c r="BD111" s="4547"/>
      <c r="BE111" s="4144">
        <v>235</v>
      </c>
      <c r="BF111" s="4145"/>
      <c r="BG111" s="4145"/>
      <c r="BH111" s="4145"/>
      <c r="BI111" s="4145"/>
      <c r="BJ111" s="4145"/>
      <c r="BK111" s="4145"/>
      <c r="BL111" s="4145"/>
      <c r="BM111" s="4145"/>
      <c r="BN111" s="4657">
        <v>394</v>
      </c>
      <c r="BO111" s="4658"/>
      <c r="BP111" s="4658"/>
      <c r="BQ111" s="4658"/>
      <c r="BR111" s="4658"/>
      <c r="BS111" s="4658"/>
      <c r="BT111" s="4658"/>
      <c r="BU111" s="4658"/>
      <c r="BV111" s="4658"/>
      <c r="BW111" s="4692"/>
      <c r="BX111" s="4693"/>
      <c r="BY111" s="4693"/>
      <c r="BZ111" s="4693"/>
      <c r="CA111" s="4693"/>
      <c r="CB111" s="4693"/>
      <c r="CC111" s="4693"/>
      <c r="CD111" s="4693"/>
      <c r="CE111" s="4694"/>
      <c r="CF111" s="4507">
        <v>525</v>
      </c>
      <c r="CG111" s="4508"/>
      <c r="CH111" s="4508"/>
      <c r="CI111" s="4508"/>
      <c r="CJ111" s="4508"/>
      <c r="CK111" s="4508"/>
      <c r="CL111" s="4508"/>
      <c r="CM111" s="4508"/>
      <c r="CN111" s="4508"/>
      <c r="CO111" s="4701"/>
      <c r="CP111" s="4702"/>
      <c r="CQ111" s="4702"/>
      <c r="CR111" s="4702"/>
      <c r="CS111" s="4702"/>
      <c r="CT111" s="4702"/>
      <c r="CU111" s="4702"/>
      <c r="CV111" s="4702"/>
      <c r="CW111" s="4703"/>
      <c r="CX111" s="4441">
        <v>700</v>
      </c>
      <c r="CY111" s="4442"/>
      <c r="CZ111" s="4442"/>
      <c r="DA111" s="4442"/>
      <c r="DB111" s="4442"/>
      <c r="DC111" s="4442"/>
      <c r="DD111" s="4442"/>
      <c r="DE111" s="4442"/>
      <c r="DF111" s="4442"/>
      <c r="DG111" s="4641"/>
      <c r="DH111" s="4642"/>
      <c r="DI111" s="4642"/>
      <c r="DJ111" s="4642"/>
      <c r="DK111" s="4642"/>
      <c r="DL111" s="4642"/>
      <c r="DM111" s="4642"/>
      <c r="DN111" s="4642"/>
      <c r="DO111" s="4643"/>
      <c r="DP111" s="4254">
        <v>950</v>
      </c>
      <c r="DQ111" s="4255"/>
      <c r="DR111" s="4255"/>
      <c r="DS111" s="4255"/>
      <c r="DT111" s="4255"/>
      <c r="DU111" s="4255"/>
      <c r="DV111" s="4255"/>
      <c r="DW111" s="4255"/>
      <c r="DX111" s="4255"/>
      <c r="DY111" s="4254"/>
      <c r="DZ111" s="4255"/>
      <c r="EA111" s="4255"/>
      <c r="EB111" s="4255"/>
      <c r="EC111" s="4255"/>
      <c r="ED111" s="4255"/>
      <c r="EE111" s="4255"/>
      <c r="EF111" s="4255"/>
      <c r="EG111" s="4255"/>
      <c r="EH111" s="4451">
        <f>EH112/2</f>
        <v>1125</v>
      </c>
      <c r="EI111" s="4452"/>
      <c r="EJ111" s="4452"/>
      <c r="EK111" s="4452"/>
      <c r="EL111" s="4452"/>
      <c r="EM111" s="4452"/>
      <c r="EN111" s="4452"/>
      <c r="EO111" s="4452"/>
      <c r="EP111" s="4452"/>
      <c r="EQ111" s="4532">
        <f>EQ112/2</f>
        <v>1250</v>
      </c>
      <c r="ER111" s="4530"/>
      <c r="ES111" s="4530"/>
      <c r="ET111" s="4530"/>
      <c r="EU111" s="4530"/>
      <c r="EV111" s="4530"/>
      <c r="EW111" s="4530"/>
      <c r="EX111" s="4530"/>
      <c r="EY111" s="4530"/>
      <c r="EZ111" s="4532"/>
      <c r="FA111" s="4530"/>
      <c r="FB111" s="4530"/>
      <c r="FC111" s="4530"/>
      <c r="FD111" s="4530"/>
      <c r="FE111" s="4530"/>
      <c r="FF111" s="4530"/>
      <c r="FG111" s="4530"/>
      <c r="FH111" s="4531"/>
    </row>
    <row r="112" spans="1:164" s="1122" customFormat="1">
      <c r="A112" s="1383"/>
      <c r="C112" s="2536"/>
      <c r="D112" s="629" t="s">
        <v>2307</v>
      </c>
      <c r="E112" s="2544"/>
      <c r="F112" s="2898"/>
      <c r="G112" s="2544"/>
      <c r="H112" s="1383"/>
      <c r="I112" s="2544"/>
      <c r="J112" s="1383"/>
      <c r="K112" s="2544"/>
      <c r="L112" s="4540">
        <v>187</v>
      </c>
      <c r="M112" s="4541"/>
      <c r="N112" s="4541"/>
      <c r="O112" s="4541"/>
      <c r="P112" s="4541"/>
      <c r="Q112" s="4541"/>
      <c r="R112" s="4541"/>
      <c r="S112" s="4541"/>
      <c r="T112" s="4541"/>
      <c r="U112" s="4451"/>
      <c r="V112" s="4452"/>
      <c r="W112" s="4452"/>
      <c r="X112" s="4452"/>
      <c r="Y112" s="4452"/>
      <c r="Z112" s="4452"/>
      <c r="AA112" s="4452"/>
      <c r="AB112" s="4452"/>
      <c r="AC112" s="4452"/>
      <c r="AD112" s="4542">
        <v>250</v>
      </c>
      <c r="AE112" s="4543"/>
      <c r="AF112" s="4543"/>
      <c r="AG112" s="4543"/>
      <c r="AH112" s="4543"/>
      <c r="AI112" s="4543"/>
      <c r="AJ112" s="4543"/>
      <c r="AK112" s="4543"/>
      <c r="AL112" s="4544"/>
      <c r="AM112" s="4659"/>
      <c r="AN112" s="4605"/>
      <c r="AO112" s="4605"/>
      <c r="AP112" s="4605"/>
      <c r="AQ112" s="4605"/>
      <c r="AR112" s="4605"/>
      <c r="AS112" s="4605"/>
      <c r="AT112" s="4605"/>
      <c r="AU112" s="4605"/>
      <c r="AV112" s="4144">
        <v>423</v>
      </c>
      <c r="AW112" s="4145"/>
      <c r="AX112" s="4145"/>
      <c r="AY112" s="4145"/>
      <c r="AZ112" s="4145"/>
      <c r="BA112" s="4145"/>
      <c r="BB112" s="4145"/>
      <c r="BC112" s="4145"/>
      <c r="BD112" s="4519"/>
      <c r="BE112" s="4144">
        <v>462</v>
      </c>
      <c r="BF112" s="4145"/>
      <c r="BG112" s="4145"/>
      <c r="BH112" s="4145"/>
      <c r="BI112" s="4145"/>
      <c r="BJ112" s="4145"/>
      <c r="BK112" s="4145"/>
      <c r="BL112" s="4145"/>
      <c r="BM112" s="4145"/>
      <c r="BN112" s="4657">
        <v>788</v>
      </c>
      <c r="BO112" s="4658"/>
      <c r="BP112" s="4658"/>
      <c r="BQ112" s="4658"/>
      <c r="BR112" s="4658"/>
      <c r="BS112" s="4658"/>
      <c r="BT112" s="4658"/>
      <c r="BU112" s="4658"/>
      <c r="BV112" s="4658"/>
      <c r="BW112" s="4254"/>
      <c r="BX112" s="4255"/>
      <c r="BY112" s="4255"/>
      <c r="BZ112" s="4255"/>
      <c r="CA112" s="4255"/>
      <c r="CB112" s="4255"/>
      <c r="CC112" s="4255"/>
      <c r="CD112" s="4255"/>
      <c r="CE112" s="4256"/>
      <c r="CF112" s="4507">
        <v>1050</v>
      </c>
      <c r="CG112" s="4508"/>
      <c r="CH112" s="4508"/>
      <c r="CI112" s="4508"/>
      <c r="CJ112" s="4508"/>
      <c r="CK112" s="4508"/>
      <c r="CL112" s="4508"/>
      <c r="CM112" s="4508"/>
      <c r="CN112" s="4508"/>
      <c r="CO112" s="4481"/>
      <c r="CP112" s="4482"/>
      <c r="CQ112" s="4482"/>
      <c r="CR112" s="4482"/>
      <c r="CS112" s="4482"/>
      <c r="CT112" s="4482"/>
      <c r="CU112" s="4482"/>
      <c r="CV112" s="4482"/>
      <c r="CW112" s="4483"/>
      <c r="CX112" s="4441">
        <v>1400</v>
      </c>
      <c r="CY112" s="4442"/>
      <c r="CZ112" s="4442"/>
      <c r="DA112" s="4442"/>
      <c r="DB112" s="4442"/>
      <c r="DC112" s="4442"/>
      <c r="DD112" s="4442"/>
      <c r="DE112" s="4442"/>
      <c r="DF112" s="4442"/>
      <c r="DG112" s="4441"/>
      <c r="DH112" s="4442"/>
      <c r="DI112" s="4442"/>
      <c r="DJ112" s="4442"/>
      <c r="DK112" s="4442"/>
      <c r="DL112" s="4442"/>
      <c r="DM112" s="4442"/>
      <c r="DN112" s="4442"/>
      <c r="DO112" s="4443"/>
      <c r="DP112" s="4254">
        <v>1900</v>
      </c>
      <c r="DQ112" s="4255"/>
      <c r="DR112" s="4255"/>
      <c r="DS112" s="4255"/>
      <c r="DT112" s="4255"/>
      <c r="DU112" s="4255"/>
      <c r="DV112" s="4255"/>
      <c r="DW112" s="4255"/>
      <c r="DX112" s="4255"/>
      <c r="DY112" s="4254"/>
      <c r="DZ112" s="4255"/>
      <c r="EA112" s="4255"/>
      <c r="EB112" s="4255"/>
      <c r="EC112" s="4255"/>
      <c r="ED112" s="4255"/>
      <c r="EE112" s="4255"/>
      <c r="EF112" s="4255"/>
      <c r="EG112" s="4255"/>
      <c r="EH112" s="4451">
        <v>2250</v>
      </c>
      <c r="EI112" s="4452"/>
      <c r="EJ112" s="4452"/>
      <c r="EK112" s="4452"/>
      <c r="EL112" s="4452"/>
      <c r="EM112" s="4452"/>
      <c r="EN112" s="4452"/>
      <c r="EO112" s="4452"/>
      <c r="EP112" s="4452"/>
      <c r="EQ112" s="4532">
        <v>2500</v>
      </c>
      <c r="ER112" s="4530"/>
      <c r="ES112" s="4530"/>
      <c r="ET112" s="4530"/>
      <c r="EU112" s="4530"/>
      <c r="EV112" s="4530"/>
      <c r="EW112" s="4530"/>
      <c r="EX112" s="4530"/>
      <c r="EY112" s="4530"/>
      <c r="EZ112" s="4532">
        <v>2680</v>
      </c>
      <c r="FA112" s="4530"/>
      <c r="FB112" s="4530"/>
      <c r="FC112" s="4530"/>
      <c r="FD112" s="4530"/>
      <c r="FE112" s="4530"/>
      <c r="FF112" s="4530"/>
      <c r="FG112" s="4530"/>
      <c r="FH112" s="4531"/>
    </row>
    <row r="113" spans="1:164" s="2536" customFormat="1">
      <c r="A113" s="1383"/>
      <c r="D113" s="2899" t="s">
        <v>2290</v>
      </c>
      <c r="E113" s="245"/>
      <c r="F113" s="2900"/>
      <c r="G113" s="2544"/>
      <c r="H113" s="1383"/>
      <c r="I113" s="2544"/>
      <c r="J113" s="1383"/>
      <c r="K113" s="2544"/>
      <c r="L113" s="4453"/>
      <c r="M113" s="4454"/>
      <c r="N113" s="4454"/>
      <c r="O113" s="4454"/>
      <c r="P113" s="4454"/>
      <c r="Q113" s="4454"/>
      <c r="R113" s="4454"/>
      <c r="S113" s="4454"/>
      <c r="T113" s="4454"/>
      <c r="U113" s="4453"/>
      <c r="V113" s="4454"/>
      <c r="W113" s="4454"/>
      <c r="X113" s="4454"/>
      <c r="Y113" s="4454"/>
      <c r="Z113" s="4454"/>
      <c r="AA113" s="4454"/>
      <c r="AB113" s="4454"/>
      <c r="AC113" s="4454"/>
      <c r="AD113" s="4654"/>
      <c r="AE113" s="4655"/>
      <c r="AF113" s="4655"/>
      <c r="AG113" s="4655"/>
      <c r="AH113" s="4655"/>
      <c r="AI113" s="4655"/>
      <c r="AJ113" s="4655"/>
      <c r="AK113" s="4655"/>
      <c r="AL113" s="4656"/>
      <c r="AM113" s="4654"/>
      <c r="AN113" s="4655"/>
      <c r="AO113" s="4655"/>
      <c r="AP113" s="4655"/>
      <c r="AQ113" s="4655"/>
      <c r="AR113" s="4655"/>
      <c r="AS113" s="4655"/>
      <c r="AT113" s="4655"/>
      <c r="AU113" s="4656"/>
      <c r="AV113" s="4266"/>
      <c r="AW113" s="4151"/>
      <c r="AX113" s="4151"/>
      <c r="AY113" s="4151"/>
      <c r="AZ113" s="4151"/>
      <c r="BA113" s="4151"/>
      <c r="BB113" s="4151"/>
      <c r="BC113" s="4151"/>
      <c r="BD113" s="4653"/>
      <c r="BE113" s="4266"/>
      <c r="BF113" s="4151"/>
      <c r="BG113" s="4151"/>
      <c r="BH113" s="4151"/>
      <c r="BI113" s="4151"/>
      <c r="BJ113" s="4151"/>
      <c r="BK113" s="4151"/>
      <c r="BL113" s="4151"/>
      <c r="BM113" s="4653"/>
      <c r="BN113" s="4267"/>
      <c r="BO113" s="4268"/>
      <c r="BP113" s="4268"/>
      <c r="BQ113" s="4268"/>
      <c r="BR113" s="4268"/>
      <c r="BS113" s="4268"/>
      <c r="BT113" s="4268"/>
      <c r="BU113" s="4268"/>
      <c r="BV113" s="4268"/>
      <c r="BW113" s="4267"/>
      <c r="BX113" s="4268"/>
      <c r="BY113" s="4268"/>
      <c r="BZ113" s="4268"/>
      <c r="CA113" s="4268"/>
      <c r="CB113" s="4268"/>
      <c r="CC113" s="4268"/>
      <c r="CD113" s="4268"/>
      <c r="CE113" s="4269"/>
      <c r="CF113" s="4660"/>
      <c r="CG113" s="4661"/>
      <c r="CH113" s="4661"/>
      <c r="CI113" s="4661"/>
      <c r="CJ113" s="4661"/>
      <c r="CK113" s="4661"/>
      <c r="CL113" s="4661"/>
      <c r="CM113" s="4661"/>
      <c r="CN113" s="4661"/>
      <c r="CO113" s="4660"/>
      <c r="CP113" s="4661"/>
      <c r="CQ113" s="4661"/>
      <c r="CR113" s="4661"/>
      <c r="CS113" s="4661"/>
      <c r="CT113" s="4661"/>
      <c r="CU113" s="4661"/>
      <c r="CV113" s="4661"/>
      <c r="CW113" s="4662"/>
      <c r="CX113" s="4444"/>
      <c r="CY113" s="4445"/>
      <c r="CZ113" s="4445"/>
      <c r="DA113" s="4445"/>
      <c r="DB113" s="4445"/>
      <c r="DC113" s="4445"/>
      <c r="DD113" s="4445"/>
      <c r="DE113" s="4445"/>
      <c r="DF113" s="4445"/>
      <c r="DG113" s="4444"/>
      <c r="DH113" s="4445"/>
      <c r="DI113" s="4445"/>
      <c r="DJ113" s="4445"/>
      <c r="DK113" s="4445"/>
      <c r="DL113" s="4445"/>
      <c r="DM113" s="4445"/>
      <c r="DN113" s="4445"/>
      <c r="DO113" s="4446"/>
      <c r="DP113" s="4267"/>
      <c r="DQ113" s="4268"/>
      <c r="DR113" s="4268"/>
      <c r="DS113" s="4268"/>
      <c r="DT113" s="4268"/>
      <c r="DU113" s="4268"/>
      <c r="DV113" s="4268"/>
      <c r="DW113" s="4268"/>
      <c r="DX113" s="4268"/>
      <c r="DY113" s="4267"/>
      <c r="DZ113" s="4268"/>
      <c r="EA113" s="4268"/>
      <c r="EB113" s="4268"/>
      <c r="EC113" s="4268"/>
      <c r="ED113" s="4268"/>
      <c r="EE113" s="4268"/>
      <c r="EF113" s="4268"/>
      <c r="EG113" s="4268"/>
      <c r="EH113" s="4453">
        <v>415</v>
      </c>
      <c r="EI113" s="4454"/>
      <c r="EJ113" s="4454"/>
      <c r="EK113" s="4454"/>
      <c r="EL113" s="4454"/>
      <c r="EM113" s="4454"/>
      <c r="EN113" s="4454"/>
      <c r="EO113" s="4454"/>
      <c r="EP113" s="4454"/>
      <c r="EQ113" s="4650">
        <v>461</v>
      </c>
      <c r="ER113" s="4651"/>
      <c r="ES113" s="4651"/>
      <c r="ET113" s="4651"/>
      <c r="EU113" s="4651"/>
      <c r="EV113" s="4651"/>
      <c r="EW113" s="4651"/>
      <c r="EX113" s="4651"/>
      <c r="EY113" s="4651"/>
      <c r="EZ113" s="4650">
        <v>456</v>
      </c>
      <c r="FA113" s="4651"/>
      <c r="FB113" s="4651"/>
      <c r="FC113" s="4651"/>
      <c r="FD113" s="4651"/>
      <c r="FE113" s="4651"/>
      <c r="FF113" s="4651"/>
      <c r="FG113" s="4651"/>
      <c r="FH113" s="4652"/>
    </row>
    <row r="114" spans="1:164" s="2536" customFormat="1" ht="7.5" customHeight="1">
      <c r="A114" s="113"/>
      <c r="C114" s="1123"/>
      <c r="D114" s="2540"/>
      <c r="E114" s="2541"/>
      <c r="F114" s="2540"/>
      <c r="G114" s="2541"/>
      <c r="H114" s="2540"/>
      <c r="I114" s="2541"/>
      <c r="J114" s="2540"/>
      <c r="K114" s="2541"/>
      <c r="L114" s="2541"/>
      <c r="M114" s="2540"/>
      <c r="N114" s="2541"/>
      <c r="O114" s="2540"/>
      <c r="P114" s="2541"/>
      <c r="Q114" s="2540"/>
      <c r="R114" s="2541"/>
      <c r="S114" s="2540"/>
      <c r="T114" s="2541"/>
      <c r="U114" s="2540"/>
      <c r="V114" s="2541"/>
      <c r="W114" s="2540"/>
      <c r="X114" s="2541"/>
      <c r="Y114" s="2540"/>
      <c r="Z114" s="2541"/>
      <c r="AA114" s="2540"/>
      <c r="AB114" s="2541"/>
      <c r="AC114" s="2541"/>
      <c r="AD114" s="2540"/>
      <c r="AE114" s="2541"/>
    </row>
    <row r="115" spans="1:164" s="146" customFormat="1">
      <c r="A115" s="2540"/>
      <c r="C115" s="147"/>
      <c r="D115" s="141" t="s">
        <v>2545</v>
      </c>
      <c r="E115" s="147"/>
      <c r="F115" s="3002"/>
      <c r="G115" s="147"/>
      <c r="I115" s="147"/>
      <c r="M115" s="145"/>
      <c r="N115" s="145"/>
      <c r="O115" s="145"/>
      <c r="P115" s="145"/>
      <c r="Q115" s="145"/>
      <c r="R115" s="145"/>
      <c r="S115" s="145"/>
      <c r="T115" s="145"/>
      <c r="U115" s="145"/>
      <c r="V115" s="145"/>
      <c r="W115" s="145"/>
      <c r="X115" s="145"/>
      <c r="Y115" s="145"/>
      <c r="Z115" s="145"/>
      <c r="AA115" s="145"/>
      <c r="AB115" s="147"/>
      <c r="FB115" s="145"/>
    </row>
    <row r="116" spans="1:164" s="2536" customFormat="1" ht="5.25" customHeight="1">
      <c r="A116" s="2540"/>
      <c r="C116" s="1123"/>
      <c r="D116" s="2540"/>
      <c r="E116" s="2541"/>
      <c r="F116" s="2540"/>
      <c r="G116" s="2541"/>
      <c r="H116" s="2540"/>
      <c r="I116" s="2541"/>
      <c r="J116" s="2540"/>
      <c r="K116" s="2541"/>
    </row>
    <row r="117" spans="1:164" s="2536" customFormat="1" ht="15" customHeight="1">
      <c r="A117" s="1383"/>
      <c r="D117" s="440"/>
      <c r="E117" s="2544"/>
      <c r="F117" s="2898"/>
      <c r="G117" s="2544"/>
      <c r="H117" s="1383"/>
      <c r="I117" s="2544"/>
      <c r="J117" s="1383"/>
      <c r="K117" s="2544"/>
      <c r="L117" s="4294" t="s">
        <v>2491</v>
      </c>
      <c r="M117" s="4295"/>
      <c r="N117" s="4295"/>
      <c r="O117" s="4295"/>
      <c r="P117" s="4295"/>
      <c r="Q117" s="4295"/>
      <c r="R117" s="4295"/>
      <c r="S117" s="4295"/>
      <c r="T117" s="4295"/>
      <c r="U117" s="4295"/>
      <c r="V117" s="4295"/>
      <c r="W117" s="4295"/>
      <c r="X117" s="4295"/>
      <c r="Y117" s="4295"/>
      <c r="Z117" s="4295"/>
      <c r="AA117" s="4295"/>
      <c r="AB117" s="4295"/>
      <c r="AC117" s="4295"/>
      <c r="AD117" s="4295"/>
      <c r="AE117" s="4295"/>
      <c r="AF117" s="4295"/>
      <c r="AG117" s="4295"/>
      <c r="AH117" s="4295"/>
      <c r="AI117" s="4295"/>
      <c r="AJ117" s="4295"/>
      <c r="AK117" s="4295"/>
      <c r="AL117" s="4295"/>
      <c r="AM117" s="4295"/>
      <c r="AN117" s="4295"/>
      <c r="AO117" s="4295"/>
      <c r="AP117" s="4295"/>
      <c r="AQ117" s="4295"/>
      <c r="AR117" s="4295"/>
      <c r="AS117" s="4295"/>
      <c r="AT117" s="4295"/>
      <c r="AU117" s="4295"/>
      <c r="AV117" s="4295"/>
      <c r="AW117" s="4295"/>
      <c r="AX117" s="4295"/>
      <c r="AY117" s="4295"/>
      <c r="AZ117" s="4295"/>
      <c r="BA117" s="4295"/>
      <c r="BB117" s="4295"/>
      <c r="BC117" s="4295"/>
      <c r="BD117" s="4295"/>
      <c r="BE117" s="4295"/>
      <c r="BF117" s="4295"/>
      <c r="BG117" s="4295"/>
      <c r="BH117" s="4295"/>
      <c r="BI117" s="4295"/>
      <c r="BJ117" s="4295"/>
      <c r="BK117" s="4295"/>
      <c r="BL117" s="4295"/>
      <c r="BM117" s="4295"/>
      <c r="BN117" s="4295"/>
      <c r="BO117" s="4295"/>
      <c r="BP117" s="4295"/>
      <c r="BQ117" s="4295"/>
      <c r="BR117" s="4295"/>
      <c r="BS117" s="4295"/>
      <c r="BT117" s="4295"/>
      <c r="BU117" s="4295"/>
      <c r="BV117" s="4295"/>
      <c r="BW117" s="4295"/>
      <c r="BX117" s="4295"/>
      <c r="BY117" s="4295"/>
      <c r="BZ117" s="4295"/>
      <c r="CA117" s="4295"/>
      <c r="CB117" s="4295"/>
      <c r="CC117" s="4295"/>
      <c r="CD117" s="4295"/>
      <c r="CE117" s="4296"/>
      <c r="CF117" s="4290" t="s">
        <v>2657</v>
      </c>
      <c r="CG117" s="4291"/>
      <c r="CH117" s="4291"/>
      <c r="CI117" s="4291"/>
      <c r="CJ117" s="4291"/>
      <c r="CK117" s="4291"/>
      <c r="CL117" s="4291"/>
      <c r="CM117" s="4291"/>
      <c r="CN117" s="4291"/>
      <c r="CO117" s="4291"/>
      <c r="CP117" s="4291"/>
      <c r="CQ117" s="4291"/>
      <c r="CR117" s="4291"/>
      <c r="CS117" s="4291"/>
      <c r="CT117" s="4291"/>
      <c r="CU117" s="4291"/>
      <c r="CV117" s="4291"/>
      <c r="CW117" s="4291"/>
      <c r="CX117" s="4291"/>
      <c r="CY117" s="4291"/>
      <c r="CZ117" s="4291"/>
      <c r="DA117" s="4291"/>
      <c r="DB117" s="4291"/>
      <c r="DC117" s="4291"/>
      <c r="DD117" s="4291"/>
      <c r="DE117" s="4291"/>
      <c r="DF117" s="4291"/>
      <c r="DG117" s="4291"/>
      <c r="DH117" s="4291"/>
      <c r="DI117" s="4291"/>
      <c r="DJ117" s="4291"/>
      <c r="DK117" s="4291"/>
      <c r="DL117" s="4291"/>
      <c r="DM117" s="4291"/>
      <c r="DN117" s="4291"/>
      <c r="DO117" s="4291"/>
      <c r="DP117" s="4291"/>
      <c r="DQ117" s="4291"/>
      <c r="DR117" s="4291"/>
      <c r="DS117" s="4291"/>
      <c r="DT117" s="4291"/>
      <c r="DU117" s="4291"/>
      <c r="DV117" s="4291"/>
      <c r="DW117" s="4291"/>
      <c r="DX117" s="4291"/>
      <c r="DY117" s="4291"/>
      <c r="DZ117" s="4291"/>
      <c r="EA117" s="4291"/>
      <c r="EB117" s="4291"/>
      <c r="EC117" s="4291"/>
      <c r="ED117" s="4291"/>
      <c r="EE117" s="4291"/>
      <c r="EF117" s="4291"/>
      <c r="EG117" s="4292"/>
      <c r="EH117" s="4447" t="s">
        <v>2656</v>
      </c>
      <c r="EI117" s="4447"/>
      <c r="EJ117" s="4447"/>
      <c r="EK117" s="4447"/>
      <c r="EL117" s="4447"/>
      <c r="EM117" s="4447"/>
      <c r="EN117" s="4447"/>
      <c r="EO117" s="4447"/>
      <c r="EP117" s="4447"/>
      <c r="EQ117" s="4447"/>
      <c r="ER117" s="4447"/>
      <c r="ES117" s="4447"/>
      <c r="ET117" s="4447"/>
      <c r="EU117" s="4447"/>
      <c r="EV117" s="4447"/>
      <c r="EW117" s="4447"/>
      <c r="EX117" s="4447"/>
      <c r="EY117" s="4447"/>
      <c r="EZ117" s="4447"/>
      <c r="FA117" s="4447"/>
      <c r="FB117" s="4447"/>
      <c r="FC117" s="4447"/>
      <c r="FD117" s="4447"/>
      <c r="FE117" s="4447"/>
      <c r="FF117" s="4447"/>
      <c r="FG117" s="4447"/>
      <c r="FH117" s="4448"/>
    </row>
    <row r="118" spans="1:164" s="2536" customFormat="1" ht="30" customHeight="1">
      <c r="A118" s="1383"/>
      <c r="D118" s="3015" t="s">
        <v>561</v>
      </c>
      <c r="E118" s="2896"/>
      <c r="F118" s="2897"/>
      <c r="G118" s="2544"/>
      <c r="H118" s="1383"/>
      <c r="I118" s="2544"/>
      <c r="J118" s="1383"/>
      <c r="K118" s="2544"/>
      <c r="L118" s="4750" t="s">
        <v>2476</v>
      </c>
      <c r="M118" s="4751" t="s">
        <v>2476</v>
      </c>
      <c r="N118" s="4751" t="s">
        <v>2476</v>
      </c>
      <c r="O118" s="4751" t="s">
        <v>2476</v>
      </c>
      <c r="P118" s="4751" t="s">
        <v>2476</v>
      </c>
      <c r="Q118" s="4751" t="s">
        <v>2476</v>
      </c>
      <c r="R118" s="4751" t="s">
        <v>2476</v>
      </c>
      <c r="S118" s="4751" t="s">
        <v>2476</v>
      </c>
      <c r="T118" s="4751" t="s">
        <v>2476</v>
      </c>
      <c r="U118" s="4751" t="s">
        <v>2476</v>
      </c>
      <c r="V118" s="4751" t="s">
        <v>2476</v>
      </c>
      <c r="W118" s="4751" t="s">
        <v>2476</v>
      </c>
      <c r="X118" s="4751" t="s">
        <v>2476</v>
      </c>
      <c r="Y118" s="4751" t="s">
        <v>2476</v>
      </c>
      <c r="Z118" s="4751" t="s">
        <v>2476</v>
      </c>
      <c r="AA118" s="4751" t="s">
        <v>2476</v>
      </c>
      <c r="AB118" s="4751" t="s">
        <v>2476</v>
      </c>
      <c r="AC118" s="4751" t="s">
        <v>2476</v>
      </c>
      <c r="AD118" s="4751" t="s">
        <v>2476</v>
      </c>
      <c r="AE118" s="4751" t="s">
        <v>2476</v>
      </c>
      <c r="AF118" s="4751" t="s">
        <v>2476</v>
      </c>
      <c r="AG118" s="4751" t="s">
        <v>2476</v>
      </c>
      <c r="AH118" s="4751" t="s">
        <v>2476</v>
      </c>
      <c r="AI118" s="4751" t="s">
        <v>2476</v>
      </c>
      <c r="AJ118" s="4751" t="s">
        <v>2476</v>
      </c>
      <c r="AK118" s="4751" t="s">
        <v>2476</v>
      </c>
      <c r="AL118" s="4751" t="s">
        <v>2476</v>
      </c>
      <c r="AM118" s="4751" t="s">
        <v>2476</v>
      </c>
      <c r="AN118" s="4751" t="s">
        <v>2476</v>
      </c>
      <c r="AO118" s="4751" t="s">
        <v>2476</v>
      </c>
      <c r="AP118" s="4751" t="s">
        <v>2476</v>
      </c>
      <c r="AQ118" s="4751" t="s">
        <v>2476</v>
      </c>
      <c r="AR118" s="4751" t="s">
        <v>2476</v>
      </c>
      <c r="AS118" s="4751" t="s">
        <v>2476</v>
      </c>
      <c r="AT118" s="4751" t="s">
        <v>2476</v>
      </c>
      <c r="AU118" s="4751" t="s">
        <v>2476</v>
      </c>
      <c r="AV118" s="4751" t="s">
        <v>2476</v>
      </c>
      <c r="AW118" s="4751" t="s">
        <v>2476</v>
      </c>
      <c r="AX118" s="4751" t="s">
        <v>2476</v>
      </c>
      <c r="AY118" s="4751" t="s">
        <v>2476</v>
      </c>
      <c r="AZ118" s="4751" t="s">
        <v>2476</v>
      </c>
      <c r="BA118" s="4751" t="s">
        <v>2476</v>
      </c>
      <c r="BB118" s="4751" t="s">
        <v>2476</v>
      </c>
      <c r="BC118" s="4751" t="s">
        <v>2476</v>
      </c>
      <c r="BD118" s="4751" t="s">
        <v>2476</v>
      </c>
      <c r="BE118" s="4751" t="s">
        <v>2476</v>
      </c>
      <c r="BF118" s="4751" t="s">
        <v>2476</v>
      </c>
      <c r="BG118" s="4751" t="s">
        <v>2476</v>
      </c>
      <c r="BH118" s="4751" t="s">
        <v>2476</v>
      </c>
      <c r="BI118" s="4751" t="s">
        <v>2476</v>
      </c>
      <c r="BJ118" s="4751" t="s">
        <v>2476</v>
      </c>
      <c r="BK118" s="4751" t="s">
        <v>2476</v>
      </c>
      <c r="BL118" s="4751" t="s">
        <v>2476</v>
      </c>
      <c r="BM118" s="4751" t="s">
        <v>2476</v>
      </c>
      <c r="BN118" s="4751" t="s">
        <v>2476</v>
      </c>
      <c r="BO118" s="4751" t="s">
        <v>2476</v>
      </c>
      <c r="BP118" s="4751" t="s">
        <v>2476</v>
      </c>
      <c r="BQ118" s="4751" t="s">
        <v>2476</v>
      </c>
      <c r="BR118" s="4751" t="s">
        <v>2476</v>
      </c>
      <c r="BS118" s="4751" t="s">
        <v>2476</v>
      </c>
      <c r="BT118" s="4751" t="s">
        <v>2476</v>
      </c>
      <c r="BU118" s="4751" t="s">
        <v>2476</v>
      </c>
      <c r="BV118" s="4751" t="s">
        <v>2476</v>
      </c>
      <c r="BW118" s="4751" t="s">
        <v>2476</v>
      </c>
      <c r="BX118" s="4751" t="s">
        <v>2476</v>
      </c>
      <c r="BY118" s="4751" t="s">
        <v>2476</v>
      </c>
      <c r="BZ118" s="4751" t="s">
        <v>2476</v>
      </c>
      <c r="CA118" s="4751" t="s">
        <v>2476</v>
      </c>
      <c r="CB118" s="4751" t="s">
        <v>2476</v>
      </c>
      <c r="CC118" s="4751" t="s">
        <v>2476</v>
      </c>
      <c r="CD118" s="4751" t="s">
        <v>2476</v>
      </c>
      <c r="CE118" s="4752" t="s">
        <v>2476</v>
      </c>
      <c r="CF118" s="4441" t="s">
        <v>2482</v>
      </c>
      <c r="CG118" s="4442"/>
      <c r="CH118" s="4442"/>
      <c r="CI118" s="4442"/>
      <c r="CJ118" s="4442"/>
      <c r="CK118" s="4442"/>
      <c r="CL118" s="4442"/>
      <c r="CM118" s="4442"/>
      <c r="CN118" s="4442"/>
      <c r="CO118" s="4442"/>
      <c r="CP118" s="4442"/>
      <c r="CQ118" s="4442"/>
      <c r="CR118" s="4442"/>
      <c r="CS118" s="4442"/>
      <c r="CT118" s="4442"/>
      <c r="CU118" s="4442"/>
      <c r="CV118" s="4442"/>
      <c r="CW118" s="4442"/>
      <c r="CX118" s="4442" t="s">
        <v>2482</v>
      </c>
      <c r="CY118" s="4442"/>
      <c r="CZ118" s="4442"/>
      <c r="DA118" s="4442"/>
      <c r="DB118" s="4442"/>
      <c r="DC118" s="4442"/>
      <c r="DD118" s="4442"/>
      <c r="DE118" s="4442"/>
      <c r="DF118" s="4442"/>
      <c r="DG118" s="4442"/>
      <c r="DH118" s="4442"/>
      <c r="DI118" s="4442"/>
      <c r="DJ118" s="4442"/>
      <c r="DK118" s="4442"/>
      <c r="DL118" s="4442"/>
      <c r="DM118" s="4442"/>
      <c r="DN118" s="4442"/>
      <c r="DO118" s="4442"/>
      <c r="DP118" s="4442"/>
      <c r="DQ118" s="4442"/>
      <c r="DR118" s="4442"/>
      <c r="DS118" s="4442"/>
      <c r="DT118" s="4442"/>
      <c r="DU118" s="4442"/>
      <c r="DV118" s="4442"/>
      <c r="DW118" s="4442"/>
      <c r="DX118" s="4442"/>
      <c r="DY118" s="4442"/>
      <c r="DZ118" s="4442"/>
      <c r="EA118" s="4442"/>
      <c r="EB118" s="4442"/>
      <c r="EC118" s="4442"/>
      <c r="ED118" s="4442"/>
      <c r="EE118" s="4442"/>
      <c r="EF118" s="4442"/>
      <c r="EG118" s="4443"/>
      <c r="EH118" s="4449" t="s">
        <v>2486</v>
      </c>
      <c r="EI118" s="4449" t="s">
        <v>2486</v>
      </c>
      <c r="EJ118" s="4449" t="s">
        <v>2486</v>
      </c>
      <c r="EK118" s="4449" t="s">
        <v>2486</v>
      </c>
      <c r="EL118" s="4449" t="s">
        <v>2486</v>
      </c>
      <c r="EM118" s="4449" t="s">
        <v>2486</v>
      </c>
      <c r="EN118" s="4449" t="s">
        <v>2486</v>
      </c>
      <c r="EO118" s="4449" t="s">
        <v>2486</v>
      </c>
      <c r="EP118" s="4449" t="s">
        <v>2486</v>
      </c>
      <c r="EQ118" s="4449" t="s">
        <v>2486</v>
      </c>
      <c r="ER118" s="4449" t="s">
        <v>2486</v>
      </c>
      <c r="ES118" s="4449" t="s">
        <v>2486</v>
      </c>
      <c r="ET118" s="4449" t="s">
        <v>2486</v>
      </c>
      <c r="EU118" s="4449" t="s">
        <v>2486</v>
      </c>
      <c r="EV118" s="4449" t="s">
        <v>2486</v>
      </c>
      <c r="EW118" s="4449" t="s">
        <v>2486</v>
      </c>
      <c r="EX118" s="4449" t="s">
        <v>2486</v>
      </c>
      <c r="EY118" s="4449" t="s">
        <v>2486</v>
      </c>
      <c r="EZ118" s="4449" t="s">
        <v>2486</v>
      </c>
      <c r="FA118" s="4449" t="s">
        <v>2486</v>
      </c>
      <c r="FB118" s="4449" t="s">
        <v>2486</v>
      </c>
      <c r="FC118" s="4449" t="s">
        <v>2486</v>
      </c>
      <c r="FD118" s="4449" t="s">
        <v>2486</v>
      </c>
      <c r="FE118" s="4449" t="s">
        <v>2486</v>
      </c>
      <c r="FF118" s="4449" t="s">
        <v>2486</v>
      </c>
      <c r="FG118" s="4449" t="s">
        <v>2486</v>
      </c>
      <c r="FH118" s="4450" t="s">
        <v>2486</v>
      </c>
    </row>
    <row r="119" spans="1:164" s="2536" customFormat="1" ht="15" customHeight="1">
      <c r="A119" s="1383"/>
      <c r="D119" s="1017" t="s">
        <v>2470</v>
      </c>
      <c r="E119" s="2544"/>
      <c r="F119" s="2898"/>
      <c r="G119" s="2544"/>
      <c r="H119" s="1383"/>
      <c r="I119" s="2544"/>
      <c r="J119" s="1383"/>
      <c r="K119" s="2544"/>
      <c r="L119" s="4254" t="s">
        <v>2477</v>
      </c>
      <c r="M119" s="4255" t="s">
        <v>2477</v>
      </c>
      <c r="N119" s="4255" t="s">
        <v>2477</v>
      </c>
      <c r="O119" s="4255" t="s">
        <v>2477</v>
      </c>
      <c r="P119" s="4255" t="s">
        <v>2477</v>
      </c>
      <c r="Q119" s="4255" t="s">
        <v>2477</v>
      </c>
      <c r="R119" s="4255" t="s">
        <v>2477</v>
      </c>
      <c r="S119" s="4255" t="s">
        <v>2477</v>
      </c>
      <c r="T119" s="4255" t="s">
        <v>2477</v>
      </c>
      <c r="U119" s="4255" t="s">
        <v>2477</v>
      </c>
      <c r="V119" s="4255" t="s">
        <v>2477</v>
      </c>
      <c r="W119" s="4255" t="s">
        <v>2477</v>
      </c>
      <c r="X119" s="4255" t="s">
        <v>2477</v>
      </c>
      <c r="Y119" s="4255" t="s">
        <v>2477</v>
      </c>
      <c r="Z119" s="4255" t="s">
        <v>2477</v>
      </c>
      <c r="AA119" s="4255" t="s">
        <v>2477</v>
      </c>
      <c r="AB119" s="4255" t="s">
        <v>2477</v>
      </c>
      <c r="AC119" s="4255" t="s">
        <v>2477</v>
      </c>
      <c r="AD119" s="4255" t="s">
        <v>2477</v>
      </c>
      <c r="AE119" s="4255" t="s">
        <v>2477</v>
      </c>
      <c r="AF119" s="4255" t="s">
        <v>2477</v>
      </c>
      <c r="AG119" s="4255" t="s">
        <v>2477</v>
      </c>
      <c r="AH119" s="4255" t="s">
        <v>2477</v>
      </c>
      <c r="AI119" s="4255" t="s">
        <v>2477</v>
      </c>
      <c r="AJ119" s="4255" t="s">
        <v>2477</v>
      </c>
      <c r="AK119" s="4255" t="s">
        <v>2477</v>
      </c>
      <c r="AL119" s="4255" t="s">
        <v>2477</v>
      </c>
      <c r="AM119" s="4255" t="s">
        <v>2477</v>
      </c>
      <c r="AN119" s="4255" t="s">
        <v>2477</v>
      </c>
      <c r="AO119" s="4255" t="s">
        <v>2477</v>
      </c>
      <c r="AP119" s="4255" t="s">
        <v>2477</v>
      </c>
      <c r="AQ119" s="4255" t="s">
        <v>2477</v>
      </c>
      <c r="AR119" s="4255" t="s">
        <v>2477</v>
      </c>
      <c r="AS119" s="4255" t="s">
        <v>2477</v>
      </c>
      <c r="AT119" s="4255" t="s">
        <v>2477</v>
      </c>
      <c r="AU119" s="4255" t="s">
        <v>2477</v>
      </c>
      <c r="AV119" s="4255" t="s">
        <v>2477</v>
      </c>
      <c r="AW119" s="4255" t="s">
        <v>2477</v>
      </c>
      <c r="AX119" s="4255" t="s">
        <v>2477</v>
      </c>
      <c r="AY119" s="4255" t="s">
        <v>2477</v>
      </c>
      <c r="AZ119" s="4255" t="s">
        <v>2477</v>
      </c>
      <c r="BA119" s="4255" t="s">
        <v>2477</v>
      </c>
      <c r="BB119" s="4255" t="s">
        <v>2477</v>
      </c>
      <c r="BC119" s="4255" t="s">
        <v>2477</v>
      </c>
      <c r="BD119" s="4255" t="s">
        <v>2477</v>
      </c>
      <c r="BE119" s="4255" t="s">
        <v>2477</v>
      </c>
      <c r="BF119" s="4255" t="s">
        <v>2477</v>
      </c>
      <c r="BG119" s="4255" t="s">
        <v>2477</v>
      </c>
      <c r="BH119" s="4255" t="s">
        <v>2477</v>
      </c>
      <c r="BI119" s="4255" t="s">
        <v>2477</v>
      </c>
      <c r="BJ119" s="4255" t="s">
        <v>2477</v>
      </c>
      <c r="BK119" s="4255" t="s">
        <v>2477</v>
      </c>
      <c r="BL119" s="4255" t="s">
        <v>2477</v>
      </c>
      <c r="BM119" s="4255" t="s">
        <v>2477</v>
      </c>
      <c r="BN119" s="4255" t="s">
        <v>2477</v>
      </c>
      <c r="BO119" s="4255" t="s">
        <v>2477</v>
      </c>
      <c r="BP119" s="4255" t="s">
        <v>2477</v>
      </c>
      <c r="BQ119" s="4255" t="s">
        <v>2477</v>
      </c>
      <c r="BR119" s="4255" t="s">
        <v>2477</v>
      </c>
      <c r="BS119" s="4255" t="s">
        <v>2477</v>
      </c>
      <c r="BT119" s="4255" t="s">
        <v>2477</v>
      </c>
      <c r="BU119" s="4255" t="s">
        <v>2477</v>
      </c>
      <c r="BV119" s="4255" t="s">
        <v>2477</v>
      </c>
      <c r="BW119" s="4255" t="s">
        <v>2477</v>
      </c>
      <c r="BX119" s="4255" t="s">
        <v>2477</v>
      </c>
      <c r="BY119" s="4255" t="s">
        <v>2477</v>
      </c>
      <c r="BZ119" s="4255" t="s">
        <v>2477</v>
      </c>
      <c r="CA119" s="4255" t="s">
        <v>2477</v>
      </c>
      <c r="CB119" s="4255" t="s">
        <v>2477</v>
      </c>
      <c r="CC119" s="4255" t="s">
        <v>2477</v>
      </c>
      <c r="CD119" s="4255" t="s">
        <v>2477</v>
      </c>
      <c r="CE119" s="4256" t="s">
        <v>2477</v>
      </c>
      <c r="CF119" s="4441" t="s">
        <v>2483</v>
      </c>
      <c r="CG119" s="4442"/>
      <c r="CH119" s="4442"/>
      <c r="CI119" s="4442"/>
      <c r="CJ119" s="4442"/>
      <c r="CK119" s="4442"/>
      <c r="CL119" s="4442"/>
      <c r="CM119" s="4442"/>
      <c r="CN119" s="4442"/>
      <c r="CO119" s="4442"/>
      <c r="CP119" s="4442"/>
      <c r="CQ119" s="4442"/>
      <c r="CR119" s="4442"/>
      <c r="CS119" s="4442"/>
      <c r="CT119" s="4442"/>
      <c r="CU119" s="4442"/>
      <c r="CV119" s="4442"/>
      <c r="CW119" s="4442"/>
      <c r="CX119" s="4442" t="s">
        <v>2483</v>
      </c>
      <c r="CY119" s="4442"/>
      <c r="CZ119" s="4442"/>
      <c r="DA119" s="4442"/>
      <c r="DB119" s="4442"/>
      <c r="DC119" s="4442"/>
      <c r="DD119" s="4442"/>
      <c r="DE119" s="4442"/>
      <c r="DF119" s="4442"/>
      <c r="DG119" s="4442"/>
      <c r="DH119" s="4442"/>
      <c r="DI119" s="4442"/>
      <c r="DJ119" s="4442"/>
      <c r="DK119" s="4442"/>
      <c r="DL119" s="4442"/>
      <c r="DM119" s="4442"/>
      <c r="DN119" s="4442"/>
      <c r="DO119" s="4442"/>
      <c r="DP119" s="4442"/>
      <c r="DQ119" s="4442"/>
      <c r="DR119" s="4442"/>
      <c r="DS119" s="4442"/>
      <c r="DT119" s="4442"/>
      <c r="DU119" s="4442"/>
      <c r="DV119" s="4442"/>
      <c r="DW119" s="4442"/>
      <c r="DX119" s="4442"/>
      <c r="DY119" s="4442"/>
      <c r="DZ119" s="4442"/>
      <c r="EA119" s="4442"/>
      <c r="EB119" s="4442"/>
      <c r="EC119" s="4442"/>
      <c r="ED119" s="4442"/>
      <c r="EE119" s="4442"/>
      <c r="EF119" s="4442"/>
      <c r="EG119" s="4443"/>
      <c r="EH119" s="4437" t="s">
        <v>2487</v>
      </c>
      <c r="EI119" s="4437" t="s">
        <v>2487</v>
      </c>
      <c r="EJ119" s="4437" t="s">
        <v>2487</v>
      </c>
      <c r="EK119" s="4437" t="s">
        <v>2487</v>
      </c>
      <c r="EL119" s="4437" t="s">
        <v>2487</v>
      </c>
      <c r="EM119" s="4437" t="s">
        <v>2487</v>
      </c>
      <c r="EN119" s="4437" t="s">
        <v>2487</v>
      </c>
      <c r="EO119" s="4437" t="s">
        <v>2487</v>
      </c>
      <c r="EP119" s="4437" t="s">
        <v>2487</v>
      </c>
      <c r="EQ119" s="4437" t="s">
        <v>2487</v>
      </c>
      <c r="ER119" s="4437" t="s">
        <v>2487</v>
      </c>
      <c r="ES119" s="4437" t="s">
        <v>2487</v>
      </c>
      <c r="ET119" s="4437" t="s">
        <v>2487</v>
      </c>
      <c r="EU119" s="4437" t="s">
        <v>2487</v>
      </c>
      <c r="EV119" s="4437" t="s">
        <v>2487</v>
      </c>
      <c r="EW119" s="4437" t="s">
        <v>2487</v>
      </c>
      <c r="EX119" s="4437" t="s">
        <v>2487</v>
      </c>
      <c r="EY119" s="4437" t="s">
        <v>2487</v>
      </c>
      <c r="EZ119" s="4437" t="s">
        <v>2487</v>
      </c>
      <c r="FA119" s="4437" t="s">
        <v>2487</v>
      </c>
      <c r="FB119" s="4437" t="s">
        <v>2487</v>
      </c>
      <c r="FC119" s="4437" t="s">
        <v>2487</v>
      </c>
      <c r="FD119" s="4437" t="s">
        <v>2487</v>
      </c>
      <c r="FE119" s="4437" t="s">
        <v>2487</v>
      </c>
      <c r="FF119" s="4437" t="s">
        <v>2487</v>
      </c>
      <c r="FG119" s="4437" t="s">
        <v>2487</v>
      </c>
      <c r="FH119" s="4438" t="s">
        <v>2487</v>
      </c>
    </row>
    <row r="120" spans="1:164" s="2536" customFormat="1" ht="15" customHeight="1">
      <c r="A120" s="1383"/>
      <c r="D120" s="1017" t="s">
        <v>2471</v>
      </c>
      <c r="E120" s="2544"/>
      <c r="F120" s="2898"/>
      <c r="G120" s="2544"/>
      <c r="H120" s="1383"/>
      <c r="I120" s="2544"/>
      <c r="J120" s="1383"/>
      <c r="K120" s="2544"/>
      <c r="L120" s="4254" t="s">
        <v>2475</v>
      </c>
      <c r="M120" s="4255" t="s">
        <v>2475</v>
      </c>
      <c r="N120" s="4255" t="s">
        <v>2475</v>
      </c>
      <c r="O120" s="4255" t="s">
        <v>2475</v>
      </c>
      <c r="P120" s="4255" t="s">
        <v>2475</v>
      </c>
      <c r="Q120" s="4255" t="s">
        <v>2475</v>
      </c>
      <c r="R120" s="4255" t="s">
        <v>2475</v>
      </c>
      <c r="S120" s="4255" t="s">
        <v>2475</v>
      </c>
      <c r="T120" s="4255" t="s">
        <v>2475</v>
      </c>
      <c r="U120" s="4255" t="s">
        <v>2475</v>
      </c>
      <c r="V120" s="4255" t="s">
        <v>2475</v>
      </c>
      <c r="W120" s="4255" t="s">
        <v>2475</v>
      </c>
      <c r="X120" s="4255" t="s">
        <v>2475</v>
      </c>
      <c r="Y120" s="4255" t="s">
        <v>2475</v>
      </c>
      <c r="Z120" s="4255" t="s">
        <v>2475</v>
      </c>
      <c r="AA120" s="4255" t="s">
        <v>2475</v>
      </c>
      <c r="AB120" s="4255" t="s">
        <v>2475</v>
      </c>
      <c r="AC120" s="4255" t="s">
        <v>2475</v>
      </c>
      <c r="AD120" s="4255" t="s">
        <v>2475</v>
      </c>
      <c r="AE120" s="4255" t="s">
        <v>2475</v>
      </c>
      <c r="AF120" s="4255" t="s">
        <v>2475</v>
      </c>
      <c r="AG120" s="4255" t="s">
        <v>2475</v>
      </c>
      <c r="AH120" s="4255" t="s">
        <v>2475</v>
      </c>
      <c r="AI120" s="4255" t="s">
        <v>2475</v>
      </c>
      <c r="AJ120" s="4255" t="s">
        <v>2475</v>
      </c>
      <c r="AK120" s="4255" t="s">
        <v>2475</v>
      </c>
      <c r="AL120" s="4255" t="s">
        <v>2475</v>
      </c>
      <c r="AM120" s="4255" t="s">
        <v>2475</v>
      </c>
      <c r="AN120" s="4255" t="s">
        <v>2475</v>
      </c>
      <c r="AO120" s="4255" t="s">
        <v>2475</v>
      </c>
      <c r="AP120" s="4255" t="s">
        <v>2475</v>
      </c>
      <c r="AQ120" s="4255" t="s">
        <v>2475</v>
      </c>
      <c r="AR120" s="4255" t="s">
        <v>2475</v>
      </c>
      <c r="AS120" s="4255" t="s">
        <v>2475</v>
      </c>
      <c r="AT120" s="4255" t="s">
        <v>2475</v>
      </c>
      <c r="AU120" s="4255" t="s">
        <v>2475</v>
      </c>
      <c r="AV120" s="4255" t="s">
        <v>2475</v>
      </c>
      <c r="AW120" s="4255" t="s">
        <v>2475</v>
      </c>
      <c r="AX120" s="4255" t="s">
        <v>2475</v>
      </c>
      <c r="AY120" s="4255" t="s">
        <v>2475</v>
      </c>
      <c r="AZ120" s="4255" t="s">
        <v>2475</v>
      </c>
      <c r="BA120" s="4255" t="s">
        <v>2475</v>
      </c>
      <c r="BB120" s="4255" t="s">
        <v>2475</v>
      </c>
      <c r="BC120" s="4255" t="s">
        <v>2475</v>
      </c>
      <c r="BD120" s="4255" t="s">
        <v>2475</v>
      </c>
      <c r="BE120" s="4255" t="s">
        <v>2475</v>
      </c>
      <c r="BF120" s="4255" t="s">
        <v>2475</v>
      </c>
      <c r="BG120" s="4255" t="s">
        <v>2475</v>
      </c>
      <c r="BH120" s="4255" t="s">
        <v>2475</v>
      </c>
      <c r="BI120" s="4255" t="s">
        <v>2475</v>
      </c>
      <c r="BJ120" s="4255" t="s">
        <v>2475</v>
      </c>
      <c r="BK120" s="4255" t="s">
        <v>2475</v>
      </c>
      <c r="BL120" s="4255" t="s">
        <v>2475</v>
      </c>
      <c r="BM120" s="4255" t="s">
        <v>2475</v>
      </c>
      <c r="BN120" s="4255" t="s">
        <v>2475</v>
      </c>
      <c r="BO120" s="4255" t="s">
        <v>2475</v>
      </c>
      <c r="BP120" s="4255" t="s">
        <v>2475</v>
      </c>
      <c r="BQ120" s="4255" t="s">
        <v>2475</v>
      </c>
      <c r="BR120" s="4255" t="s">
        <v>2475</v>
      </c>
      <c r="BS120" s="4255" t="s">
        <v>2475</v>
      </c>
      <c r="BT120" s="4255" t="s">
        <v>2475</v>
      </c>
      <c r="BU120" s="4255" t="s">
        <v>2475</v>
      </c>
      <c r="BV120" s="4255" t="s">
        <v>2475</v>
      </c>
      <c r="BW120" s="4255" t="s">
        <v>2475</v>
      </c>
      <c r="BX120" s="4255" t="s">
        <v>2475</v>
      </c>
      <c r="BY120" s="4255" t="s">
        <v>2475</v>
      </c>
      <c r="BZ120" s="4255" t="s">
        <v>2475</v>
      </c>
      <c r="CA120" s="4255" t="s">
        <v>2475</v>
      </c>
      <c r="CB120" s="4255" t="s">
        <v>2475</v>
      </c>
      <c r="CC120" s="4255" t="s">
        <v>2475</v>
      </c>
      <c r="CD120" s="4255" t="s">
        <v>2475</v>
      </c>
      <c r="CE120" s="4256" t="s">
        <v>2475</v>
      </c>
      <c r="CF120" s="4441" t="s">
        <v>2475</v>
      </c>
      <c r="CG120" s="4442"/>
      <c r="CH120" s="4442"/>
      <c r="CI120" s="4442"/>
      <c r="CJ120" s="4442"/>
      <c r="CK120" s="4442"/>
      <c r="CL120" s="4442"/>
      <c r="CM120" s="4442"/>
      <c r="CN120" s="4442"/>
      <c r="CO120" s="4442"/>
      <c r="CP120" s="4442"/>
      <c r="CQ120" s="4442"/>
      <c r="CR120" s="4442"/>
      <c r="CS120" s="4442"/>
      <c r="CT120" s="4442"/>
      <c r="CU120" s="4442"/>
      <c r="CV120" s="4442"/>
      <c r="CW120" s="4442"/>
      <c r="CX120" s="4442" t="s">
        <v>2475</v>
      </c>
      <c r="CY120" s="4442"/>
      <c r="CZ120" s="4442"/>
      <c r="DA120" s="4442"/>
      <c r="DB120" s="4442"/>
      <c r="DC120" s="4442"/>
      <c r="DD120" s="4442"/>
      <c r="DE120" s="4442"/>
      <c r="DF120" s="4442"/>
      <c r="DG120" s="4442"/>
      <c r="DH120" s="4442"/>
      <c r="DI120" s="4442"/>
      <c r="DJ120" s="4442"/>
      <c r="DK120" s="4442"/>
      <c r="DL120" s="4442"/>
      <c r="DM120" s="4442"/>
      <c r="DN120" s="4442"/>
      <c r="DO120" s="4442"/>
      <c r="DP120" s="4442"/>
      <c r="DQ120" s="4442"/>
      <c r="DR120" s="4442"/>
      <c r="DS120" s="4442"/>
      <c r="DT120" s="4442"/>
      <c r="DU120" s="4442"/>
      <c r="DV120" s="4442"/>
      <c r="DW120" s="4442"/>
      <c r="DX120" s="4442"/>
      <c r="DY120" s="4442"/>
      <c r="DZ120" s="4442"/>
      <c r="EA120" s="4442"/>
      <c r="EB120" s="4442"/>
      <c r="EC120" s="4442"/>
      <c r="ED120" s="4442"/>
      <c r="EE120" s="4442"/>
      <c r="EF120" s="4442"/>
      <c r="EG120" s="4443"/>
      <c r="EH120" s="4437" t="s">
        <v>2475</v>
      </c>
      <c r="EI120" s="4437" t="s">
        <v>2475</v>
      </c>
      <c r="EJ120" s="4437" t="s">
        <v>2475</v>
      </c>
      <c r="EK120" s="4437" t="s">
        <v>2475</v>
      </c>
      <c r="EL120" s="4437" t="s">
        <v>2475</v>
      </c>
      <c r="EM120" s="4437" t="s">
        <v>2475</v>
      </c>
      <c r="EN120" s="4437" t="s">
        <v>2475</v>
      </c>
      <c r="EO120" s="4437" t="s">
        <v>2475</v>
      </c>
      <c r="EP120" s="4437" t="s">
        <v>2475</v>
      </c>
      <c r="EQ120" s="4437" t="s">
        <v>2475</v>
      </c>
      <c r="ER120" s="4437" t="s">
        <v>2475</v>
      </c>
      <c r="ES120" s="4437" t="s">
        <v>2475</v>
      </c>
      <c r="ET120" s="4437" t="s">
        <v>2475</v>
      </c>
      <c r="EU120" s="4437" t="s">
        <v>2475</v>
      </c>
      <c r="EV120" s="4437" t="s">
        <v>2475</v>
      </c>
      <c r="EW120" s="4437" t="s">
        <v>2475</v>
      </c>
      <c r="EX120" s="4437" t="s">
        <v>2475</v>
      </c>
      <c r="EY120" s="4437" t="s">
        <v>2475</v>
      </c>
      <c r="EZ120" s="4437" t="s">
        <v>2475</v>
      </c>
      <c r="FA120" s="4437" t="s">
        <v>2475</v>
      </c>
      <c r="FB120" s="4437" t="s">
        <v>2475</v>
      </c>
      <c r="FC120" s="4437" t="s">
        <v>2475</v>
      </c>
      <c r="FD120" s="4437" t="s">
        <v>2475</v>
      </c>
      <c r="FE120" s="4437" t="s">
        <v>2475</v>
      </c>
      <c r="FF120" s="4437" t="s">
        <v>2475</v>
      </c>
      <c r="FG120" s="4437" t="s">
        <v>2475</v>
      </c>
      <c r="FH120" s="4438" t="s">
        <v>2475</v>
      </c>
    </row>
    <row r="121" spans="1:164" s="2536" customFormat="1" ht="15" customHeight="1">
      <c r="A121" s="1383"/>
      <c r="D121" s="1017" t="s">
        <v>2472</v>
      </c>
      <c r="E121" s="2544"/>
      <c r="F121" s="2898"/>
      <c r="G121" s="2544"/>
      <c r="H121" s="1383"/>
      <c r="I121" s="2544"/>
      <c r="J121" s="1383"/>
      <c r="K121" s="2544"/>
      <c r="L121" s="4254" t="s">
        <v>2478</v>
      </c>
      <c r="M121" s="4255" t="s">
        <v>2478</v>
      </c>
      <c r="N121" s="4255" t="s">
        <v>2478</v>
      </c>
      <c r="O121" s="4255" t="s">
        <v>2478</v>
      </c>
      <c r="P121" s="4255" t="s">
        <v>2478</v>
      </c>
      <c r="Q121" s="4255" t="s">
        <v>2478</v>
      </c>
      <c r="R121" s="4255" t="s">
        <v>2478</v>
      </c>
      <c r="S121" s="4255" t="s">
        <v>2478</v>
      </c>
      <c r="T121" s="4255" t="s">
        <v>2478</v>
      </c>
      <c r="U121" s="4255" t="s">
        <v>2478</v>
      </c>
      <c r="V121" s="4255" t="s">
        <v>2478</v>
      </c>
      <c r="W121" s="4255" t="s">
        <v>2478</v>
      </c>
      <c r="X121" s="4255" t="s">
        <v>2478</v>
      </c>
      <c r="Y121" s="4255" t="s">
        <v>2478</v>
      </c>
      <c r="Z121" s="4255" t="s">
        <v>2478</v>
      </c>
      <c r="AA121" s="4255" t="s">
        <v>2478</v>
      </c>
      <c r="AB121" s="4255" t="s">
        <v>2478</v>
      </c>
      <c r="AC121" s="4255" t="s">
        <v>2478</v>
      </c>
      <c r="AD121" s="4255" t="s">
        <v>2478</v>
      </c>
      <c r="AE121" s="4255" t="s">
        <v>2478</v>
      </c>
      <c r="AF121" s="4255" t="s">
        <v>2478</v>
      </c>
      <c r="AG121" s="4255" t="s">
        <v>2478</v>
      </c>
      <c r="AH121" s="4255" t="s">
        <v>2478</v>
      </c>
      <c r="AI121" s="4255" t="s">
        <v>2478</v>
      </c>
      <c r="AJ121" s="4255" t="s">
        <v>2478</v>
      </c>
      <c r="AK121" s="4255" t="s">
        <v>2478</v>
      </c>
      <c r="AL121" s="4255" t="s">
        <v>2478</v>
      </c>
      <c r="AM121" s="4255" t="s">
        <v>2478</v>
      </c>
      <c r="AN121" s="4255" t="s">
        <v>2478</v>
      </c>
      <c r="AO121" s="4255" t="s">
        <v>2478</v>
      </c>
      <c r="AP121" s="4255" t="s">
        <v>2478</v>
      </c>
      <c r="AQ121" s="4255" t="s">
        <v>2478</v>
      </c>
      <c r="AR121" s="4255" t="s">
        <v>2478</v>
      </c>
      <c r="AS121" s="4255" t="s">
        <v>2478</v>
      </c>
      <c r="AT121" s="4255" t="s">
        <v>2478</v>
      </c>
      <c r="AU121" s="4255" t="s">
        <v>2478</v>
      </c>
      <c r="AV121" s="4255" t="s">
        <v>2478</v>
      </c>
      <c r="AW121" s="4255" t="s">
        <v>2478</v>
      </c>
      <c r="AX121" s="4255" t="s">
        <v>2478</v>
      </c>
      <c r="AY121" s="4255" t="s">
        <v>2478</v>
      </c>
      <c r="AZ121" s="4255" t="s">
        <v>2478</v>
      </c>
      <c r="BA121" s="4255" t="s">
        <v>2478</v>
      </c>
      <c r="BB121" s="4255" t="s">
        <v>2478</v>
      </c>
      <c r="BC121" s="4255" t="s">
        <v>2478</v>
      </c>
      <c r="BD121" s="4255" t="s">
        <v>2478</v>
      </c>
      <c r="BE121" s="4255" t="s">
        <v>2478</v>
      </c>
      <c r="BF121" s="4255" t="s">
        <v>2478</v>
      </c>
      <c r="BG121" s="4255" t="s">
        <v>2478</v>
      </c>
      <c r="BH121" s="4255" t="s">
        <v>2478</v>
      </c>
      <c r="BI121" s="4255" t="s">
        <v>2478</v>
      </c>
      <c r="BJ121" s="4255" t="s">
        <v>2478</v>
      </c>
      <c r="BK121" s="4255" t="s">
        <v>2478</v>
      </c>
      <c r="BL121" s="4255" t="s">
        <v>2478</v>
      </c>
      <c r="BM121" s="4255" t="s">
        <v>2478</v>
      </c>
      <c r="BN121" s="4255" t="s">
        <v>2478</v>
      </c>
      <c r="BO121" s="4255" t="s">
        <v>2478</v>
      </c>
      <c r="BP121" s="4255" t="s">
        <v>2478</v>
      </c>
      <c r="BQ121" s="4255" t="s">
        <v>2478</v>
      </c>
      <c r="BR121" s="4255" t="s">
        <v>2478</v>
      </c>
      <c r="BS121" s="4255" t="s">
        <v>2478</v>
      </c>
      <c r="BT121" s="4255" t="s">
        <v>2478</v>
      </c>
      <c r="BU121" s="4255" t="s">
        <v>2478</v>
      </c>
      <c r="BV121" s="4255" t="s">
        <v>2478</v>
      </c>
      <c r="BW121" s="4255" t="s">
        <v>2478</v>
      </c>
      <c r="BX121" s="4255" t="s">
        <v>2478</v>
      </c>
      <c r="BY121" s="4255" t="s">
        <v>2478</v>
      </c>
      <c r="BZ121" s="4255" t="s">
        <v>2478</v>
      </c>
      <c r="CA121" s="4255" t="s">
        <v>2478</v>
      </c>
      <c r="CB121" s="4255" t="s">
        <v>2478</v>
      </c>
      <c r="CC121" s="4255" t="s">
        <v>2478</v>
      </c>
      <c r="CD121" s="4255" t="s">
        <v>2478</v>
      </c>
      <c r="CE121" s="4256" t="s">
        <v>2478</v>
      </c>
      <c r="CF121" s="4441" t="s">
        <v>2484</v>
      </c>
      <c r="CG121" s="4442"/>
      <c r="CH121" s="4442"/>
      <c r="CI121" s="4442"/>
      <c r="CJ121" s="4442"/>
      <c r="CK121" s="4442"/>
      <c r="CL121" s="4442"/>
      <c r="CM121" s="4442"/>
      <c r="CN121" s="4442"/>
      <c r="CO121" s="4442"/>
      <c r="CP121" s="4442"/>
      <c r="CQ121" s="4442"/>
      <c r="CR121" s="4442"/>
      <c r="CS121" s="4442"/>
      <c r="CT121" s="4442"/>
      <c r="CU121" s="4442"/>
      <c r="CV121" s="4442"/>
      <c r="CW121" s="4442"/>
      <c r="CX121" s="4442" t="s">
        <v>2484</v>
      </c>
      <c r="CY121" s="4442"/>
      <c r="CZ121" s="4442"/>
      <c r="DA121" s="4442"/>
      <c r="DB121" s="4442"/>
      <c r="DC121" s="4442"/>
      <c r="DD121" s="4442"/>
      <c r="DE121" s="4442"/>
      <c r="DF121" s="4442"/>
      <c r="DG121" s="4442"/>
      <c r="DH121" s="4442"/>
      <c r="DI121" s="4442"/>
      <c r="DJ121" s="4442"/>
      <c r="DK121" s="4442"/>
      <c r="DL121" s="4442"/>
      <c r="DM121" s="4442"/>
      <c r="DN121" s="4442"/>
      <c r="DO121" s="4442"/>
      <c r="DP121" s="4442"/>
      <c r="DQ121" s="4442"/>
      <c r="DR121" s="4442"/>
      <c r="DS121" s="4442"/>
      <c r="DT121" s="4442"/>
      <c r="DU121" s="4442"/>
      <c r="DV121" s="4442"/>
      <c r="DW121" s="4442"/>
      <c r="DX121" s="4442"/>
      <c r="DY121" s="4442"/>
      <c r="DZ121" s="4442"/>
      <c r="EA121" s="4442"/>
      <c r="EB121" s="4442"/>
      <c r="EC121" s="4442"/>
      <c r="ED121" s="4442"/>
      <c r="EE121" s="4442"/>
      <c r="EF121" s="4442"/>
      <c r="EG121" s="4443"/>
      <c r="EH121" s="4437" t="s">
        <v>2488</v>
      </c>
      <c r="EI121" s="4437" t="s">
        <v>2488</v>
      </c>
      <c r="EJ121" s="4437" t="s">
        <v>2488</v>
      </c>
      <c r="EK121" s="4437" t="s">
        <v>2488</v>
      </c>
      <c r="EL121" s="4437" t="s">
        <v>2488</v>
      </c>
      <c r="EM121" s="4437" t="s">
        <v>2488</v>
      </c>
      <c r="EN121" s="4437" t="s">
        <v>2488</v>
      </c>
      <c r="EO121" s="4437" t="s">
        <v>2488</v>
      </c>
      <c r="EP121" s="4437" t="s">
        <v>2488</v>
      </c>
      <c r="EQ121" s="4437" t="s">
        <v>2488</v>
      </c>
      <c r="ER121" s="4437" t="s">
        <v>2488</v>
      </c>
      <c r="ES121" s="4437" t="s">
        <v>2488</v>
      </c>
      <c r="ET121" s="4437" t="s">
        <v>2488</v>
      </c>
      <c r="EU121" s="4437" t="s">
        <v>2488</v>
      </c>
      <c r="EV121" s="4437" t="s">
        <v>2488</v>
      </c>
      <c r="EW121" s="4437" t="s">
        <v>2488</v>
      </c>
      <c r="EX121" s="4437" t="s">
        <v>2488</v>
      </c>
      <c r="EY121" s="4437" t="s">
        <v>2488</v>
      </c>
      <c r="EZ121" s="4437" t="s">
        <v>2488</v>
      </c>
      <c r="FA121" s="4437" t="s">
        <v>2488</v>
      </c>
      <c r="FB121" s="4437" t="s">
        <v>2488</v>
      </c>
      <c r="FC121" s="4437" t="s">
        <v>2488</v>
      </c>
      <c r="FD121" s="4437" t="s">
        <v>2488</v>
      </c>
      <c r="FE121" s="4437" t="s">
        <v>2488</v>
      </c>
      <c r="FF121" s="4437" t="s">
        <v>2488</v>
      </c>
      <c r="FG121" s="4437" t="s">
        <v>2488</v>
      </c>
      <c r="FH121" s="4438" t="s">
        <v>2488</v>
      </c>
    </row>
    <row r="122" spans="1:164" s="2536" customFormat="1" ht="15" customHeight="1">
      <c r="A122" s="1383"/>
      <c r="D122" s="1017" t="s">
        <v>2473</v>
      </c>
      <c r="E122" s="2544"/>
      <c r="F122" s="2898"/>
      <c r="G122" s="2544"/>
      <c r="H122" s="1383"/>
      <c r="I122" s="2544"/>
      <c r="J122" s="1383"/>
      <c r="K122" s="2544"/>
      <c r="L122" s="4254" t="s">
        <v>2479</v>
      </c>
      <c r="M122" s="4255" t="s">
        <v>2479</v>
      </c>
      <c r="N122" s="4255" t="s">
        <v>2479</v>
      </c>
      <c r="O122" s="4255" t="s">
        <v>2479</v>
      </c>
      <c r="P122" s="4255" t="s">
        <v>2479</v>
      </c>
      <c r="Q122" s="4255" t="s">
        <v>2479</v>
      </c>
      <c r="R122" s="4255" t="s">
        <v>2479</v>
      </c>
      <c r="S122" s="4255" t="s">
        <v>2479</v>
      </c>
      <c r="T122" s="4255" t="s">
        <v>2479</v>
      </c>
      <c r="U122" s="4255" t="s">
        <v>2479</v>
      </c>
      <c r="V122" s="4255" t="s">
        <v>2479</v>
      </c>
      <c r="W122" s="4255" t="s">
        <v>2479</v>
      </c>
      <c r="X122" s="4255" t="s">
        <v>2479</v>
      </c>
      <c r="Y122" s="4255" t="s">
        <v>2479</v>
      </c>
      <c r="Z122" s="4255" t="s">
        <v>2479</v>
      </c>
      <c r="AA122" s="4255" t="s">
        <v>2479</v>
      </c>
      <c r="AB122" s="4255" t="s">
        <v>2479</v>
      </c>
      <c r="AC122" s="4255" t="s">
        <v>2479</v>
      </c>
      <c r="AD122" s="4255" t="s">
        <v>2479</v>
      </c>
      <c r="AE122" s="4255" t="s">
        <v>2479</v>
      </c>
      <c r="AF122" s="4255" t="s">
        <v>2479</v>
      </c>
      <c r="AG122" s="4255" t="s">
        <v>2479</v>
      </c>
      <c r="AH122" s="4255" t="s">
        <v>2479</v>
      </c>
      <c r="AI122" s="4255" t="s">
        <v>2479</v>
      </c>
      <c r="AJ122" s="4255" t="s">
        <v>2479</v>
      </c>
      <c r="AK122" s="4255" t="s">
        <v>2479</v>
      </c>
      <c r="AL122" s="4255" t="s">
        <v>2479</v>
      </c>
      <c r="AM122" s="4255" t="s">
        <v>2479</v>
      </c>
      <c r="AN122" s="4255" t="s">
        <v>2479</v>
      </c>
      <c r="AO122" s="4255" t="s">
        <v>2479</v>
      </c>
      <c r="AP122" s="4255" t="s">
        <v>2479</v>
      </c>
      <c r="AQ122" s="4255" t="s">
        <v>2479</v>
      </c>
      <c r="AR122" s="4255" t="s">
        <v>2479</v>
      </c>
      <c r="AS122" s="4255" t="s">
        <v>2479</v>
      </c>
      <c r="AT122" s="4255" t="s">
        <v>2479</v>
      </c>
      <c r="AU122" s="4255" t="s">
        <v>2479</v>
      </c>
      <c r="AV122" s="4255" t="s">
        <v>2479</v>
      </c>
      <c r="AW122" s="4255" t="s">
        <v>2479</v>
      </c>
      <c r="AX122" s="4255" t="s">
        <v>2479</v>
      </c>
      <c r="AY122" s="4255" t="s">
        <v>2479</v>
      </c>
      <c r="AZ122" s="4255" t="s">
        <v>2479</v>
      </c>
      <c r="BA122" s="4255" t="s">
        <v>2479</v>
      </c>
      <c r="BB122" s="4255" t="s">
        <v>2479</v>
      </c>
      <c r="BC122" s="4255" t="s">
        <v>2479</v>
      </c>
      <c r="BD122" s="4255" t="s">
        <v>2479</v>
      </c>
      <c r="BE122" s="4255" t="s">
        <v>2479</v>
      </c>
      <c r="BF122" s="4255" t="s">
        <v>2479</v>
      </c>
      <c r="BG122" s="4255" t="s">
        <v>2479</v>
      </c>
      <c r="BH122" s="4255" t="s">
        <v>2479</v>
      </c>
      <c r="BI122" s="4255" t="s">
        <v>2479</v>
      </c>
      <c r="BJ122" s="4255" t="s">
        <v>2479</v>
      </c>
      <c r="BK122" s="4255" t="s">
        <v>2479</v>
      </c>
      <c r="BL122" s="4255" t="s">
        <v>2479</v>
      </c>
      <c r="BM122" s="4255" t="s">
        <v>2479</v>
      </c>
      <c r="BN122" s="4255" t="s">
        <v>2479</v>
      </c>
      <c r="BO122" s="4255" t="s">
        <v>2479</v>
      </c>
      <c r="BP122" s="4255" t="s">
        <v>2479</v>
      </c>
      <c r="BQ122" s="4255" t="s">
        <v>2479</v>
      </c>
      <c r="BR122" s="4255" t="s">
        <v>2479</v>
      </c>
      <c r="BS122" s="4255" t="s">
        <v>2479</v>
      </c>
      <c r="BT122" s="4255" t="s">
        <v>2479</v>
      </c>
      <c r="BU122" s="4255" t="s">
        <v>2479</v>
      </c>
      <c r="BV122" s="4255" t="s">
        <v>2479</v>
      </c>
      <c r="BW122" s="4255" t="s">
        <v>2479</v>
      </c>
      <c r="BX122" s="4255" t="s">
        <v>2479</v>
      </c>
      <c r="BY122" s="4255" t="s">
        <v>2479</v>
      </c>
      <c r="BZ122" s="4255" t="s">
        <v>2479</v>
      </c>
      <c r="CA122" s="4255" t="s">
        <v>2479</v>
      </c>
      <c r="CB122" s="4255" t="s">
        <v>2479</v>
      </c>
      <c r="CC122" s="4255" t="s">
        <v>2479</v>
      </c>
      <c r="CD122" s="4255" t="s">
        <v>2479</v>
      </c>
      <c r="CE122" s="4256" t="s">
        <v>2479</v>
      </c>
      <c r="CF122" s="4441" t="s">
        <v>2485</v>
      </c>
      <c r="CG122" s="4442"/>
      <c r="CH122" s="4442"/>
      <c r="CI122" s="4442"/>
      <c r="CJ122" s="4442"/>
      <c r="CK122" s="4442"/>
      <c r="CL122" s="4442"/>
      <c r="CM122" s="4442"/>
      <c r="CN122" s="4442"/>
      <c r="CO122" s="4442"/>
      <c r="CP122" s="4442"/>
      <c r="CQ122" s="4442"/>
      <c r="CR122" s="4442"/>
      <c r="CS122" s="4442"/>
      <c r="CT122" s="4442"/>
      <c r="CU122" s="4442"/>
      <c r="CV122" s="4442"/>
      <c r="CW122" s="4442"/>
      <c r="CX122" s="4442" t="s">
        <v>2485</v>
      </c>
      <c r="CY122" s="4442"/>
      <c r="CZ122" s="4442"/>
      <c r="DA122" s="4442"/>
      <c r="DB122" s="4442"/>
      <c r="DC122" s="4442"/>
      <c r="DD122" s="4442"/>
      <c r="DE122" s="4442"/>
      <c r="DF122" s="4442"/>
      <c r="DG122" s="4442"/>
      <c r="DH122" s="4442"/>
      <c r="DI122" s="4442"/>
      <c r="DJ122" s="4442"/>
      <c r="DK122" s="4442"/>
      <c r="DL122" s="4442"/>
      <c r="DM122" s="4442"/>
      <c r="DN122" s="4442"/>
      <c r="DO122" s="4442"/>
      <c r="DP122" s="4442"/>
      <c r="DQ122" s="4442"/>
      <c r="DR122" s="4442"/>
      <c r="DS122" s="4442"/>
      <c r="DT122" s="4442"/>
      <c r="DU122" s="4442"/>
      <c r="DV122" s="4442"/>
      <c r="DW122" s="4442"/>
      <c r="DX122" s="4442"/>
      <c r="DY122" s="4442"/>
      <c r="DZ122" s="4442"/>
      <c r="EA122" s="4442"/>
      <c r="EB122" s="4442"/>
      <c r="EC122" s="4442"/>
      <c r="ED122" s="4442"/>
      <c r="EE122" s="4442"/>
      <c r="EF122" s="4442"/>
      <c r="EG122" s="4443"/>
      <c r="EH122" s="4437" t="s">
        <v>2489</v>
      </c>
      <c r="EI122" s="4437" t="s">
        <v>2489</v>
      </c>
      <c r="EJ122" s="4437" t="s">
        <v>2489</v>
      </c>
      <c r="EK122" s="4437" t="s">
        <v>2489</v>
      </c>
      <c r="EL122" s="4437" t="s">
        <v>2489</v>
      </c>
      <c r="EM122" s="4437" t="s">
        <v>2489</v>
      </c>
      <c r="EN122" s="4437" t="s">
        <v>2489</v>
      </c>
      <c r="EO122" s="4437" t="s">
        <v>2489</v>
      </c>
      <c r="EP122" s="4437" t="s">
        <v>2489</v>
      </c>
      <c r="EQ122" s="4437" t="s">
        <v>2489</v>
      </c>
      <c r="ER122" s="4437" t="s">
        <v>2489</v>
      </c>
      <c r="ES122" s="4437" t="s">
        <v>2489</v>
      </c>
      <c r="ET122" s="4437" t="s">
        <v>2489</v>
      </c>
      <c r="EU122" s="4437" t="s">
        <v>2489</v>
      </c>
      <c r="EV122" s="4437" t="s">
        <v>2489</v>
      </c>
      <c r="EW122" s="4437" t="s">
        <v>2489</v>
      </c>
      <c r="EX122" s="4437" t="s">
        <v>2489</v>
      </c>
      <c r="EY122" s="4437" t="s">
        <v>2489</v>
      </c>
      <c r="EZ122" s="4437" t="s">
        <v>2489</v>
      </c>
      <c r="FA122" s="4437" t="s">
        <v>2489</v>
      </c>
      <c r="FB122" s="4437" t="s">
        <v>2489</v>
      </c>
      <c r="FC122" s="4437" t="s">
        <v>2489</v>
      </c>
      <c r="FD122" s="4437" t="s">
        <v>2489</v>
      </c>
      <c r="FE122" s="4437" t="s">
        <v>2489</v>
      </c>
      <c r="FF122" s="4437" t="s">
        <v>2489</v>
      </c>
      <c r="FG122" s="4437" t="s">
        <v>2489</v>
      </c>
      <c r="FH122" s="4438" t="s">
        <v>2489</v>
      </c>
    </row>
    <row r="123" spans="1:164" s="2536" customFormat="1" ht="15" customHeight="1">
      <c r="A123" s="1383"/>
      <c r="D123" s="1017" t="s">
        <v>2481</v>
      </c>
      <c r="E123" s="2544"/>
      <c r="F123" s="2898"/>
      <c r="G123" s="2544"/>
      <c r="H123" s="1383"/>
      <c r="I123" s="2544"/>
      <c r="J123" s="1383"/>
      <c r="K123" s="2544"/>
      <c r="L123" s="4254" t="s">
        <v>676</v>
      </c>
      <c r="M123" s="4255" t="s">
        <v>676</v>
      </c>
      <c r="N123" s="4255" t="s">
        <v>676</v>
      </c>
      <c r="O123" s="4255" t="s">
        <v>676</v>
      </c>
      <c r="P123" s="4255" t="s">
        <v>676</v>
      </c>
      <c r="Q123" s="4255" t="s">
        <v>676</v>
      </c>
      <c r="R123" s="4255" t="s">
        <v>676</v>
      </c>
      <c r="S123" s="4255" t="s">
        <v>676</v>
      </c>
      <c r="T123" s="4255" t="s">
        <v>676</v>
      </c>
      <c r="U123" s="4255" t="s">
        <v>676</v>
      </c>
      <c r="V123" s="4255" t="s">
        <v>676</v>
      </c>
      <c r="W123" s="4255" t="s">
        <v>676</v>
      </c>
      <c r="X123" s="4255" t="s">
        <v>676</v>
      </c>
      <c r="Y123" s="4255" t="s">
        <v>676</v>
      </c>
      <c r="Z123" s="4255" t="s">
        <v>676</v>
      </c>
      <c r="AA123" s="4255" t="s">
        <v>676</v>
      </c>
      <c r="AB123" s="4255" t="s">
        <v>676</v>
      </c>
      <c r="AC123" s="4255" t="s">
        <v>676</v>
      </c>
      <c r="AD123" s="4255" t="s">
        <v>676</v>
      </c>
      <c r="AE123" s="4255" t="s">
        <v>676</v>
      </c>
      <c r="AF123" s="4255" t="s">
        <v>676</v>
      </c>
      <c r="AG123" s="4255" t="s">
        <v>676</v>
      </c>
      <c r="AH123" s="4255" t="s">
        <v>676</v>
      </c>
      <c r="AI123" s="4255" t="s">
        <v>676</v>
      </c>
      <c r="AJ123" s="4255" t="s">
        <v>676</v>
      </c>
      <c r="AK123" s="4255" t="s">
        <v>676</v>
      </c>
      <c r="AL123" s="4255" t="s">
        <v>676</v>
      </c>
      <c r="AM123" s="4255" t="s">
        <v>676</v>
      </c>
      <c r="AN123" s="4255" t="s">
        <v>676</v>
      </c>
      <c r="AO123" s="4255" t="s">
        <v>676</v>
      </c>
      <c r="AP123" s="4255" t="s">
        <v>676</v>
      </c>
      <c r="AQ123" s="4255" t="s">
        <v>676</v>
      </c>
      <c r="AR123" s="4255" t="s">
        <v>676</v>
      </c>
      <c r="AS123" s="4255" t="s">
        <v>676</v>
      </c>
      <c r="AT123" s="4255" t="s">
        <v>676</v>
      </c>
      <c r="AU123" s="4255" t="s">
        <v>676</v>
      </c>
      <c r="AV123" s="4255" t="s">
        <v>676</v>
      </c>
      <c r="AW123" s="4255" t="s">
        <v>676</v>
      </c>
      <c r="AX123" s="4255" t="s">
        <v>676</v>
      </c>
      <c r="AY123" s="4255" t="s">
        <v>676</v>
      </c>
      <c r="AZ123" s="4255" t="s">
        <v>676</v>
      </c>
      <c r="BA123" s="4255" t="s">
        <v>676</v>
      </c>
      <c r="BB123" s="4255" t="s">
        <v>676</v>
      </c>
      <c r="BC123" s="4255" t="s">
        <v>676</v>
      </c>
      <c r="BD123" s="4255" t="s">
        <v>676</v>
      </c>
      <c r="BE123" s="4255" t="s">
        <v>676</v>
      </c>
      <c r="BF123" s="4255" t="s">
        <v>676</v>
      </c>
      <c r="BG123" s="4255" t="s">
        <v>676</v>
      </c>
      <c r="BH123" s="4255" t="s">
        <v>676</v>
      </c>
      <c r="BI123" s="4255" t="s">
        <v>676</v>
      </c>
      <c r="BJ123" s="4255" t="s">
        <v>676</v>
      </c>
      <c r="BK123" s="4255" t="s">
        <v>676</v>
      </c>
      <c r="BL123" s="4255" t="s">
        <v>676</v>
      </c>
      <c r="BM123" s="4255" t="s">
        <v>676</v>
      </c>
      <c r="BN123" s="4255" t="s">
        <v>676</v>
      </c>
      <c r="BO123" s="4255" t="s">
        <v>676</v>
      </c>
      <c r="BP123" s="4255" t="s">
        <v>676</v>
      </c>
      <c r="BQ123" s="4255" t="s">
        <v>676</v>
      </c>
      <c r="BR123" s="4255" t="s">
        <v>676</v>
      </c>
      <c r="BS123" s="4255" t="s">
        <v>676</v>
      </c>
      <c r="BT123" s="4255" t="s">
        <v>676</v>
      </c>
      <c r="BU123" s="4255" t="s">
        <v>676</v>
      </c>
      <c r="BV123" s="4255" t="s">
        <v>676</v>
      </c>
      <c r="BW123" s="4255" t="s">
        <v>676</v>
      </c>
      <c r="BX123" s="4255" t="s">
        <v>676</v>
      </c>
      <c r="BY123" s="4255" t="s">
        <v>676</v>
      </c>
      <c r="BZ123" s="4255" t="s">
        <v>676</v>
      </c>
      <c r="CA123" s="4255" t="s">
        <v>676</v>
      </c>
      <c r="CB123" s="4255" t="s">
        <v>676</v>
      </c>
      <c r="CC123" s="4255" t="s">
        <v>676</v>
      </c>
      <c r="CD123" s="4255" t="s">
        <v>676</v>
      </c>
      <c r="CE123" s="4256" t="s">
        <v>676</v>
      </c>
      <c r="CF123" s="4441" t="s">
        <v>676</v>
      </c>
      <c r="CG123" s="4442"/>
      <c r="CH123" s="4442"/>
      <c r="CI123" s="4442"/>
      <c r="CJ123" s="4442"/>
      <c r="CK123" s="4442"/>
      <c r="CL123" s="4442"/>
      <c r="CM123" s="4442"/>
      <c r="CN123" s="4442"/>
      <c r="CO123" s="4442"/>
      <c r="CP123" s="4442"/>
      <c r="CQ123" s="4442"/>
      <c r="CR123" s="4442"/>
      <c r="CS123" s="4442"/>
      <c r="CT123" s="4442"/>
      <c r="CU123" s="4442"/>
      <c r="CV123" s="4442"/>
      <c r="CW123" s="4442"/>
      <c r="CX123" s="4442" t="s">
        <v>676</v>
      </c>
      <c r="CY123" s="4442"/>
      <c r="CZ123" s="4442"/>
      <c r="DA123" s="4442"/>
      <c r="DB123" s="4442"/>
      <c r="DC123" s="4442"/>
      <c r="DD123" s="4442"/>
      <c r="DE123" s="4442"/>
      <c r="DF123" s="4442"/>
      <c r="DG123" s="4442"/>
      <c r="DH123" s="4442"/>
      <c r="DI123" s="4442"/>
      <c r="DJ123" s="4442"/>
      <c r="DK123" s="4442"/>
      <c r="DL123" s="4442"/>
      <c r="DM123" s="4442"/>
      <c r="DN123" s="4442"/>
      <c r="DO123" s="4442"/>
      <c r="DP123" s="4442"/>
      <c r="DQ123" s="4442"/>
      <c r="DR123" s="4442"/>
      <c r="DS123" s="4442"/>
      <c r="DT123" s="4442"/>
      <c r="DU123" s="4442"/>
      <c r="DV123" s="4442"/>
      <c r="DW123" s="4442"/>
      <c r="DX123" s="4442"/>
      <c r="DY123" s="4442"/>
      <c r="DZ123" s="4442"/>
      <c r="EA123" s="4442"/>
      <c r="EB123" s="4442"/>
      <c r="EC123" s="4442"/>
      <c r="ED123" s="4442"/>
      <c r="EE123" s="4442"/>
      <c r="EF123" s="4442"/>
      <c r="EG123" s="4443"/>
      <c r="EH123" s="4437" t="s">
        <v>676</v>
      </c>
      <c r="EI123" s="4437" t="s">
        <v>676</v>
      </c>
      <c r="EJ123" s="4437" t="s">
        <v>676</v>
      </c>
      <c r="EK123" s="4437" t="s">
        <v>676</v>
      </c>
      <c r="EL123" s="4437" t="s">
        <v>676</v>
      </c>
      <c r="EM123" s="4437" t="s">
        <v>676</v>
      </c>
      <c r="EN123" s="4437" t="s">
        <v>676</v>
      </c>
      <c r="EO123" s="4437" t="s">
        <v>676</v>
      </c>
      <c r="EP123" s="4437" t="s">
        <v>676</v>
      </c>
      <c r="EQ123" s="4437" t="s">
        <v>676</v>
      </c>
      <c r="ER123" s="4437" t="s">
        <v>676</v>
      </c>
      <c r="ES123" s="4437" t="s">
        <v>676</v>
      </c>
      <c r="ET123" s="4437" t="s">
        <v>676</v>
      </c>
      <c r="EU123" s="4437" t="s">
        <v>676</v>
      </c>
      <c r="EV123" s="4437" t="s">
        <v>676</v>
      </c>
      <c r="EW123" s="4437" t="s">
        <v>676</v>
      </c>
      <c r="EX123" s="4437" t="s">
        <v>676</v>
      </c>
      <c r="EY123" s="4437" t="s">
        <v>676</v>
      </c>
      <c r="EZ123" s="4437" t="s">
        <v>676</v>
      </c>
      <c r="FA123" s="4437" t="s">
        <v>676</v>
      </c>
      <c r="FB123" s="4437" t="s">
        <v>676</v>
      </c>
      <c r="FC123" s="4437" t="s">
        <v>676</v>
      </c>
      <c r="FD123" s="4437" t="s">
        <v>676</v>
      </c>
      <c r="FE123" s="4437" t="s">
        <v>676</v>
      </c>
      <c r="FF123" s="4437" t="s">
        <v>676</v>
      </c>
      <c r="FG123" s="4437" t="s">
        <v>676</v>
      </c>
      <c r="FH123" s="4438" t="s">
        <v>676</v>
      </c>
    </row>
    <row r="124" spans="1:164" s="2536" customFormat="1" ht="15" customHeight="1">
      <c r="A124" s="1383"/>
      <c r="D124" s="1017" t="s">
        <v>814</v>
      </c>
      <c r="E124" s="2544"/>
      <c r="F124" s="2898"/>
      <c r="G124" s="2544"/>
      <c r="H124" s="1383"/>
      <c r="I124" s="2544"/>
      <c r="J124" s="1383"/>
      <c r="K124" s="2544"/>
      <c r="L124" s="4254" t="s">
        <v>2480</v>
      </c>
      <c r="M124" s="4255" t="s">
        <v>2480</v>
      </c>
      <c r="N124" s="4255" t="s">
        <v>2480</v>
      </c>
      <c r="O124" s="4255" t="s">
        <v>2480</v>
      </c>
      <c r="P124" s="4255" t="s">
        <v>2480</v>
      </c>
      <c r="Q124" s="4255" t="s">
        <v>2480</v>
      </c>
      <c r="R124" s="4255" t="s">
        <v>2480</v>
      </c>
      <c r="S124" s="4255" t="s">
        <v>2480</v>
      </c>
      <c r="T124" s="4255" t="s">
        <v>2480</v>
      </c>
      <c r="U124" s="4255" t="s">
        <v>2480</v>
      </c>
      <c r="V124" s="4255" t="s">
        <v>2480</v>
      </c>
      <c r="W124" s="4255" t="s">
        <v>2480</v>
      </c>
      <c r="X124" s="4255" t="s">
        <v>2480</v>
      </c>
      <c r="Y124" s="4255" t="s">
        <v>2480</v>
      </c>
      <c r="Z124" s="4255" t="s">
        <v>2480</v>
      </c>
      <c r="AA124" s="4255" t="s">
        <v>2480</v>
      </c>
      <c r="AB124" s="4255" t="s">
        <v>2480</v>
      </c>
      <c r="AC124" s="4255" t="s">
        <v>2480</v>
      </c>
      <c r="AD124" s="4255" t="s">
        <v>2480</v>
      </c>
      <c r="AE124" s="4255" t="s">
        <v>2480</v>
      </c>
      <c r="AF124" s="4255" t="s">
        <v>2480</v>
      </c>
      <c r="AG124" s="4255" t="s">
        <v>2480</v>
      </c>
      <c r="AH124" s="4255" t="s">
        <v>2480</v>
      </c>
      <c r="AI124" s="4255" t="s">
        <v>2480</v>
      </c>
      <c r="AJ124" s="4255" t="s">
        <v>2480</v>
      </c>
      <c r="AK124" s="4255" t="s">
        <v>2480</v>
      </c>
      <c r="AL124" s="4255" t="s">
        <v>2480</v>
      </c>
      <c r="AM124" s="4255" t="s">
        <v>2480</v>
      </c>
      <c r="AN124" s="4255" t="s">
        <v>2480</v>
      </c>
      <c r="AO124" s="4255" t="s">
        <v>2480</v>
      </c>
      <c r="AP124" s="4255" t="s">
        <v>2480</v>
      </c>
      <c r="AQ124" s="4255" t="s">
        <v>2480</v>
      </c>
      <c r="AR124" s="4255" t="s">
        <v>2480</v>
      </c>
      <c r="AS124" s="4255" t="s">
        <v>2480</v>
      </c>
      <c r="AT124" s="4255" t="s">
        <v>2480</v>
      </c>
      <c r="AU124" s="4255" t="s">
        <v>2480</v>
      </c>
      <c r="AV124" s="4255" t="s">
        <v>2480</v>
      </c>
      <c r="AW124" s="4255" t="s">
        <v>2480</v>
      </c>
      <c r="AX124" s="4255" t="s">
        <v>2480</v>
      </c>
      <c r="AY124" s="4255" t="s">
        <v>2480</v>
      </c>
      <c r="AZ124" s="4255" t="s">
        <v>2480</v>
      </c>
      <c r="BA124" s="4255" t="s">
        <v>2480</v>
      </c>
      <c r="BB124" s="4255" t="s">
        <v>2480</v>
      </c>
      <c r="BC124" s="4255" t="s">
        <v>2480</v>
      </c>
      <c r="BD124" s="4255" t="s">
        <v>2480</v>
      </c>
      <c r="BE124" s="4255" t="s">
        <v>2480</v>
      </c>
      <c r="BF124" s="4255" t="s">
        <v>2480</v>
      </c>
      <c r="BG124" s="4255" t="s">
        <v>2480</v>
      </c>
      <c r="BH124" s="4255" t="s">
        <v>2480</v>
      </c>
      <c r="BI124" s="4255" t="s">
        <v>2480</v>
      </c>
      <c r="BJ124" s="4255" t="s">
        <v>2480</v>
      </c>
      <c r="BK124" s="4255" t="s">
        <v>2480</v>
      </c>
      <c r="BL124" s="4255" t="s">
        <v>2480</v>
      </c>
      <c r="BM124" s="4255" t="s">
        <v>2480</v>
      </c>
      <c r="BN124" s="4255" t="s">
        <v>2480</v>
      </c>
      <c r="BO124" s="4255" t="s">
        <v>2480</v>
      </c>
      <c r="BP124" s="4255" t="s">
        <v>2480</v>
      </c>
      <c r="BQ124" s="4255" t="s">
        <v>2480</v>
      </c>
      <c r="BR124" s="4255" t="s">
        <v>2480</v>
      </c>
      <c r="BS124" s="4255" t="s">
        <v>2480</v>
      </c>
      <c r="BT124" s="4255" t="s">
        <v>2480</v>
      </c>
      <c r="BU124" s="4255" t="s">
        <v>2480</v>
      </c>
      <c r="BV124" s="4255" t="s">
        <v>2480</v>
      </c>
      <c r="BW124" s="4255" t="s">
        <v>2480</v>
      </c>
      <c r="BX124" s="4255" t="s">
        <v>2480</v>
      </c>
      <c r="BY124" s="4255" t="s">
        <v>2480</v>
      </c>
      <c r="BZ124" s="4255" t="s">
        <v>2480</v>
      </c>
      <c r="CA124" s="4255" t="s">
        <v>2480</v>
      </c>
      <c r="CB124" s="4255" t="s">
        <v>2480</v>
      </c>
      <c r="CC124" s="4255" t="s">
        <v>2480</v>
      </c>
      <c r="CD124" s="4255" t="s">
        <v>2480</v>
      </c>
      <c r="CE124" s="4256" t="s">
        <v>2480</v>
      </c>
      <c r="CF124" s="4441" t="s">
        <v>2480</v>
      </c>
      <c r="CG124" s="4442"/>
      <c r="CH124" s="4442"/>
      <c r="CI124" s="4442"/>
      <c r="CJ124" s="4442"/>
      <c r="CK124" s="4442"/>
      <c r="CL124" s="4442"/>
      <c r="CM124" s="4442"/>
      <c r="CN124" s="4442"/>
      <c r="CO124" s="4442"/>
      <c r="CP124" s="4442"/>
      <c r="CQ124" s="4442"/>
      <c r="CR124" s="4442"/>
      <c r="CS124" s="4442"/>
      <c r="CT124" s="4442"/>
      <c r="CU124" s="4442"/>
      <c r="CV124" s="4442"/>
      <c r="CW124" s="4442"/>
      <c r="CX124" s="4442" t="s">
        <v>2480</v>
      </c>
      <c r="CY124" s="4442"/>
      <c r="CZ124" s="4442"/>
      <c r="DA124" s="4442"/>
      <c r="DB124" s="4442"/>
      <c r="DC124" s="4442"/>
      <c r="DD124" s="4442"/>
      <c r="DE124" s="4442"/>
      <c r="DF124" s="4442"/>
      <c r="DG124" s="4442"/>
      <c r="DH124" s="4442"/>
      <c r="DI124" s="4442"/>
      <c r="DJ124" s="4442"/>
      <c r="DK124" s="4442"/>
      <c r="DL124" s="4442"/>
      <c r="DM124" s="4442"/>
      <c r="DN124" s="4442"/>
      <c r="DO124" s="4442"/>
      <c r="DP124" s="4442"/>
      <c r="DQ124" s="4442"/>
      <c r="DR124" s="4442"/>
      <c r="DS124" s="4442"/>
      <c r="DT124" s="4442"/>
      <c r="DU124" s="4442"/>
      <c r="DV124" s="4442"/>
      <c r="DW124" s="4442"/>
      <c r="DX124" s="4442"/>
      <c r="DY124" s="4442"/>
      <c r="DZ124" s="4442"/>
      <c r="EA124" s="4442"/>
      <c r="EB124" s="4442"/>
      <c r="EC124" s="4442"/>
      <c r="ED124" s="4442"/>
      <c r="EE124" s="4442"/>
      <c r="EF124" s="4442"/>
      <c r="EG124" s="4443"/>
      <c r="EH124" s="4437" t="s">
        <v>2480</v>
      </c>
      <c r="EI124" s="4437" t="s">
        <v>2480</v>
      </c>
      <c r="EJ124" s="4437" t="s">
        <v>2480</v>
      </c>
      <c r="EK124" s="4437" t="s">
        <v>2480</v>
      </c>
      <c r="EL124" s="4437" t="s">
        <v>2480</v>
      </c>
      <c r="EM124" s="4437" t="s">
        <v>2480</v>
      </c>
      <c r="EN124" s="4437" t="s">
        <v>2480</v>
      </c>
      <c r="EO124" s="4437" t="s">
        <v>2480</v>
      </c>
      <c r="EP124" s="4437" t="s">
        <v>2480</v>
      </c>
      <c r="EQ124" s="4437" t="s">
        <v>2480</v>
      </c>
      <c r="ER124" s="4437" t="s">
        <v>2480</v>
      </c>
      <c r="ES124" s="4437" t="s">
        <v>2480</v>
      </c>
      <c r="ET124" s="4437" t="s">
        <v>2480</v>
      </c>
      <c r="EU124" s="4437" t="s">
        <v>2480</v>
      </c>
      <c r="EV124" s="4437" t="s">
        <v>2480</v>
      </c>
      <c r="EW124" s="4437" t="s">
        <v>2480</v>
      </c>
      <c r="EX124" s="4437" t="s">
        <v>2480</v>
      </c>
      <c r="EY124" s="4437" t="s">
        <v>2480</v>
      </c>
      <c r="EZ124" s="4437" t="s">
        <v>2480</v>
      </c>
      <c r="FA124" s="4437" t="s">
        <v>2480</v>
      </c>
      <c r="FB124" s="4437" t="s">
        <v>2480</v>
      </c>
      <c r="FC124" s="4437" t="s">
        <v>2480</v>
      </c>
      <c r="FD124" s="4437" t="s">
        <v>2480</v>
      </c>
      <c r="FE124" s="4437" t="s">
        <v>2480</v>
      </c>
      <c r="FF124" s="4437" t="s">
        <v>2480</v>
      </c>
      <c r="FG124" s="4437" t="s">
        <v>2480</v>
      </c>
      <c r="FH124" s="4438" t="s">
        <v>2480</v>
      </c>
    </row>
    <row r="125" spans="1:164" s="2536" customFormat="1">
      <c r="A125" s="1383"/>
      <c r="D125" s="1017" t="s">
        <v>2474</v>
      </c>
      <c r="E125" s="2544"/>
      <c r="F125" s="2898"/>
      <c r="G125" s="2544"/>
      <c r="H125" s="1383"/>
      <c r="I125" s="2544"/>
      <c r="J125" s="1383"/>
      <c r="K125" s="2544"/>
      <c r="L125" s="4254">
        <v>13</v>
      </c>
      <c r="M125" s="4255">
        <v>13</v>
      </c>
      <c r="N125" s="4255">
        <v>13</v>
      </c>
      <c r="O125" s="4255">
        <v>13</v>
      </c>
      <c r="P125" s="4255">
        <v>13</v>
      </c>
      <c r="Q125" s="4255">
        <v>13</v>
      </c>
      <c r="R125" s="4255">
        <v>13</v>
      </c>
      <c r="S125" s="4255">
        <v>13</v>
      </c>
      <c r="T125" s="4255">
        <v>13</v>
      </c>
      <c r="U125" s="4255">
        <v>13</v>
      </c>
      <c r="V125" s="4255">
        <v>13</v>
      </c>
      <c r="W125" s="4255">
        <v>13</v>
      </c>
      <c r="X125" s="4255">
        <v>13</v>
      </c>
      <c r="Y125" s="4255">
        <v>13</v>
      </c>
      <c r="Z125" s="4255">
        <v>13</v>
      </c>
      <c r="AA125" s="4255">
        <v>13</v>
      </c>
      <c r="AB125" s="4255">
        <v>13</v>
      </c>
      <c r="AC125" s="4255">
        <v>13</v>
      </c>
      <c r="AD125" s="4255">
        <v>13</v>
      </c>
      <c r="AE125" s="4255">
        <v>13</v>
      </c>
      <c r="AF125" s="4255">
        <v>13</v>
      </c>
      <c r="AG125" s="4255">
        <v>13</v>
      </c>
      <c r="AH125" s="4255">
        <v>13</v>
      </c>
      <c r="AI125" s="4255">
        <v>13</v>
      </c>
      <c r="AJ125" s="4255">
        <v>13</v>
      </c>
      <c r="AK125" s="4255">
        <v>13</v>
      </c>
      <c r="AL125" s="4255">
        <v>13</v>
      </c>
      <c r="AM125" s="4255">
        <v>13</v>
      </c>
      <c r="AN125" s="4255">
        <v>13</v>
      </c>
      <c r="AO125" s="4255">
        <v>13</v>
      </c>
      <c r="AP125" s="4255">
        <v>13</v>
      </c>
      <c r="AQ125" s="4255">
        <v>13</v>
      </c>
      <c r="AR125" s="4255">
        <v>13</v>
      </c>
      <c r="AS125" s="4255">
        <v>13</v>
      </c>
      <c r="AT125" s="4255">
        <v>13</v>
      </c>
      <c r="AU125" s="4255">
        <v>13</v>
      </c>
      <c r="AV125" s="4255">
        <v>13</v>
      </c>
      <c r="AW125" s="4255">
        <v>13</v>
      </c>
      <c r="AX125" s="4255">
        <v>13</v>
      </c>
      <c r="AY125" s="4255">
        <v>13</v>
      </c>
      <c r="AZ125" s="4255">
        <v>13</v>
      </c>
      <c r="BA125" s="4255">
        <v>13</v>
      </c>
      <c r="BB125" s="4255">
        <v>13</v>
      </c>
      <c r="BC125" s="4255">
        <v>13</v>
      </c>
      <c r="BD125" s="4255">
        <v>13</v>
      </c>
      <c r="BE125" s="4255">
        <v>13</v>
      </c>
      <c r="BF125" s="4255">
        <v>13</v>
      </c>
      <c r="BG125" s="4255">
        <v>13</v>
      </c>
      <c r="BH125" s="4255">
        <v>13</v>
      </c>
      <c r="BI125" s="4255">
        <v>13</v>
      </c>
      <c r="BJ125" s="4255">
        <v>13</v>
      </c>
      <c r="BK125" s="4255">
        <v>13</v>
      </c>
      <c r="BL125" s="4255">
        <v>13</v>
      </c>
      <c r="BM125" s="4255">
        <v>13</v>
      </c>
      <c r="BN125" s="4255">
        <v>13</v>
      </c>
      <c r="BO125" s="4255">
        <v>13</v>
      </c>
      <c r="BP125" s="4255">
        <v>13</v>
      </c>
      <c r="BQ125" s="4255">
        <v>13</v>
      </c>
      <c r="BR125" s="4255">
        <v>13</v>
      </c>
      <c r="BS125" s="4255">
        <v>13</v>
      </c>
      <c r="BT125" s="4255">
        <v>13</v>
      </c>
      <c r="BU125" s="4255">
        <v>13</v>
      </c>
      <c r="BV125" s="4255">
        <v>13</v>
      </c>
      <c r="BW125" s="4255">
        <v>13</v>
      </c>
      <c r="BX125" s="4255">
        <v>13</v>
      </c>
      <c r="BY125" s="4255">
        <v>13</v>
      </c>
      <c r="BZ125" s="4255">
        <v>13</v>
      </c>
      <c r="CA125" s="4255">
        <v>13</v>
      </c>
      <c r="CB125" s="4255">
        <v>13</v>
      </c>
      <c r="CC125" s="4255">
        <v>13</v>
      </c>
      <c r="CD125" s="4255">
        <v>13</v>
      </c>
      <c r="CE125" s="4256">
        <v>13</v>
      </c>
      <c r="CF125" s="4441">
        <v>17.5</v>
      </c>
      <c r="CG125" s="4442"/>
      <c r="CH125" s="4442"/>
      <c r="CI125" s="4442"/>
      <c r="CJ125" s="4442"/>
      <c r="CK125" s="4442"/>
      <c r="CL125" s="4442"/>
      <c r="CM125" s="4442"/>
      <c r="CN125" s="4442"/>
      <c r="CO125" s="4442"/>
      <c r="CP125" s="4442"/>
      <c r="CQ125" s="4442"/>
      <c r="CR125" s="4442"/>
      <c r="CS125" s="4442"/>
      <c r="CT125" s="4442"/>
      <c r="CU125" s="4442"/>
      <c r="CV125" s="4442"/>
      <c r="CW125" s="4442"/>
      <c r="CX125" s="4442">
        <v>17.5</v>
      </c>
      <c r="CY125" s="4442"/>
      <c r="CZ125" s="4442"/>
      <c r="DA125" s="4442"/>
      <c r="DB125" s="4442"/>
      <c r="DC125" s="4442"/>
      <c r="DD125" s="4442"/>
      <c r="DE125" s="4442"/>
      <c r="DF125" s="4442"/>
      <c r="DG125" s="4442"/>
      <c r="DH125" s="4442"/>
      <c r="DI125" s="4442"/>
      <c r="DJ125" s="4442"/>
      <c r="DK125" s="4442"/>
      <c r="DL125" s="4442"/>
      <c r="DM125" s="4442"/>
      <c r="DN125" s="4442"/>
      <c r="DO125" s="4442"/>
      <c r="DP125" s="4442"/>
      <c r="DQ125" s="4442"/>
      <c r="DR125" s="4442"/>
      <c r="DS125" s="4442"/>
      <c r="DT125" s="4442"/>
      <c r="DU125" s="4442"/>
      <c r="DV125" s="4442"/>
      <c r="DW125" s="4442"/>
      <c r="DX125" s="4442"/>
      <c r="DY125" s="4442"/>
      <c r="DZ125" s="4442"/>
      <c r="EA125" s="4442"/>
      <c r="EB125" s="4442"/>
      <c r="EC125" s="4442"/>
      <c r="ED125" s="4442"/>
      <c r="EE125" s="4442"/>
      <c r="EF125" s="4442"/>
      <c r="EG125" s="4443"/>
      <c r="EH125" s="4437">
        <v>23</v>
      </c>
      <c r="EI125" s="4437">
        <v>23</v>
      </c>
      <c r="EJ125" s="4437">
        <v>23</v>
      </c>
      <c r="EK125" s="4437">
        <v>23</v>
      </c>
      <c r="EL125" s="4437">
        <v>23</v>
      </c>
      <c r="EM125" s="4437">
        <v>23</v>
      </c>
      <c r="EN125" s="4437">
        <v>23</v>
      </c>
      <c r="EO125" s="4437">
        <v>23</v>
      </c>
      <c r="EP125" s="4437">
        <v>23</v>
      </c>
      <c r="EQ125" s="4437">
        <v>23</v>
      </c>
      <c r="ER125" s="4437">
        <v>23</v>
      </c>
      <c r="ES125" s="4437">
        <v>23</v>
      </c>
      <c r="ET125" s="4437">
        <v>23</v>
      </c>
      <c r="EU125" s="4437">
        <v>23</v>
      </c>
      <c r="EV125" s="4437">
        <v>23</v>
      </c>
      <c r="EW125" s="4437">
        <v>23</v>
      </c>
      <c r="EX125" s="4437">
        <v>23</v>
      </c>
      <c r="EY125" s="4437">
        <v>23</v>
      </c>
      <c r="EZ125" s="4437">
        <v>23</v>
      </c>
      <c r="FA125" s="4437">
        <v>23</v>
      </c>
      <c r="FB125" s="4437">
        <v>23</v>
      </c>
      <c r="FC125" s="4437">
        <v>23</v>
      </c>
      <c r="FD125" s="4437">
        <v>23</v>
      </c>
      <c r="FE125" s="4437">
        <v>23</v>
      </c>
      <c r="FF125" s="4437">
        <v>23</v>
      </c>
      <c r="FG125" s="4437">
        <v>23</v>
      </c>
      <c r="FH125" s="4438">
        <v>23</v>
      </c>
    </row>
    <row r="126" spans="1:164" s="2536" customFormat="1">
      <c r="A126" s="1383"/>
      <c r="D126" s="2560" t="s">
        <v>2490</v>
      </c>
      <c r="E126" s="245"/>
      <c r="F126" s="2900"/>
      <c r="G126" s="2544"/>
      <c r="H126" s="1383"/>
      <c r="I126" s="2544"/>
      <c r="J126" s="1383"/>
      <c r="K126" s="2544"/>
      <c r="L126" s="4267">
        <v>1204</v>
      </c>
      <c r="M126" s="4268"/>
      <c r="N126" s="4268"/>
      <c r="O126" s="4268"/>
      <c r="P126" s="4268"/>
      <c r="Q126" s="4268"/>
      <c r="R126" s="4268"/>
      <c r="S126" s="4268"/>
      <c r="T126" s="4268"/>
      <c r="U126" s="4268"/>
      <c r="V126" s="4268"/>
      <c r="W126" s="4268"/>
      <c r="X126" s="4268"/>
      <c r="Y126" s="4268"/>
      <c r="Z126" s="4268"/>
      <c r="AA126" s="4268"/>
      <c r="AB126" s="4268"/>
      <c r="AC126" s="4268"/>
      <c r="AD126" s="4268"/>
      <c r="AE126" s="4268"/>
      <c r="AF126" s="4268"/>
      <c r="AG126" s="4268"/>
      <c r="AH126" s="4268"/>
      <c r="AI126" s="4268"/>
      <c r="AJ126" s="4268"/>
      <c r="AK126" s="4268"/>
      <c r="AL126" s="4268"/>
      <c r="AM126" s="4268"/>
      <c r="AN126" s="4268"/>
      <c r="AO126" s="4268"/>
      <c r="AP126" s="4268"/>
      <c r="AQ126" s="4268"/>
      <c r="AR126" s="4268"/>
      <c r="AS126" s="4268"/>
      <c r="AT126" s="4268"/>
      <c r="AU126" s="4268"/>
      <c r="AV126" s="4268"/>
      <c r="AW126" s="4268"/>
      <c r="AX126" s="4268"/>
      <c r="AY126" s="4268"/>
      <c r="AZ126" s="4268"/>
      <c r="BA126" s="4268"/>
      <c r="BB126" s="4268"/>
      <c r="BC126" s="4268"/>
      <c r="BD126" s="4268"/>
      <c r="BE126" s="4268"/>
      <c r="BF126" s="4268"/>
      <c r="BG126" s="4268"/>
      <c r="BH126" s="4268"/>
      <c r="BI126" s="4268"/>
      <c r="BJ126" s="4268"/>
      <c r="BK126" s="4268"/>
      <c r="BL126" s="4268"/>
      <c r="BM126" s="4268"/>
      <c r="BN126" s="4268"/>
      <c r="BO126" s="4268"/>
      <c r="BP126" s="4268"/>
      <c r="BQ126" s="4268"/>
      <c r="BR126" s="4268"/>
      <c r="BS126" s="4268"/>
      <c r="BT126" s="4268"/>
      <c r="BU126" s="4268"/>
      <c r="BV126" s="4268"/>
      <c r="BW126" s="4268"/>
      <c r="BX126" s="4268"/>
      <c r="BY126" s="4268"/>
      <c r="BZ126" s="4268"/>
      <c r="CA126" s="4268"/>
      <c r="CB126" s="4268"/>
      <c r="CC126" s="4268"/>
      <c r="CD126" s="4268"/>
      <c r="CE126" s="4269"/>
      <c r="CF126" s="4444">
        <v>2127.9</v>
      </c>
      <c r="CG126" s="4445"/>
      <c r="CH126" s="4445"/>
      <c r="CI126" s="4445"/>
      <c r="CJ126" s="4445"/>
      <c r="CK126" s="4445"/>
      <c r="CL126" s="4445"/>
      <c r="CM126" s="4445"/>
      <c r="CN126" s="4445"/>
      <c r="CO126" s="4445"/>
      <c r="CP126" s="4445"/>
      <c r="CQ126" s="4445"/>
      <c r="CR126" s="4445"/>
      <c r="CS126" s="4445"/>
      <c r="CT126" s="4445"/>
      <c r="CU126" s="4445"/>
      <c r="CV126" s="4445"/>
      <c r="CW126" s="4445"/>
      <c r="CX126" s="4445">
        <v>2127.9</v>
      </c>
      <c r="CY126" s="4445"/>
      <c r="CZ126" s="4445"/>
      <c r="DA126" s="4445"/>
      <c r="DB126" s="4445"/>
      <c r="DC126" s="4445"/>
      <c r="DD126" s="4445"/>
      <c r="DE126" s="4445"/>
      <c r="DF126" s="4445"/>
      <c r="DG126" s="4445"/>
      <c r="DH126" s="4445"/>
      <c r="DI126" s="4445"/>
      <c r="DJ126" s="4445"/>
      <c r="DK126" s="4445"/>
      <c r="DL126" s="4445"/>
      <c r="DM126" s="4445"/>
      <c r="DN126" s="4445"/>
      <c r="DO126" s="4445"/>
      <c r="DP126" s="4445"/>
      <c r="DQ126" s="4445"/>
      <c r="DR126" s="4445"/>
      <c r="DS126" s="4445"/>
      <c r="DT126" s="4445"/>
      <c r="DU126" s="4445"/>
      <c r="DV126" s="4445"/>
      <c r="DW126" s="4445"/>
      <c r="DX126" s="4445"/>
      <c r="DY126" s="4445"/>
      <c r="DZ126" s="4445"/>
      <c r="EA126" s="4445"/>
      <c r="EB126" s="4445"/>
      <c r="EC126" s="4445"/>
      <c r="ED126" s="4445"/>
      <c r="EE126" s="4445"/>
      <c r="EF126" s="4445"/>
      <c r="EG126" s="4446"/>
      <c r="EH126" s="4439">
        <v>3256.8</v>
      </c>
      <c r="EI126" s="4439"/>
      <c r="EJ126" s="4439"/>
      <c r="EK126" s="4439"/>
      <c r="EL126" s="4439"/>
      <c r="EM126" s="4439"/>
      <c r="EN126" s="4439"/>
      <c r="EO126" s="4439"/>
      <c r="EP126" s="4439"/>
      <c r="EQ126" s="4439"/>
      <c r="ER126" s="4439"/>
      <c r="ES126" s="4439"/>
      <c r="ET126" s="4439"/>
      <c r="EU126" s="4439"/>
      <c r="EV126" s="4439"/>
      <c r="EW126" s="4439"/>
      <c r="EX126" s="4439"/>
      <c r="EY126" s="4439"/>
      <c r="EZ126" s="4439"/>
      <c r="FA126" s="4439"/>
      <c r="FB126" s="4439"/>
      <c r="FC126" s="4439"/>
      <c r="FD126" s="4439"/>
      <c r="FE126" s="4439"/>
      <c r="FF126" s="4439"/>
      <c r="FG126" s="4439"/>
      <c r="FH126" s="4440"/>
    </row>
    <row r="127" spans="1:164" s="1122" customFormat="1">
      <c r="A127" s="1124"/>
      <c r="C127" s="1123"/>
      <c r="D127" s="1124"/>
      <c r="E127" s="1125"/>
      <c r="F127" s="1124"/>
      <c r="G127" s="1125"/>
      <c r="H127" s="1124"/>
      <c r="I127" s="1125"/>
      <c r="J127" s="1124"/>
      <c r="K127" s="1125"/>
      <c r="L127" s="1125"/>
      <c r="M127" s="1124"/>
      <c r="N127" s="1125"/>
      <c r="O127" s="1124"/>
      <c r="P127" s="1125"/>
      <c r="Q127" s="1124"/>
      <c r="R127" s="1125"/>
      <c r="S127" s="1124"/>
      <c r="T127" s="1125"/>
      <c r="U127" s="1124"/>
      <c r="V127" s="1125"/>
      <c r="W127" s="1124"/>
      <c r="X127" s="1125"/>
      <c r="Y127" s="1124"/>
      <c r="Z127" s="1125"/>
      <c r="AA127" s="1125"/>
      <c r="AB127" s="1124"/>
      <c r="AC127" s="1125"/>
    </row>
    <row r="128" spans="1:164" s="146" customFormat="1">
      <c r="A128" s="1124"/>
      <c r="C128" s="147"/>
      <c r="D128" s="141" t="s">
        <v>995</v>
      </c>
      <c r="E128" s="147"/>
      <c r="G128" s="147"/>
      <c r="I128" s="147"/>
      <c r="M128" s="145"/>
      <c r="N128" s="145"/>
      <c r="O128" s="145"/>
      <c r="P128" s="145"/>
      <c r="Q128" s="145"/>
      <c r="R128" s="145"/>
      <c r="S128" s="145"/>
      <c r="T128" s="145"/>
      <c r="U128" s="145"/>
      <c r="V128" s="145"/>
      <c r="W128" s="1338" t="s">
        <v>207</v>
      </c>
      <c r="X128" s="145"/>
      <c r="Y128" s="145"/>
      <c r="Z128" s="145"/>
      <c r="AA128" s="145"/>
      <c r="AB128" s="147"/>
    </row>
    <row r="129" spans="3:164" s="1122" customFormat="1">
      <c r="FB129" s="219"/>
    </row>
    <row r="130" spans="3:164" s="1122" customFormat="1" ht="15" customHeight="1">
      <c r="C130" s="2536"/>
      <c r="L130" s="4745" t="s">
        <v>989</v>
      </c>
      <c r="M130" s="4746"/>
      <c r="N130" s="4746"/>
      <c r="O130" s="4746"/>
      <c r="P130" s="4746"/>
      <c r="Q130" s="4746"/>
      <c r="R130" s="4746"/>
      <c r="S130" s="4746"/>
      <c r="T130" s="4746"/>
      <c r="U130" s="4746"/>
      <c r="V130" s="4746"/>
      <c r="W130" s="4746"/>
      <c r="X130" s="4746"/>
      <c r="Y130" s="4746"/>
      <c r="Z130" s="4746"/>
      <c r="AA130" s="4746"/>
      <c r="AB130" s="4746"/>
      <c r="AC130" s="4746"/>
      <c r="AD130" s="4746"/>
      <c r="AE130" s="4746"/>
      <c r="AF130" s="4746"/>
      <c r="AG130" s="4746"/>
      <c r="AH130" s="4746"/>
      <c r="AI130" s="4746"/>
      <c r="AJ130" s="4746"/>
      <c r="AK130" s="4746"/>
      <c r="AL130" s="4746"/>
      <c r="AM130" s="4746"/>
      <c r="AN130" s="4746"/>
      <c r="AO130" s="4746"/>
      <c r="AP130" s="4746"/>
      <c r="AQ130" s="4746"/>
      <c r="AR130" s="4746"/>
      <c r="AS130" s="4746"/>
      <c r="AT130" s="4746"/>
      <c r="AU130" s="4746"/>
      <c r="AV130" s="4201" t="s">
        <v>990</v>
      </c>
      <c r="AW130" s="4201"/>
      <c r="AX130" s="4201"/>
      <c r="AY130" s="4201"/>
      <c r="AZ130" s="4201"/>
      <c r="BA130" s="4201"/>
      <c r="BB130" s="4201"/>
      <c r="BC130" s="4201"/>
      <c r="BD130" s="4201"/>
      <c r="BE130" s="4201"/>
      <c r="BF130" s="4201"/>
      <c r="BG130" s="4201"/>
      <c r="BH130" s="4201"/>
      <c r="BI130" s="4201"/>
      <c r="BJ130" s="4201"/>
      <c r="BK130" s="4201"/>
      <c r="BL130" s="4201"/>
      <c r="BM130" s="4201"/>
      <c r="BN130" s="4729" t="s">
        <v>991</v>
      </c>
      <c r="BO130" s="4729"/>
      <c r="BP130" s="4729"/>
      <c r="BQ130" s="4729"/>
      <c r="BR130" s="4729"/>
      <c r="BS130" s="4729"/>
      <c r="BT130" s="4729"/>
      <c r="BU130" s="4729"/>
      <c r="BV130" s="4729"/>
      <c r="BW130" s="4729"/>
      <c r="BX130" s="4729"/>
      <c r="BY130" s="4729"/>
      <c r="BZ130" s="4729"/>
      <c r="CA130" s="4729"/>
      <c r="CB130" s="4729"/>
      <c r="CC130" s="4729"/>
      <c r="CD130" s="4729"/>
      <c r="CE130" s="4729"/>
      <c r="CF130" s="4729"/>
      <c r="CG130" s="4729"/>
      <c r="CH130" s="4729"/>
      <c r="CI130" s="4729"/>
      <c r="CJ130" s="4729"/>
      <c r="CK130" s="4729"/>
      <c r="CL130" s="4729"/>
      <c r="CM130" s="4729"/>
      <c r="CN130" s="4729"/>
      <c r="CO130" s="4729"/>
      <c r="CP130" s="4729"/>
      <c r="CQ130" s="4729"/>
      <c r="CR130" s="4729"/>
      <c r="CS130" s="4729"/>
      <c r="CT130" s="4729"/>
      <c r="CU130" s="4729"/>
      <c r="CV130" s="4729"/>
      <c r="CW130" s="4729"/>
      <c r="CX130" s="4734" t="s">
        <v>2661</v>
      </c>
      <c r="CY130" s="4735"/>
      <c r="CZ130" s="4735"/>
      <c r="DA130" s="4735"/>
      <c r="DB130" s="4735"/>
      <c r="DC130" s="4735"/>
      <c r="DD130" s="4735"/>
      <c r="DE130" s="4735"/>
      <c r="DF130" s="4735"/>
      <c r="DG130" s="4735"/>
      <c r="DH130" s="4735"/>
      <c r="DI130" s="4735"/>
      <c r="DJ130" s="4735"/>
      <c r="DK130" s="4735"/>
      <c r="DL130" s="4735"/>
      <c r="DM130" s="4735"/>
      <c r="DN130" s="4735"/>
      <c r="DO130" s="4735"/>
      <c r="DP130" s="4735"/>
      <c r="DQ130" s="4735"/>
      <c r="DR130" s="4735"/>
      <c r="DS130" s="4735"/>
      <c r="DT130" s="4735"/>
      <c r="DU130" s="4735"/>
      <c r="DV130" s="4735"/>
      <c r="DW130" s="4735"/>
      <c r="DX130" s="4735"/>
      <c r="DY130" s="4735"/>
      <c r="DZ130" s="4735"/>
      <c r="EA130" s="4735"/>
      <c r="EB130" s="4735"/>
      <c r="EC130" s="4735"/>
      <c r="ED130" s="4735"/>
      <c r="EE130" s="4735"/>
      <c r="EF130" s="4735"/>
      <c r="EG130" s="4735"/>
      <c r="EH130" s="4735"/>
      <c r="EI130" s="4735"/>
      <c r="EJ130" s="4735"/>
      <c r="EK130" s="4735"/>
      <c r="EL130" s="4735"/>
      <c r="EM130" s="4735"/>
      <c r="EN130" s="4735"/>
      <c r="EO130" s="4735"/>
      <c r="EP130" s="4735"/>
      <c r="EQ130" s="4735"/>
      <c r="ER130" s="4735"/>
      <c r="ES130" s="4735"/>
      <c r="ET130" s="4735"/>
      <c r="EU130" s="4735"/>
      <c r="EV130" s="4735"/>
      <c r="EW130" s="4735"/>
      <c r="EX130" s="4735"/>
      <c r="EY130" s="4735"/>
      <c r="EZ130" s="4735"/>
      <c r="FA130" s="4735"/>
      <c r="FB130" s="4735"/>
      <c r="FC130" s="4735"/>
      <c r="FD130" s="4735"/>
      <c r="FE130" s="4735"/>
      <c r="FF130" s="4735"/>
      <c r="FG130" s="4735"/>
      <c r="FH130" s="4736"/>
    </row>
    <row r="131" spans="3:164" s="1122" customFormat="1" ht="15" customHeight="1">
      <c r="C131" s="2536"/>
      <c r="D131" s="1142" t="s">
        <v>812</v>
      </c>
      <c r="E131" s="1136"/>
      <c r="F131" s="1136"/>
      <c r="G131" s="52"/>
      <c r="H131" s="52"/>
      <c r="I131" s="52"/>
      <c r="J131" s="52"/>
      <c r="K131" s="52"/>
      <c r="L131" s="2564" t="s">
        <v>800</v>
      </c>
      <c r="M131" s="803"/>
      <c r="N131" s="803"/>
      <c r="O131" s="803"/>
      <c r="P131" s="803"/>
      <c r="Q131" s="803"/>
      <c r="R131" s="803"/>
      <c r="S131" s="803"/>
      <c r="T131" s="803"/>
      <c r="U131" s="803"/>
      <c r="V131" s="803"/>
      <c r="W131" s="803"/>
      <c r="X131" s="803"/>
      <c r="Y131" s="803"/>
      <c r="Z131" s="803"/>
      <c r="AA131" s="803"/>
      <c r="AB131" s="803"/>
      <c r="AC131" s="803"/>
      <c r="AD131" s="2539"/>
      <c r="AE131" s="2539"/>
      <c r="AF131" s="2539"/>
      <c r="AG131" s="2539"/>
      <c r="AH131" s="2539"/>
      <c r="AI131" s="2539"/>
      <c r="AJ131" s="2539"/>
      <c r="AK131" s="2539"/>
      <c r="AL131" s="2539"/>
      <c r="AM131" s="2539"/>
      <c r="AN131" s="2539"/>
      <c r="AO131" s="2539"/>
      <c r="AP131" s="2539"/>
      <c r="AQ131" s="2539"/>
      <c r="AR131" s="2539"/>
      <c r="AS131" s="2539"/>
      <c r="AT131" s="2539"/>
      <c r="AU131" s="2539"/>
      <c r="AV131" s="803"/>
      <c r="AW131" s="803"/>
      <c r="AX131" s="803"/>
      <c r="AY131" s="803"/>
      <c r="AZ131" s="803"/>
      <c r="BA131" s="803"/>
      <c r="BB131" s="803"/>
      <c r="BC131" s="803"/>
      <c r="BD131" s="803"/>
      <c r="BE131" s="803"/>
      <c r="BF131" s="803"/>
      <c r="BG131" s="803"/>
      <c r="BH131" s="803"/>
      <c r="BI131" s="803"/>
      <c r="BJ131" s="803"/>
      <c r="BK131" s="803"/>
      <c r="BL131" s="803"/>
      <c r="BM131" s="803"/>
      <c r="BN131" s="803"/>
      <c r="BO131" s="803"/>
      <c r="BP131" s="803"/>
      <c r="BQ131" s="803"/>
      <c r="BR131" s="803"/>
      <c r="BS131" s="803"/>
      <c r="BT131" s="803"/>
      <c r="BU131" s="803"/>
      <c r="BV131" s="803"/>
      <c r="BW131" s="803"/>
      <c r="BX131" s="803"/>
      <c r="BY131" s="803"/>
      <c r="BZ131" s="803"/>
      <c r="CA131" s="803"/>
      <c r="CB131" s="803"/>
      <c r="CC131" s="803"/>
      <c r="CD131" s="803"/>
      <c r="CE131" s="803"/>
      <c r="CF131" s="803"/>
      <c r="CG131" s="803"/>
      <c r="CH131" s="803"/>
      <c r="CI131" s="803"/>
      <c r="CJ131" s="803"/>
      <c r="CK131" s="803"/>
      <c r="CL131" s="803"/>
      <c r="CM131" s="803"/>
      <c r="CN131" s="803"/>
      <c r="CO131" s="803"/>
      <c r="CP131" s="803"/>
      <c r="CQ131" s="803"/>
      <c r="CR131" s="803"/>
      <c r="CS131" s="803"/>
      <c r="CT131" s="803"/>
      <c r="CU131" s="803"/>
      <c r="CV131" s="803"/>
      <c r="CW131" s="803"/>
      <c r="CX131" s="2536"/>
      <c r="CY131" s="2536"/>
      <c r="CZ131" s="2536"/>
      <c r="DA131" s="2536"/>
      <c r="DB131" s="2536"/>
      <c r="DC131" s="2536"/>
      <c r="DD131" s="2536"/>
      <c r="DE131" s="2536"/>
      <c r="DF131" s="2536"/>
      <c r="DG131" s="2536"/>
      <c r="DH131" s="2536"/>
      <c r="DI131" s="2536"/>
      <c r="DJ131" s="2536"/>
      <c r="DK131" s="2536"/>
      <c r="DL131" s="2536"/>
      <c r="DM131" s="2536"/>
      <c r="DN131" s="2536"/>
      <c r="DO131" s="2536"/>
      <c r="DP131" s="2536"/>
      <c r="DQ131" s="2536"/>
      <c r="DR131" s="2536"/>
      <c r="DS131" s="2536"/>
      <c r="DT131" s="2536"/>
      <c r="DU131" s="2536"/>
      <c r="DV131" s="2536"/>
      <c r="DW131" s="2536"/>
      <c r="DX131" s="2536"/>
      <c r="DY131" s="2536"/>
      <c r="DZ131" s="2536"/>
      <c r="EA131" s="2536"/>
      <c r="EB131" s="2536"/>
      <c r="EC131" s="2536"/>
      <c r="ED131" s="2536"/>
      <c r="EE131" s="2536"/>
      <c r="EF131" s="2536"/>
      <c r="EG131" s="2536"/>
      <c r="EH131" s="2536"/>
      <c r="EI131" s="2536"/>
      <c r="EJ131" s="2536"/>
      <c r="EK131" s="2536"/>
      <c r="EL131" s="2536"/>
      <c r="EM131" s="2536"/>
      <c r="EN131" s="2536"/>
      <c r="EO131" s="2536"/>
      <c r="EP131" s="2536"/>
      <c r="EQ131" s="2536"/>
      <c r="ER131" s="2536"/>
      <c r="ES131" s="2536"/>
      <c r="ET131" s="2536"/>
      <c r="EU131" s="2536"/>
      <c r="EV131" s="2536"/>
      <c r="EW131" s="2536"/>
      <c r="EX131" s="2536"/>
      <c r="EY131" s="2536"/>
      <c r="EZ131" s="2536"/>
      <c r="FA131" s="2536"/>
      <c r="FB131" s="2536"/>
      <c r="FC131" s="2536"/>
      <c r="FD131" s="2536"/>
      <c r="FE131" s="2536"/>
      <c r="FF131" s="2536"/>
      <c r="FG131" s="2536"/>
      <c r="FH131" s="184"/>
    </row>
    <row r="132" spans="3:164" s="1122" customFormat="1" ht="15" customHeight="1">
      <c r="C132" s="2536"/>
      <c r="D132" s="1137" t="s">
        <v>814</v>
      </c>
      <c r="E132" s="1130"/>
      <c r="F132" s="1130"/>
      <c r="L132" s="2565" t="s">
        <v>972</v>
      </c>
      <c r="M132" s="1216"/>
      <c r="N132" s="1216"/>
      <c r="O132" s="1216"/>
      <c r="P132" s="1216"/>
      <c r="Q132" s="1216"/>
      <c r="R132" s="1216"/>
      <c r="S132" s="1216"/>
      <c r="T132" s="1216"/>
      <c r="U132" s="1216"/>
      <c r="V132" s="1216"/>
      <c r="W132" s="1216"/>
      <c r="X132" s="1216"/>
      <c r="Y132" s="1216"/>
      <c r="Z132" s="1216"/>
      <c r="AA132" s="1216"/>
      <c r="AB132" s="1216"/>
      <c r="AC132" s="1216"/>
      <c r="AD132" s="2551"/>
      <c r="AE132" s="2551"/>
      <c r="AF132" s="2551"/>
      <c r="AG132" s="2551"/>
      <c r="AH132" s="2551"/>
      <c r="AI132" s="2551"/>
      <c r="AJ132" s="2551"/>
      <c r="AK132" s="2551"/>
      <c r="AL132" s="2551"/>
      <c r="AM132" s="2551"/>
      <c r="AN132" s="2551"/>
      <c r="AO132" s="2551"/>
      <c r="AP132" s="2551"/>
      <c r="AQ132" s="2551"/>
      <c r="AR132" s="2551"/>
      <c r="AS132" s="2551"/>
      <c r="AT132" s="2551"/>
      <c r="AU132" s="2551"/>
      <c r="AV132" s="1216"/>
      <c r="AW132" s="1216"/>
      <c r="AX132" s="1216"/>
      <c r="AY132" s="1216"/>
      <c r="AZ132" s="1216"/>
      <c r="BA132" s="1216"/>
      <c r="BB132" s="1216"/>
      <c r="BC132" s="1216"/>
      <c r="BD132" s="1216"/>
      <c r="BE132" s="1216"/>
      <c r="BF132" s="1216"/>
      <c r="BG132" s="1216"/>
      <c r="BH132" s="1216"/>
      <c r="BI132" s="1216"/>
      <c r="BJ132" s="1216"/>
      <c r="BK132" s="1216"/>
      <c r="BL132" s="1216"/>
      <c r="BM132" s="1216"/>
      <c r="BN132" s="2548"/>
      <c r="BO132" s="2548"/>
      <c r="BP132" s="2548"/>
      <c r="BQ132" s="2548"/>
      <c r="BR132" s="2548"/>
      <c r="BS132" s="2548"/>
      <c r="BT132" s="2548"/>
      <c r="BU132" s="2548"/>
      <c r="BV132" s="2548"/>
      <c r="BW132" s="2548"/>
      <c r="BX132" s="2548"/>
      <c r="BY132" s="2548"/>
      <c r="BZ132" s="2548"/>
      <c r="CA132" s="2548"/>
      <c r="CB132" s="2548"/>
      <c r="CC132" s="2548"/>
      <c r="CD132" s="2548"/>
      <c r="CE132" s="2548"/>
      <c r="CF132" s="2548"/>
      <c r="CG132" s="2548"/>
      <c r="CH132" s="2548"/>
      <c r="CI132" s="2548"/>
      <c r="CJ132" s="2548"/>
      <c r="CK132" s="2548"/>
      <c r="CL132" s="2548"/>
      <c r="CM132" s="2548"/>
      <c r="CN132" s="2548"/>
      <c r="CO132" s="2548"/>
      <c r="CP132" s="2548"/>
      <c r="CQ132" s="2548"/>
      <c r="CR132" s="2548"/>
      <c r="CS132" s="2548"/>
      <c r="CT132" s="2548"/>
      <c r="CU132" s="2548"/>
      <c r="CV132" s="2548"/>
      <c r="CW132" s="2548"/>
      <c r="CX132" s="2536"/>
      <c r="CY132" s="2536"/>
      <c r="CZ132" s="2536"/>
      <c r="DA132" s="2536"/>
      <c r="DB132" s="2536"/>
      <c r="DC132" s="2536"/>
      <c r="DD132" s="2536"/>
      <c r="DE132" s="2536"/>
      <c r="DF132" s="2536"/>
      <c r="DG132" s="2536"/>
      <c r="DH132" s="2536"/>
      <c r="DI132" s="2536"/>
      <c r="DJ132" s="2536"/>
      <c r="DK132" s="2536"/>
      <c r="DL132" s="2536"/>
      <c r="DM132" s="2536"/>
      <c r="DN132" s="2536"/>
      <c r="DO132" s="2536"/>
      <c r="DP132" s="2536"/>
      <c r="DQ132" s="2536"/>
      <c r="DR132" s="2536"/>
      <c r="DS132" s="2536"/>
      <c r="DT132" s="2536"/>
      <c r="DU132" s="2536"/>
      <c r="DV132" s="2536"/>
      <c r="DW132" s="2536"/>
      <c r="DX132" s="2536"/>
      <c r="DY132" s="2536"/>
      <c r="DZ132" s="2536"/>
      <c r="EA132" s="2536"/>
      <c r="EB132" s="2536"/>
      <c r="EC132" s="2536"/>
      <c r="ED132" s="2536"/>
      <c r="EE132" s="2536"/>
      <c r="EF132" s="2536"/>
      <c r="EG132" s="2536"/>
      <c r="EH132" s="2536"/>
      <c r="EI132" s="2536"/>
      <c r="EJ132" s="2536"/>
      <c r="EK132" s="2536"/>
      <c r="EL132" s="2536"/>
      <c r="EM132" s="2536"/>
      <c r="EN132" s="2536"/>
      <c r="EO132" s="2536"/>
      <c r="EP132" s="2536"/>
      <c r="EQ132" s="2536"/>
      <c r="ER132" s="2536"/>
      <c r="ES132" s="2536"/>
      <c r="ET132" s="2536"/>
      <c r="EU132" s="2536"/>
      <c r="EV132" s="2536"/>
      <c r="EW132" s="2536"/>
      <c r="EX132" s="2536"/>
      <c r="EY132" s="2536"/>
      <c r="EZ132" s="2536"/>
      <c r="FA132" s="2536"/>
      <c r="FB132" s="2536"/>
      <c r="FC132" s="2536"/>
      <c r="FD132" s="2536"/>
      <c r="FE132" s="2536"/>
      <c r="FF132" s="2536"/>
      <c r="FG132" s="2536"/>
      <c r="FH132" s="184"/>
    </row>
    <row r="133" spans="3:164" s="1122" customFormat="1" ht="15" customHeight="1">
      <c r="C133" s="2536"/>
      <c r="D133" s="1137" t="s">
        <v>813</v>
      </c>
      <c r="E133" s="1130"/>
      <c r="F133" s="1130"/>
      <c r="L133" s="1414" t="s">
        <v>985</v>
      </c>
      <c r="M133" s="1413"/>
      <c r="N133" s="1413"/>
      <c r="O133" s="1413"/>
      <c r="P133" s="1413"/>
      <c r="Q133" s="1413"/>
      <c r="R133" s="1413"/>
      <c r="S133" s="1413"/>
      <c r="T133" s="1413"/>
      <c r="U133" s="1413"/>
      <c r="V133" s="1413"/>
      <c r="W133" s="1413"/>
      <c r="X133" s="1413"/>
      <c r="Y133" s="1413"/>
      <c r="Z133" s="1413"/>
      <c r="AA133" s="1413"/>
      <c r="AB133" s="1413"/>
      <c r="AC133" s="1413"/>
      <c r="AD133" s="1413"/>
      <c r="AE133" s="1413"/>
      <c r="AF133" s="1413"/>
      <c r="AG133" s="1413"/>
      <c r="AH133" s="1413"/>
      <c r="AI133" s="1413"/>
      <c r="AJ133" s="1413"/>
      <c r="AK133" s="1413"/>
      <c r="AL133" s="1413"/>
      <c r="AM133" s="1413"/>
      <c r="AN133" s="1413"/>
      <c r="AO133" s="1413"/>
      <c r="AP133" s="1413"/>
      <c r="AQ133" s="1413"/>
      <c r="AR133" s="1413"/>
      <c r="AS133" s="1413"/>
      <c r="AT133" s="1413"/>
      <c r="AU133" s="1413"/>
      <c r="AV133" s="1415" t="s">
        <v>985</v>
      </c>
      <c r="AW133" s="1416"/>
      <c r="AX133" s="1416"/>
      <c r="AY133" s="1416"/>
      <c r="AZ133" s="1416"/>
      <c r="BA133" s="1416"/>
      <c r="BB133" s="1416"/>
      <c r="BC133" s="1416"/>
      <c r="BD133" s="1416"/>
      <c r="BE133" s="1416"/>
      <c r="BF133" s="1416"/>
      <c r="BG133" s="1416"/>
      <c r="BH133" s="1416"/>
      <c r="BI133" s="1416"/>
      <c r="BJ133" s="1416"/>
      <c r="BK133" s="1416"/>
      <c r="BL133" s="1416"/>
      <c r="BM133" s="1416"/>
      <c r="BN133" s="4731" t="s">
        <v>1009</v>
      </c>
      <c r="BO133" s="4732"/>
      <c r="BP133" s="4732"/>
      <c r="BQ133" s="4732"/>
      <c r="BR133" s="4732"/>
      <c r="BS133" s="4732"/>
      <c r="BT133" s="4732"/>
      <c r="BU133" s="4732"/>
      <c r="BV133" s="4732"/>
      <c r="BW133" s="4732"/>
      <c r="BX133" s="4732"/>
      <c r="BY133" s="4732"/>
      <c r="BZ133" s="4732"/>
      <c r="CA133" s="4732"/>
      <c r="CB133" s="4732"/>
      <c r="CC133" s="4732"/>
      <c r="CD133" s="4732"/>
      <c r="CE133" s="4732"/>
      <c r="CF133" s="4732"/>
      <c r="CG133" s="4732"/>
      <c r="CH133" s="4732"/>
      <c r="CI133" s="4732"/>
      <c r="CJ133" s="4732"/>
      <c r="CK133" s="4732"/>
      <c r="CL133" s="4732"/>
      <c r="CM133" s="4732"/>
      <c r="CN133" s="4732"/>
      <c r="CO133" s="4732"/>
      <c r="CP133" s="4732"/>
      <c r="CQ133" s="4732"/>
      <c r="CR133" s="4732"/>
      <c r="CS133" s="4732"/>
      <c r="CT133" s="4732"/>
      <c r="CU133" s="4732"/>
      <c r="CV133" s="4732"/>
      <c r="CW133" s="4732"/>
      <c r="CX133" s="4732"/>
      <c r="CY133" s="4732"/>
      <c r="CZ133" s="4732"/>
      <c r="DA133" s="4732"/>
      <c r="DB133" s="4732"/>
      <c r="DC133" s="4732"/>
      <c r="DD133" s="4732"/>
      <c r="DE133" s="4732"/>
      <c r="DF133" s="4732"/>
      <c r="DG133" s="4732"/>
      <c r="DH133" s="4732"/>
      <c r="DI133" s="4732"/>
      <c r="DJ133" s="4732"/>
      <c r="DK133" s="4732"/>
      <c r="DL133" s="4732"/>
      <c r="DM133" s="4732"/>
      <c r="DN133" s="4732"/>
      <c r="DO133" s="4732"/>
      <c r="DP133" s="4732"/>
      <c r="DQ133" s="4732"/>
      <c r="DR133" s="4732"/>
      <c r="DS133" s="4732"/>
      <c r="DT133" s="4732"/>
      <c r="DU133" s="4732"/>
      <c r="DV133" s="4732"/>
      <c r="DW133" s="4732"/>
      <c r="DX133" s="4732"/>
      <c r="DY133" s="4732"/>
      <c r="DZ133" s="4732"/>
      <c r="EA133" s="4732"/>
      <c r="EB133" s="4732"/>
      <c r="EC133" s="4732"/>
      <c r="ED133" s="4732"/>
      <c r="EE133" s="4732"/>
      <c r="EF133" s="4732"/>
      <c r="EG133" s="4732"/>
      <c r="EH133" s="4732"/>
      <c r="EI133" s="4732"/>
      <c r="EJ133" s="4732"/>
      <c r="EK133" s="4732"/>
      <c r="EL133" s="4732"/>
      <c r="EM133" s="4732"/>
      <c r="EN133" s="4732"/>
      <c r="EO133" s="4732"/>
      <c r="EP133" s="4732"/>
      <c r="EQ133" s="4732"/>
      <c r="ER133" s="4732"/>
      <c r="ES133" s="4732"/>
      <c r="ET133" s="4732"/>
      <c r="EU133" s="4732"/>
      <c r="EV133" s="4732"/>
      <c r="EW133" s="4732"/>
      <c r="EX133" s="4732"/>
      <c r="EY133" s="4732"/>
      <c r="EZ133" s="4732"/>
      <c r="FA133" s="4732"/>
      <c r="FB133" s="4732"/>
      <c r="FC133" s="4732"/>
      <c r="FD133" s="4732"/>
      <c r="FE133" s="4732"/>
      <c r="FF133" s="4732"/>
      <c r="FG133" s="4732"/>
      <c r="FH133" s="4733"/>
    </row>
    <row r="134" spans="3:164" s="1122" customFormat="1" ht="15" customHeight="1">
      <c r="C134" s="2536"/>
      <c r="D134" s="1137" t="s">
        <v>817</v>
      </c>
      <c r="E134" s="1130"/>
      <c r="F134" s="1130"/>
      <c r="L134" s="2564" t="s">
        <v>802</v>
      </c>
      <c r="M134" s="803"/>
      <c r="N134" s="803"/>
      <c r="O134" s="803"/>
      <c r="P134" s="803"/>
      <c r="Q134" s="803"/>
      <c r="R134" s="803"/>
      <c r="S134" s="803"/>
      <c r="T134" s="803"/>
      <c r="U134" s="803"/>
      <c r="V134" s="803"/>
      <c r="W134" s="803"/>
      <c r="X134" s="803"/>
      <c r="Y134" s="803"/>
      <c r="Z134" s="803"/>
      <c r="AA134" s="803"/>
      <c r="AB134" s="803"/>
      <c r="AC134" s="803"/>
      <c r="AD134" s="2539"/>
      <c r="AE134" s="2539"/>
      <c r="AF134" s="2539"/>
      <c r="AG134" s="2539"/>
      <c r="AH134" s="2539"/>
      <c r="AI134" s="2539"/>
      <c r="AJ134" s="2539"/>
      <c r="AK134" s="2539"/>
      <c r="AL134" s="2539"/>
      <c r="AM134" s="2539"/>
      <c r="AN134" s="2539"/>
      <c r="AO134" s="2539"/>
      <c r="AP134" s="2539"/>
      <c r="AQ134" s="2539"/>
      <c r="AR134" s="2539"/>
      <c r="AS134" s="2539"/>
      <c r="AT134" s="2539"/>
      <c r="AU134" s="2539"/>
      <c r="AV134" s="803"/>
      <c r="AW134" s="803"/>
      <c r="AX134" s="803"/>
      <c r="AY134" s="803"/>
      <c r="AZ134" s="803"/>
      <c r="BA134" s="803"/>
      <c r="BB134" s="803"/>
      <c r="BC134" s="803"/>
      <c r="BD134" s="803"/>
      <c r="BE134" s="803"/>
      <c r="BF134" s="803"/>
      <c r="BG134" s="803"/>
      <c r="BH134" s="803"/>
      <c r="BI134" s="803"/>
      <c r="BJ134" s="803"/>
      <c r="BK134" s="803"/>
      <c r="BL134" s="803"/>
      <c r="BM134" s="803"/>
      <c r="BN134" s="2548"/>
      <c r="BO134" s="2548"/>
      <c r="BP134" s="2548"/>
      <c r="BQ134" s="2548"/>
      <c r="BR134" s="2548"/>
      <c r="BS134" s="2548"/>
      <c r="BT134" s="2548"/>
      <c r="BU134" s="2548"/>
      <c r="BV134" s="2548"/>
      <c r="BW134" s="2548"/>
      <c r="BX134" s="2548"/>
      <c r="BY134" s="2548"/>
      <c r="BZ134" s="2548"/>
      <c r="CA134" s="2548"/>
      <c r="CB134" s="2548"/>
      <c r="CC134" s="2548"/>
      <c r="CD134" s="2548"/>
      <c r="CE134" s="2548"/>
      <c r="CF134" s="2548"/>
      <c r="CG134" s="2548"/>
      <c r="CH134" s="2548"/>
      <c r="CI134" s="2548"/>
      <c r="CJ134" s="2548"/>
      <c r="CK134" s="2548"/>
      <c r="CL134" s="2548"/>
      <c r="CM134" s="2548"/>
      <c r="CN134" s="2548"/>
      <c r="CO134" s="2548"/>
      <c r="CP134" s="2548"/>
      <c r="CQ134" s="2548"/>
      <c r="CR134" s="2548"/>
      <c r="CS134" s="2548"/>
      <c r="CT134" s="2548"/>
      <c r="CU134" s="2548"/>
      <c r="CV134" s="2548"/>
      <c r="CW134" s="2548"/>
      <c r="CX134" s="2536"/>
      <c r="CY134" s="2536"/>
      <c r="CZ134" s="2536"/>
      <c r="DA134" s="2536"/>
      <c r="DB134" s="2536"/>
      <c r="DC134" s="2536"/>
      <c r="DD134" s="2536"/>
      <c r="DE134" s="2536"/>
      <c r="DF134" s="2536"/>
      <c r="DG134" s="2536"/>
      <c r="DH134" s="2536"/>
      <c r="DI134" s="2536"/>
      <c r="DJ134" s="2536"/>
      <c r="DK134" s="2536"/>
      <c r="DL134" s="2536"/>
      <c r="DM134" s="2536"/>
      <c r="DN134" s="2536"/>
      <c r="DO134" s="2536"/>
      <c r="DP134" s="2536"/>
      <c r="DQ134" s="2536"/>
      <c r="DR134" s="2536"/>
      <c r="DS134" s="2536"/>
      <c r="DT134" s="2536"/>
      <c r="DU134" s="2536"/>
      <c r="DV134" s="2536"/>
      <c r="DW134" s="2536"/>
      <c r="DX134" s="2536"/>
      <c r="DY134" s="2536"/>
      <c r="DZ134" s="2536"/>
      <c r="EA134" s="2536"/>
      <c r="EB134" s="2536"/>
      <c r="EC134" s="2536"/>
      <c r="ED134" s="2536"/>
      <c r="EE134" s="2536"/>
      <c r="EF134" s="2536"/>
      <c r="EG134" s="2536"/>
      <c r="EH134" s="2536"/>
      <c r="EI134" s="2536"/>
      <c r="EJ134" s="2536"/>
      <c r="EK134" s="2536"/>
      <c r="EL134" s="2536"/>
      <c r="EM134" s="2536"/>
      <c r="EN134" s="2536"/>
      <c r="EO134" s="2536"/>
      <c r="EP134" s="2536"/>
      <c r="EQ134" s="2536"/>
      <c r="ER134" s="2536"/>
      <c r="ES134" s="2536"/>
      <c r="ET134" s="2536"/>
      <c r="EU134" s="2536"/>
      <c r="EV134" s="2536"/>
      <c r="EW134" s="2536"/>
      <c r="EX134" s="2536"/>
      <c r="EY134" s="2536"/>
      <c r="EZ134" s="2536"/>
      <c r="FA134" s="2536"/>
      <c r="FB134" s="2536"/>
      <c r="FC134" s="2536"/>
      <c r="FD134" s="2536"/>
      <c r="FE134" s="2536"/>
      <c r="FF134" s="2536"/>
      <c r="FG134" s="2536"/>
      <c r="FH134" s="184"/>
    </row>
    <row r="135" spans="3:164" s="1122" customFormat="1" ht="15" customHeight="1">
      <c r="C135" s="2536"/>
      <c r="D135" s="1137" t="s">
        <v>815</v>
      </c>
      <c r="E135" s="1130"/>
      <c r="F135" s="1130"/>
      <c r="L135" s="2565" t="s">
        <v>804</v>
      </c>
      <c r="M135" s="1216"/>
      <c r="N135" s="1216"/>
      <c r="O135" s="1216"/>
      <c r="P135" s="1216"/>
      <c r="Q135" s="1216"/>
      <c r="R135" s="1216"/>
      <c r="S135" s="1216"/>
      <c r="T135" s="1216"/>
      <c r="U135" s="1216"/>
      <c r="V135" s="1216"/>
      <c r="W135" s="1216"/>
      <c r="X135" s="1216"/>
      <c r="Y135" s="1216"/>
      <c r="Z135" s="1216"/>
      <c r="AA135" s="1216"/>
      <c r="AB135" s="1216"/>
      <c r="AC135" s="1216"/>
      <c r="AD135" s="2551"/>
      <c r="AE135" s="2551"/>
      <c r="AF135" s="2551"/>
      <c r="AG135" s="2551"/>
      <c r="AH135" s="2551"/>
      <c r="AI135" s="2551"/>
      <c r="AJ135" s="2551"/>
      <c r="AK135" s="2551"/>
      <c r="AL135" s="2551"/>
      <c r="AM135" s="2551"/>
      <c r="AN135" s="2551"/>
      <c r="AO135" s="2551"/>
      <c r="AP135" s="2551"/>
      <c r="AQ135" s="2551"/>
      <c r="AR135" s="2551"/>
      <c r="AS135" s="2551"/>
      <c r="AT135" s="2551"/>
      <c r="AU135" s="2551"/>
      <c r="AV135" s="1216"/>
      <c r="AW135" s="1216"/>
      <c r="AX135" s="1216"/>
      <c r="AY135" s="1216"/>
      <c r="AZ135" s="1216"/>
      <c r="BA135" s="1216"/>
      <c r="BB135" s="1216"/>
      <c r="BC135" s="1216"/>
      <c r="BD135" s="1216"/>
      <c r="BE135" s="1216"/>
      <c r="BF135" s="1216"/>
      <c r="BG135" s="1216"/>
      <c r="BH135" s="1216"/>
      <c r="BI135" s="1216"/>
      <c r="BJ135" s="1216"/>
      <c r="BK135" s="1216"/>
      <c r="BL135" s="1216"/>
      <c r="BM135" s="1216"/>
      <c r="BN135" s="2548"/>
      <c r="BO135" s="2548"/>
      <c r="BP135" s="2548"/>
      <c r="BQ135" s="2548"/>
      <c r="BR135" s="2548"/>
      <c r="BS135" s="2548"/>
      <c r="BT135" s="2548"/>
      <c r="BU135" s="2548"/>
      <c r="BV135" s="2548"/>
      <c r="BW135" s="2548"/>
      <c r="BX135" s="2548"/>
      <c r="BY135" s="2548"/>
      <c r="BZ135" s="2548"/>
      <c r="CA135" s="2548"/>
      <c r="CB135" s="2548"/>
      <c r="CC135" s="2548"/>
      <c r="CD135" s="2548"/>
      <c r="CE135" s="2548"/>
      <c r="CF135" s="2548"/>
      <c r="CG135" s="2548"/>
      <c r="CH135" s="2548"/>
      <c r="CI135" s="2548"/>
      <c r="CJ135" s="2548"/>
      <c r="CK135" s="2548"/>
      <c r="CL135" s="2548"/>
      <c r="CM135" s="2548"/>
      <c r="CN135" s="2548"/>
      <c r="CO135" s="2548"/>
      <c r="CP135" s="2548"/>
      <c r="CQ135" s="2548"/>
      <c r="CR135" s="2548"/>
      <c r="CS135" s="2548"/>
      <c r="CT135" s="2548"/>
      <c r="CU135" s="2548"/>
      <c r="CV135" s="2548"/>
      <c r="CW135" s="2548"/>
      <c r="CX135" s="2536"/>
      <c r="CY135" s="2536"/>
      <c r="CZ135" s="2536"/>
      <c r="DA135" s="2536"/>
      <c r="DB135" s="2536"/>
      <c r="DC135" s="2536"/>
      <c r="DD135" s="2536"/>
      <c r="DE135" s="2536"/>
      <c r="DF135" s="2536"/>
      <c r="DG135" s="2536"/>
      <c r="DH135" s="2536"/>
      <c r="DI135" s="2536"/>
      <c r="DJ135" s="2536"/>
      <c r="DK135" s="2536"/>
      <c r="DL135" s="2536"/>
      <c r="DM135" s="2536"/>
      <c r="DN135" s="2536"/>
      <c r="DO135" s="2536"/>
      <c r="DP135" s="2536"/>
      <c r="DQ135" s="2536"/>
      <c r="DR135" s="2536"/>
      <c r="DS135" s="2536"/>
      <c r="DT135" s="2536"/>
      <c r="DU135" s="2536"/>
      <c r="DV135" s="2536"/>
      <c r="DW135" s="2536"/>
      <c r="DX135" s="2536"/>
      <c r="DY135" s="2536"/>
      <c r="DZ135" s="2536"/>
      <c r="EA135" s="2536"/>
      <c r="EB135" s="2536"/>
      <c r="EC135" s="2536"/>
      <c r="ED135" s="2536"/>
      <c r="EE135" s="2536"/>
      <c r="EF135" s="2536"/>
      <c r="EG135" s="2536"/>
      <c r="EH135" s="2536"/>
      <c r="EI135" s="2536"/>
      <c r="EJ135" s="2536"/>
      <c r="EK135" s="2536"/>
      <c r="EL135" s="2536"/>
      <c r="EM135" s="2536"/>
      <c r="EN135" s="2536"/>
      <c r="EO135" s="2536"/>
      <c r="EP135" s="2536"/>
      <c r="EQ135" s="2536"/>
      <c r="ER135" s="2536"/>
      <c r="ES135" s="2536"/>
      <c r="ET135" s="2536"/>
      <c r="EU135" s="2536"/>
      <c r="EV135" s="2536"/>
      <c r="EW135" s="2536"/>
      <c r="EX135" s="2536"/>
      <c r="EY135" s="2536"/>
      <c r="EZ135" s="2536"/>
      <c r="FA135" s="2536"/>
      <c r="FB135" s="2536"/>
      <c r="FC135" s="2536"/>
      <c r="FD135" s="2536"/>
      <c r="FE135" s="2536"/>
      <c r="FF135" s="2536"/>
      <c r="FG135" s="2536"/>
      <c r="FH135" s="184"/>
    </row>
    <row r="136" spans="3:164" s="1122" customFormat="1" ht="15" customHeight="1">
      <c r="C136" s="2536"/>
      <c r="D136" s="1137" t="s">
        <v>108</v>
      </c>
      <c r="E136" s="1130"/>
      <c r="F136" s="1130"/>
      <c r="L136" s="4659">
        <v>40</v>
      </c>
      <c r="M136" s="4605"/>
      <c r="N136" s="4605"/>
      <c r="O136" s="4605"/>
      <c r="P136" s="4605"/>
      <c r="Q136" s="4605"/>
      <c r="R136" s="4605"/>
      <c r="S136" s="4605"/>
      <c r="T136" s="4605"/>
      <c r="U136" s="4605"/>
      <c r="V136" s="4605"/>
      <c r="W136" s="4605"/>
      <c r="X136" s="4605"/>
      <c r="Y136" s="4605"/>
      <c r="Z136" s="4605"/>
      <c r="AA136" s="4605"/>
      <c r="AB136" s="4605"/>
      <c r="AC136" s="4605"/>
      <c r="AD136" s="4605"/>
      <c r="AE136" s="4605"/>
      <c r="AF136" s="4605"/>
      <c r="AG136" s="4605"/>
      <c r="AH136" s="4605"/>
      <c r="AI136" s="4605"/>
      <c r="AJ136" s="4605"/>
      <c r="AK136" s="4605"/>
      <c r="AL136" s="4605"/>
      <c r="AM136" s="4605"/>
      <c r="AN136" s="4605"/>
      <c r="AO136" s="4605"/>
      <c r="AP136" s="4605"/>
      <c r="AQ136" s="4605"/>
      <c r="AR136" s="4605"/>
      <c r="AS136" s="4605"/>
      <c r="AT136" s="4605"/>
      <c r="AU136" s="4605"/>
      <c r="AV136" s="4146">
        <v>50</v>
      </c>
      <c r="AW136" s="4146"/>
      <c r="AX136" s="4146"/>
      <c r="AY136" s="4146"/>
      <c r="AZ136" s="4146"/>
      <c r="BA136" s="4146"/>
      <c r="BB136" s="4146"/>
      <c r="BC136" s="4146"/>
      <c r="BD136" s="4146"/>
      <c r="BE136" s="4146"/>
      <c r="BF136" s="4146"/>
      <c r="BG136" s="4146"/>
      <c r="BH136" s="4146"/>
      <c r="BI136" s="4146"/>
      <c r="BJ136" s="4146"/>
      <c r="BK136" s="4146"/>
      <c r="BL136" s="4146"/>
      <c r="BM136" s="4144"/>
      <c r="BN136" s="4523">
        <v>50</v>
      </c>
      <c r="BO136" s="4737"/>
      <c r="BP136" s="4737"/>
      <c r="BQ136" s="4737"/>
      <c r="BR136" s="4737"/>
      <c r="BS136" s="4737"/>
      <c r="BT136" s="4737"/>
      <c r="BU136" s="4737"/>
      <c r="BV136" s="4737"/>
      <c r="BW136" s="4737"/>
      <c r="BX136" s="4737"/>
      <c r="BY136" s="4737"/>
      <c r="BZ136" s="4737"/>
      <c r="CA136" s="4737"/>
      <c r="CB136" s="4737"/>
      <c r="CC136" s="4737"/>
      <c r="CD136" s="4737"/>
      <c r="CE136" s="4737"/>
      <c r="CF136" s="4737"/>
      <c r="CG136" s="4737"/>
      <c r="CH136" s="4737"/>
      <c r="CI136" s="4737"/>
      <c r="CJ136" s="4737"/>
      <c r="CK136" s="4737"/>
      <c r="CL136" s="4737"/>
      <c r="CM136" s="4737"/>
      <c r="CN136" s="4737"/>
      <c r="CO136" s="4737"/>
      <c r="CP136" s="4737"/>
      <c r="CQ136" s="4737"/>
      <c r="CR136" s="4737"/>
      <c r="CS136" s="4737"/>
      <c r="CT136" s="4737"/>
      <c r="CU136" s="4737"/>
      <c r="CV136" s="4737"/>
      <c r="CW136" s="4737"/>
      <c r="CX136" s="4737"/>
      <c r="CY136" s="4737"/>
      <c r="CZ136" s="4737"/>
      <c r="DA136" s="4737"/>
      <c r="DB136" s="4737"/>
      <c r="DC136" s="4737"/>
      <c r="DD136" s="4737"/>
      <c r="DE136" s="4737"/>
      <c r="DF136" s="4737"/>
      <c r="DG136" s="4737"/>
      <c r="DH136" s="4737"/>
      <c r="DI136" s="4737"/>
      <c r="DJ136" s="4737"/>
      <c r="DK136" s="4737"/>
      <c r="DL136" s="4737"/>
      <c r="DM136" s="4737"/>
      <c r="DN136" s="4737"/>
      <c r="DO136" s="4737"/>
      <c r="DP136" s="4737"/>
      <c r="DQ136" s="4737"/>
      <c r="DR136" s="4737"/>
      <c r="DS136" s="4737"/>
      <c r="DT136" s="4737"/>
      <c r="DU136" s="4737"/>
      <c r="DV136" s="4737"/>
      <c r="DW136" s="4737"/>
      <c r="DX136" s="4737"/>
      <c r="DY136" s="4737"/>
      <c r="DZ136" s="4737"/>
      <c r="EA136" s="4737"/>
      <c r="EB136" s="4737"/>
      <c r="EC136" s="4737"/>
      <c r="ED136" s="4737"/>
      <c r="EE136" s="4737"/>
      <c r="EF136" s="4737"/>
      <c r="EG136" s="4737"/>
      <c r="EH136" s="4737"/>
      <c r="EI136" s="4737"/>
      <c r="EJ136" s="4737"/>
      <c r="EK136" s="4737"/>
      <c r="EL136" s="4737"/>
      <c r="EM136" s="4737"/>
      <c r="EN136" s="4737"/>
      <c r="EO136" s="4737"/>
      <c r="EP136" s="4737"/>
      <c r="EQ136" s="4737"/>
      <c r="ER136" s="4737"/>
      <c r="ES136" s="4737"/>
      <c r="ET136" s="4737"/>
      <c r="EU136" s="4737"/>
      <c r="EV136" s="4737"/>
      <c r="EW136" s="4737"/>
      <c r="EX136" s="4737"/>
      <c r="EY136" s="4737"/>
      <c r="EZ136" s="4737"/>
      <c r="FA136" s="4737"/>
      <c r="FB136" s="4737"/>
      <c r="FC136" s="4737"/>
      <c r="FD136" s="4737"/>
      <c r="FE136" s="4737"/>
      <c r="FF136" s="4737"/>
      <c r="FG136" s="4737"/>
      <c r="FH136" s="4738"/>
    </row>
    <row r="137" spans="3:164" s="1122" customFormat="1">
      <c r="C137" s="2536"/>
      <c r="D137" s="1137" t="s">
        <v>816</v>
      </c>
      <c r="E137" s="1130"/>
      <c r="F137" s="1130"/>
      <c r="L137" s="4659">
        <v>2.5</v>
      </c>
      <c r="M137" s="4605"/>
      <c r="N137" s="4605"/>
      <c r="O137" s="4605"/>
      <c r="P137" s="4605"/>
      <c r="Q137" s="4605"/>
      <c r="R137" s="4605"/>
      <c r="S137" s="4605"/>
      <c r="T137" s="4605"/>
      <c r="U137" s="4605"/>
      <c r="V137" s="4605"/>
      <c r="W137" s="4605"/>
      <c r="X137" s="4605"/>
      <c r="Y137" s="4605"/>
      <c r="Z137" s="4605"/>
      <c r="AA137" s="4605"/>
      <c r="AB137" s="4605"/>
      <c r="AC137" s="4605"/>
      <c r="AD137" s="4605"/>
      <c r="AE137" s="4605"/>
      <c r="AF137" s="4605"/>
      <c r="AG137" s="4605"/>
      <c r="AH137" s="4605"/>
      <c r="AI137" s="4605"/>
      <c r="AJ137" s="4605"/>
      <c r="AK137" s="4605"/>
      <c r="AL137" s="4605"/>
      <c r="AM137" s="4605"/>
      <c r="AN137" s="4605"/>
      <c r="AO137" s="4605"/>
      <c r="AP137" s="4605"/>
      <c r="AQ137" s="4605"/>
      <c r="AR137" s="4605"/>
      <c r="AS137" s="4605"/>
      <c r="AT137" s="4605"/>
      <c r="AU137" s="4605"/>
      <c r="AV137" s="4146">
        <v>4</v>
      </c>
      <c r="AW137" s="4146"/>
      <c r="AX137" s="4146"/>
      <c r="AY137" s="4146"/>
      <c r="AZ137" s="4146"/>
      <c r="BA137" s="4146"/>
      <c r="BB137" s="4146"/>
      <c r="BC137" s="4146"/>
      <c r="BD137" s="4146"/>
      <c r="BE137" s="4146"/>
      <c r="BF137" s="4146"/>
      <c r="BG137" s="4146"/>
      <c r="BH137" s="4146"/>
      <c r="BI137" s="4146"/>
      <c r="BJ137" s="4146"/>
      <c r="BK137" s="4146"/>
      <c r="BL137" s="4146"/>
      <c r="BM137" s="4144"/>
      <c r="BN137" s="4529">
        <v>10</v>
      </c>
      <c r="BO137" s="4739"/>
      <c r="BP137" s="4739"/>
      <c r="BQ137" s="4739"/>
      <c r="BR137" s="4739"/>
      <c r="BS137" s="4739"/>
      <c r="BT137" s="4739"/>
      <c r="BU137" s="4739"/>
      <c r="BV137" s="4739"/>
      <c r="BW137" s="4739"/>
      <c r="BX137" s="4739"/>
      <c r="BY137" s="4739"/>
      <c r="BZ137" s="4739"/>
      <c r="CA137" s="4739"/>
      <c r="CB137" s="4739"/>
      <c r="CC137" s="4739"/>
      <c r="CD137" s="4739"/>
      <c r="CE137" s="4739"/>
      <c r="CF137" s="4739"/>
      <c r="CG137" s="4739"/>
      <c r="CH137" s="4739"/>
      <c r="CI137" s="4739"/>
      <c r="CJ137" s="4739"/>
      <c r="CK137" s="4739"/>
      <c r="CL137" s="4739"/>
      <c r="CM137" s="4739"/>
      <c r="CN137" s="4739"/>
      <c r="CO137" s="4739"/>
      <c r="CP137" s="4739"/>
      <c r="CQ137" s="4739"/>
      <c r="CR137" s="4739"/>
      <c r="CS137" s="4739"/>
      <c r="CT137" s="4739"/>
      <c r="CU137" s="4739"/>
      <c r="CV137" s="4739"/>
      <c r="CW137" s="4739"/>
      <c r="CX137" s="4739"/>
      <c r="CY137" s="4739"/>
      <c r="CZ137" s="4739"/>
      <c r="DA137" s="4739"/>
      <c r="DB137" s="4739"/>
      <c r="DC137" s="4739"/>
      <c r="DD137" s="4739"/>
      <c r="DE137" s="4739"/>
      <c r="DF137" s="4739"/>
      <c r="DG137" s="4739"/>
      <c r="DH137" s="4739"/>
      <c r="DI137" s="4739"/>
      <c r="DJ137" s="4739"/>
      <c r="DK137" s="4739"/>
      <c r="DL137" s="4739"/>
      <c r="DM137" s="4739"/>
      <c r="DN137" s="4739"/>
      <c r="DO137" s="4739"/>
      <c r="DP137" s="4739"/>
      <c r="DQ137" s="4739"/>
      <c r="DR137" s="4739"/>
      <c r="DS137" s="4739"/>
      <c r="DT137" s="4739"/>
      <c r="DU137" s="4739"/>
      <c r="DV137" s="4739"/>
      <c r="DW137" s="4739"/>
      <c r="DX137" s="4739"/>
      <c r="DY137" s="4739"/>
      <c r="DZ137" s="4739"/>
      <c r="EA137" s="4739"/>
      <c r="EB137" s="4739"/>
      <c r="EC137" s="4739"/>
      <c r="ED137" s="4739"/>
      <c r="EE137" s="4739"/>
      <c r="EF137" s="4739"/>
      <c r="EG137" s="4739"/>
      <c r="EH137" s="4739"/>
      <c r="EI137" s="4739"/>
      <c r="EJ137" s="4739"/>
      <c r="EK137" s="4739"/>
      <c r="EL137" s="4739"/>
      <c r="EM137" s="4739"/>
      <c r="EN137" s="4739"/>
      <c r="EO137" s="4739"/>
      <c r="EP137" s="4739"/>
      <c r="EQ137" s="4739"/>
      <c r="ER137" s="4739"/>
      <c r="ES137" s="4739"/>
      <c r="ET137" s="4739"/>
      <c r="EU137" s="4739"/>
      <c r="EV137" s="4739"/>
      <c r="EW137" s="4739"/>
      <c r="EX137" s="4739"/>
      <c r="EY137" s="4739"/>
      <c r="EZ137" s="4739"/>
      <c r="FA137" s="4739"/>
      <c r="FB137" s="4739"/>
      <c r="FC137" s="4739"/>
      <c r="FD137" s="4739"/>
      <c r="FE137" s="4739"/>
      <c r="FF137" s="4739"/>
      <c r="FG137" s="4739"/>
      <c r="FH137" s="4740"/>
    </row>
    <row r="138" spans="3:164" s="1122" customFormat="1">
      <c r="C138" s="2536"/>
      <c r="D138" s="1019" t="s">
        <v>827</v>
      </c>
      <c r="E138" s="1138"/>
      <c r="F138" s="1138"/>
      <c r="L138" s="4747"/>
      <c r="M138" s="4748"/>
      <c r="N138" s="4748"/>
      <c r="O138" s="4748"/>
      <c r="P138" s="4748"/>
      <c r="Q138" s="4748"/>
      <c r="R138" s="4748"/>
      <c r="S138" s="4748"/>
      <c r="T138" s="4748"/>
      <c r="U138" s="4748"/>
      <c r="V138" s="4748"/>
      <c r="W138" s="4748"/>
      <c r="X138" s="4748"/>
      <c r="Y138" s="4748"/>
      <c r="Z138" s="4748"/>
      <c r="AA138" s="4748"/>
      <c r="AB138" s="4748"/>
      <c r="AC138" s="4748"/>
      <c r="AD138" s="4748"/>
      <c r="AE138" s="4748"/>
      <c r="AF138" s="4748"/>
      <c r="AG138" s="4748"/>
      <c r="AH138" s="4748"/>
      <c r="AI138" s="4748"/>
      <c r="AJ138" s="4748"/>
      <c r="AK138" s="4748"/>
      <c r="AL138" s="4748"/>
      <c r="AM138" s="4748"/>
      <c r="AN138" s="4748"/>
      <c r="AO138" s="4748"/>
      <c r="AP138" s="4748"/>
      <c r="AQ138" s="4748"/>
      <c r="AR138" s="4748"/>
      <c r="AS138" s="4748"/>
      <c r="AT138" s="4748"/>
      <c r="AU138" s="4748"/>
      <c r="AV138" s="4146"/>
      <c r="AW138" s="4146"/>
      <c r="AX138" s="4146"/>
      <c r="AY138" s="4146"/>
      <c r="AZ138" s="4146"/>
      <c r="BA138" s="4146"/>
      <c r="BB138" s="4146"/>
      <c r="BC138" s="4146"/>
      <c r="BD138" s="4146"/>
      <c r="BE138" s="4146"/>
      <c r="BF138" s="4146"/>
      <c r="BG138" s="4146"/>
      <c r="BH138" s="4146"/>
      <c r="BI138" s="4146"/>
      <c r="BJ138" s="4146"/>
      <c r="BK138" s="4146"/>
      <c r="BL138" s="4146"/>
      <c r="BM138" s="4144"/>
      <c r="BN138" s="4741"/>
      <c r="BO138" s="4742"/>
      <c r="BP138" s="4742"/>
      <c r="BQ138" s="4742"/>
      <c r="BR138" s="4742"/>
      <c r="BS138" s="4742"/>
      <c r="BT138" s="4742"/>
      <c r="BU138" s="4742"/>
      <c r="BV138" s="4742"/>
      <c r="BW138" s="4742"/>
      <c r="BX138" s="4742"/>
      <c r="BY138" s="4742"/>
      <c r="BZ138" s="4742"/>
      <c r="CA138" s="4742"/>
      <c r="CB138" s="4742"/>
      <c r="CC138" s="4742"/>
      <c r="CD138" s="4742"/>
      <c r="CE138" s="4742"/>
      <c r="CF138" s="4742"/>
      <c r="CG138" s="4742"/>
      <c r="CH138" s="4742"/>
      <c r="CI138" s="4742"/>
      <c r="CJ138" s="4742"/>
      <c r="CK138" s="4742"/>
      <c r="CL138" s="4742"/>
      <c r="CM138" s="4742"/>
      <c r="CN138" s="4742"/>
      <c r="CO138" s="4742"/>
      <c r="CP138" s="4742"/>
      <c r="CQ138" s="4742"/>
      <c r="CR138" s="4742"/>
      <c r="CS138" s="4742"/>
      <c r="CT138" s="4742"/>
      <c r="CU138" s="4742"/>
      <c r="CV138" s="4742"/>
      <c r="CW138" s="4742"/>
      <c r="CX138" s="4742"/>
      <c r="CY138" s="4742"/>
      <c r="CZ138" s="4742"/>
      <c r="DA138" s="4742"/>
      <c r="DB138" s="4742"/>
      <c r="DC138" s="4742"/>
      <c r="DD138" s="4742"/>
      <c r="DE138" s="4742"/>
      <c r="DF138" s="4742"/>
      <c r="DG138" s="4742"/>
      <c r="DH138" s="4742"/>
      <c r="DI138" s="4742"/>
      <c r="DJ138" s="4742"/>
      <c r="DK138" s="4742"/>
      <c r="DL138" s="4742"/>
      <c r="DM138" s="4742"/>
      <c r="DN138" s="4742"/>
      <c r="DO138" s="4742"/>
      <c r="DP138" s="4742"/>
      <c r="DQ138" s="4742"/>
      <c r="DR138" s="4742"/>
      <c r="DS138" s="4742"/>
      <c r="DT138" s="4742"/>
      <c r="DU138" s="4742"/>
      <c r="DV138" s="4742"/>
      <c r="DW138" s="4742"/>
      <c r="DX138" s="4742"/>
      <c r="DY138" s="4742"/>
      <c r="DZ138" s="4742"/>
      <c r="EA138" s="4742"/>
      <c r="EB138" s="4742"/>
      <c r="EC138" s="4742"/>
      <c r="ED138" s="4742"/>
      <c r="EE138" s="4742"/>
      <c r="EF138" s="4742"/>
      <c r="EG138" s="4742"/>
      <c r="EH138" s="4742"/>
      <c r="EI138" s="4742"/>
      <c r="EJ138" s="4742"/>
      <c r="EK138" s="4742"/>
      <c r="EL138" s="4742"/>
      <c r="EM138" s="4742"/>
      <c r="EN138" s="4742"/>
      <c r="EO138" s="4742"/>
      <c r="EP138" s="4742"/>
      <c r="EQ138" s="4742"/>
      <c r="ER138" s="4742"/>
      <c r="ES138" s="4742"/>
      <c r="ET138" s="4742"/>
      <c r="EU138" s="4742"/>
      <c r="EV138" s="4742"/>
      <c r="EW138" s="4742"/>
      <c r="EX138" s="4742"/>
      <c r="EY138" s="4742"/>
      <c r="EZ138" s="4742"/>
      <c r="FA138" s="4742"/>
      <c r="FB138" s="4742"/>
      <c r="FC138" s="4742"/>
      <c r="FD138" s="4742"/>
      <c r="FE138" s="4742"/>
      <c r="FF138" s="4742"/>
      <c r="FG138" s="4742"/>
      <c r="FH138" s="4743"/>
    </row>
    <row r="139" spans="3:164" s="1122" customFormat="1">
      <c r="C139" s="2536"/>
      <c r="D139" s="1142" t="s">
        <v>805</v>
      </c>
      <c r="E139" s="1136"/>
      <c r="F139" s="1136"/>
      <c r="L139" s="2563" t="s">
        <v>936</v>
      </c>
      <c r="M139" s="2564"/>
      <c r="N139" s="803"/>
      <c r="O139" s="803"/>
      <c r="P139" s="803"/>
      <c r="Q139" s="803"/>
      <c r="R139" s="803"/>
      <c r="S139" s="803"/>
      <c r="T139" s="803"/>
      <c r="U139" s="803"/>
      <c r="V139" s="803"/>
      <c r="W139" s="803"/>
      <c r="X139" s="803"/>
      <c r="Y139" s="803"/>
      <c r="Z139" s="803"/>
      <c r="AA139" s="803"/>
      <c r="AB139" s="803"/>
      <c r="AC139" s="803"/>
      <c r="AD139" s="2539"/>
      <c r="AE139" s="2539"/>
      <c r="AF139" s="2539"/>
      <c r="AG139" s="2539"/>
      <c r="AH139" s="2539"/>
      <c r="AI139" s="2539"/>
      <c r="AJ139" s="2539"/>
      <c r="AK139" s="2539"/>
      <c r="AL139" s="2539"/>
      <c r="AM139" s="2539"/>
      <c r="AN139" s="2539"/>
      <c r="AO139" s="2539"/>
      <c r="AP139" s="2539"/>
      <c r="AQ139" s="2539"/>
      <c r="AR139" s="2539"/>
      <c r="AS139" s="2539"/>
      <c r="AT139" s="2539"/>
      <c r="AU139" s="2539"/>
      <c r="AV139" s="803"/>
      <c r="AW139" s="803"/>
      <c r="AX139" s="803"/>
      <c r="AY139" s="803"/>
      <c r="AZ139" s="803"/>
      <c r="BA139" s="803"/>
      <c r="BB139" s="803"/>
      <c r="BC139" s="803"/>
      <c r="BD139" s="803"/>
      <c r="BE139" s="803"/>
      <c r="BF139" s="803"/>
      <c r="BG139" s="803"/>
      <c r="BH139" s="803"/>
      <c r="BI139" s="803"/>
      <c r="BJ139" s="803"/>
      <c r="BK139" s="803"/>
      <c r="BL139" s="803"/>
      <c r="BM139" s="803"/>
      <c r="BN139" s="2548"/>
      <c r="BO139" s="2548"/>
      <c r="BP139" s="2548"/>
      <c r="BQ139" s="2548"/>
      <c r="BR139" s="2548"/>
      <c r="BS139" s="2548"/>
      <c r="BT139" s="2548"/>
      <c r="BU139" s="2548"/>
      <c r="BV139" s="2548"/>
      <c r="BW139" s="2548"/>
      <c r="BX139" s="2548"/>
      <c r="BY139" s="2548"/>
      <c r="BZ139" s="2548"/>
      <c r="CA139" s="2548"/>
      <c r="CB139" s="2548"/>
      <c r="CC139" s="2548"/>
      <c r="CD139" s="2548"/>
      <c r="CE139" s="2548"/>
      <c r="CF139" s="2548"/>
      <c r="CG139" s="2548"/>
      <c r="CH139" s="2548"/>
      <c r="CI139" s="2548"/>
      <c r="CJ139" s="2548"/>
      <c r="CK139" s="2548"/>
      <c r="CL139" s="2548"/>
      <c r="CM139" s="2548"/>
      <c r="CN139" s="2548"/>
      <c r="CO139" s="2548"/>
      <c r="CP139" s="2548"/>
      <c r="CQ139" s="2548"/>
      <c r="CR139" s="2548"/>
      <c r="CS139" s="2548"/>
      <c r="CT139" s="2548"/>
      <c r="CU139" s="2548"/>
      <c r="CV139" s="2548"/>
      <c r="CW139" s="2548"/>
      <c r="CX139" s="2536"/>
      <c r="CY139" s="2536"/>
      <c r="CZ139" s="2536"/>
      <c r="DA139" s="2536"/>
      <c r="DB139" s="2536"/>
      <c r="DC139" s="2536"/>
      <c r="DD139" s="2536"/>
      <c r="DE139" s="2536"/>
      <c r="DF139" s="2536"/>
      <c r="DG139" s="2536"/>
      <c r="DH139" s="2536"/>
      <c r="DI139" s="2536"/>
      <c r="DJ139" s="2536"/>
      <c r="DK139" s="2536"/>
      <c r="DL139" s="2536"/>
      <c r="DM139" s="2536"/>
      <c r="DN139" s="2536"/>
      <c r="DO139" s="2536"/>
      <c r="DP139" s="2536"/>
      <c r="DQ139" s="2536"/>
      <c r="DR139" s="2536"/>
      <c r="DS139" s="2536"/>
      <c r="DT139" s="2536"/>
      <c r="DU139" s="2536"/>
      <c r="DV139" s="2536"/>
      <c r="DW139" s="2536"/>
      <c r="DX139" s="2536"/>
      <c r="DY139" s="2536"/>
      <c r="DZ139" s="2536"/>
      <c r="EA139" s="2536"/>
      <c r="EB139" s="2536"/>
      <c r="EC139" s="2536"/>
      <c r="ED139" s="2536"/>
      <c r="EE139" s="2536"/>
      <c r="EF139" s="2536"/>
      <c r="EG139" s="2536"/>
      <c r="EH139" s="2536"/>
      <c r="EI139" s="2536"/>
      <c r="EJ139" s="2536"/>
      <c r="EK139" s="2536"/>
      <c r="EL139" s="2536"/>
      <c r="EM139" s="2536"/>
      <c r="EN139" s="2536"/>
      <c r="EO139" s="2536"/>
      <c r="EP139" s="2536"/>
      <c r="EQ139" s="2536"/>
      <c r="ER139" s="2536"/>
      <c r="ES139" s="2536"/>
      <c r="ET139" s="2536"/>
      <c r="EU139" s="2536"/>
      <c r="EV139" s="2536"/>
      <c r="EW139" s="2536"/>
      <c r="EX139" s="2536"/>
      <c r="EY139" s="2536"/>
      <c r="EZ139" s="2536"/>
      <c r="FA139" s="2536"/>
      <c r="FB139" s="2536"/>
      <c r="FC139" s="2536"/>
      <c r="FD139" s="2536"/>
      <c r="FE139" s="2536"/>
      <c r="FF139" s="2536"/>
      <c r="FG139" s="2536"/>
      <c r="FH139" s="184"/>
    </row>
    <row r="140" spans="3:164" s="1122" customFormat="1">
      <c r="C140" s="2536"/>
      <c r="D140" s="1137" t="s">
        <v>986</v>
      </c>
      <c r="E140" s="1130"/>
      <c r="F140" s="1130"/>
      <c r="L140" s="2563" t="s">
        <v>987</v>
      </c>
      <c r="M140" s="2565"/>
      <c r="N140" s="1216"/>
      <c r="O140" s="1216"/>
      <c r="P140" s="1216"/>
      <c r="Q140" s="1216"/>
      <c r="R140" s="1216"/>
      <c r="S140" s="1216"/>
      <c r="T140" s="1216"/>
      <c r="U140" s="1216"/>
      <c r="V140" s="1216"/>
      <c r="W140" s="1216"/>
      <c r="X140" s="1216"/>
      <c r="Y140" s="1216"/>
      <c r="Z140" s="1216"/>
      <c r="AA140" s="1216"/>
      <c r="AB140" s="1216"/>
      <c r="AC140" s="1216"/>
      <c r="AD140" s="2551"/>
      <c r="AE140" s="2551"/>
      <c r="AF140" s="2551"/>
      <c r="AG140" s="2551"/>
      <c r="AH140" s="2551"/>
      <c r="AI140" s="2551"/>
      <c r="AJ140" s="2551"/>
      <c r="AK140" s="2551"/>
      <c r="AL140" s="2551"/>
      <c r="AM140" s="2551"/>
      <c r="AN140" s="2551"/>
      <c r="AO140" s="2551"/>
      <c r="AP140" s="2551"/>
      <c r="AQ140" s="2551"/>
      <c r="AR140" s="2551"/>
      <c r="AS140" s="2551"/>
      <c r="AT140" s="2551"/>
      <c r="AU140" s="2551"/>
      <c r="AV140" s="1216"/>
      <c r="AW140" s="1216"/>
      <c r="AX140" s="1216"/>
      <c r="AY140" s="1216"/>
      <c r="AZ140" s="1216"/>
      <c r="BA140" s="1216"/>
      <c r="BB140" s="1216"/>
      <c r="BC140" s="1216"/>
      <c r="BD140" s="1216"/>
      <c r="BE140" s="1216"/>
      <c r="BF140" s="1216"/>
      <c r="BG140" s="1216"/>
      <c r="BH140" s="1216"/>
      <c r="BI140" s="1216"/>
      <c r="BJ140" s="1216"/>
      <c r="BK140" s="1216"/>
      <c r="BL140" s="1216"/>
      <c r="BM140" s="1216"/>
      <c r="BN140" s="2548"/>
      <c r="BO140" s="2548"/>
      <c r="BP140" s="2548"/>
      <c r="BQ140" s="2548"/>
      <c r="BR140" s="2548"/>
      <c r="BS140" s="2548"/>
      <c r="BT140" s="2548"/>
      <c r="BU140" s="2548"/>
      <c r="BV140" s="2548"/>
      <c r="BW140" s="2548"/>
      <c r="BX140" s="2548"/>
      <c r="BY140" s="2548"/>
      <c r="BZ140" s="2548"/>
      <c r="CA140" s="2548"/>
      <c r="CB140" s="2548"/>
      <c r="CC140" s="2548"/>
      <c r="CD140" s="2548"/>
      <c r="CE140" s="2548"/>
      <c r="CF140" s="2548"/>
      <c r="CG140" s="2548"/>
      <c r="CH140" s="2548"/>
      <c r="CI140" s="2548"/>
      <c r="CJ140" s="2548"/>
      <c r="CK140" s="2548"/>
      <c r="CL140" s="2548"/>
      <c r="CM140" s="2548"/>
      <c r="CN140" s="2548"/>
      <c r="CO140" s="2548"/>
      <c r="CP140" s="2548"/>
      <c r="CQ140" s="2548"/>
      <c r="CR140" s="2548"/>
      <c r="CS140" s="2548"/>
      <c r="CT140" s="2548"/>
      <c r="CU140" s="2548"/>
      <c r="CV140" s="2548"/>
      <c r="CW140" s="2548"/>
      <c r="CX140" s="2536"/>
      <c r="CY140" s="2536"/>
      <c r="CZ140" s="2536"/>
      <c r="DA140" s="2536"/>
      <c r="DB140" s="2536"/>
      <c r="DC140" s="2536"/>
      <c r="DD140" s="2536"/>
      <c r="DE140" s="2536"/>
      <c r="DF140" s="2536"/>
      <c r="DG140" s="2536"/>
      <c r="DH140" s="2536"/>
      <c r="DI140" s="2536"/>
      <c r="DJ140" s="2536"/>
      <c r="DK140" s="2536"/>
      <c r="DL140" s="2536"/>
      <c r="DM140" s="2536"/>
      <c r="DN140" s="2536"/>
      <c r="DO140" s="2536"/>
      <c r="DP140" s="2536"/>
      <c r="DQ140" s="2536"/>
      <c r="DR140" s="2536"/>
      <c r="DS140" s="2536"/>
      <c r="DT140" s="2536"/>
      <c r="DU140" s="2536"/>
      <c r="DV140" s="2536"/>
      <c r="DW140" s="2536"/>
      <c r="DX140" s="2536"/>
      <c r="DY140" s="2536"/>
      <c r="DZ140" s="2536"/>
      <c r="EA140" s="2536"/>
      <c r="EB140" s="2536"/>
      <c r="EC140" s="2536"/>
      <c r="ED140" s="2536"/>
      <c r="EE140" s="2536"/>
      <c r="EF140" s="2536"/>
      <c r="EG140" s="2536"/>
      <c r="EH140" s="2536"/>
      <c r="EI140" s="2536"/>
      <c r="EJ140" s="2536"/>
      <c r="EK140" s="2536"/>
      <c r="EL140" s="2536"/>
      <c r="EM140" s="2536"/>
      <c r="EN140" s="2536"/>
      <c r="EO140" s="2536"/>
      <c r="EP140" s="2536"/>
      <c r="EQ140" s="2536"/>
      <c r="ER140" s="2536"/>
      <c r="ES140" s="2536"/>
      <c r="ET140" s="2536"/>
      <c r="EU140" s="2536"/>
      <c r="EV140" s="2536"/>
      <c r="EW140" s="2536"/>
      <c r="EX140" s="2536"/>
      <c r="EY140" s="2536"/>
      <c r="EZ140" s="2536"/>
      <c r="FA140" s="2536"/>
      <c r="FB140" s="2536"/>
      <c r="FC140" s="2536"/>
      <c r="FD140" s="2536"/>
      <c r="FE140" s="2536"/>
      <c r="FF140" s="2536"/>
      <c r="FG140" s="2536"/>
      <c r="FH140" s="184"/>
    </row>
    <row r="141" spans="3:164" s="1122" customFormat="1">
      <c r="C141" s="2536"/>
      <c r="D141" s="1137" t="s">
        <v>806</v>
      </c>
      <c r="F141" s="1126" t="s">
        <v>809</v>
      </c>
      <c r="L141" s="4659">
        <v>120</v>
      </c>
      <c r="M141" s="4605"/>
      <c r="N141" s="4605"/>
      <c r="O141" s="4605"/>
      <c r="P141" s="4605"/>
      <c r="Q141" s="4605"/>
      <c r="R141" s="4605"/>
      <c r="S141" s="4605"/>
      <c r="T141" s="4605"/>
      <c r="U141" s="4605"/>
      <c r="V141" s="4605"/>
      <c r="W141" s="4605"/>
      <c r="X141" s="4605"/>
      <c r="Y141" s="4605"/>
      <c r="Z141" s="4605"/>
      <c r="AA141" s="4605"/>
      <c r="AB141" s="4605"/>
      <c r="AC141" s="4605"/>
      <c r="AD141" s="4605"/>
      <c r="AE141" s="4605"/>
      <c r="AF141" s="4605"/>
      <c r="AG141" s="4605"/>
      <c r="AH141" s="4605"/>
      <c r="AI141" s="4605"/>
      <c r="AJ141" s="4605"/>
      <c r="AK141" s="4605"/>
      <c r="AL141" s="4605"/>
      <c r="AM141" s="4605"/>
      <c r="AN141" s="4605"/>
      <c r="AO141" s="4605"/>
      <c r="AP141" s="4605"/>
      <c r="AQ141" s="4605"/>
      <c r="AR141" s="4605"/>
      <c r="AS141" s="4605"/>
      <c r="AT141" s="4605"/>
      <c r="AU141" s="4605"/>
      <c r="AV141" s="4146">
        <v>120</v>
      </c>
      <c r="AW141" s="4146"/>
      <c r="AX141" s="4146"/>
      <c r="AY141" s="4146"/>
      <c r="AZ141" s="4146"/>
      <c r="BA141" s="4146"/>
      <c r="BB141" s="4146"/>
      <c r="BC141" s="4146"/>
      <c r="BD141" s="4146"/>
      <c r="BE141" s="4146"/>
      <c r="BF141" s="4146"/>
      <c r="BG141" s="4146"/>
      <c r="BH141" s="4146"/>
      <c r="BI141" s="4146"/>
      <c r="BJ141" s="4146"/>
      <c r="BK141" s="4146"/>
      <c r="BL141" s="4146"/>
      <c r="BM141" s="4144"/>
      <c r="BN141" s="4523">
        <v>120</v>
      </c>
      <c r="BO141" s="4737"/>
      <c r="BP141" s="4737"/>
      <c r="BQ141" s="4737"/>
      <c r="BR141" s="4737"/>
      <c r="BS141" s="4737"/>
      <c r="BT141" s="4737"/>
      <c r="BU141" s="4737"/>
      <c r="BV141" s="4737"/>
      <c r="BW141" s="4737"/>
      <c r="BX141" s="4737"/>
      <c r="BY141" s="4737"/>
      <c r="BZ141" s="4737"/>
      <c r="CA141" s="4737"/>
      <c r="CB141" s="4737"/>
      <c r="CC141" s="4737"/>
      <c r="CD141" s="4737"/>
      <c r="CE141" s="4737"/>
      <c r="CF141" s="4737"/>
      <c r="CG141" s="4737"/>
      <c r="CH141" s="4737"/>
      <c r="CI141" s="4737"/>
      <c r="CJ141" s="4737"/>
      <c r="CK141" s="4737"/>
      <c r="CL141" s="4737"/>
      <c r="CM141" s="4737"/>
      <c r="CN141" s="4737"/>
      <c r="CO141" s="4737"/>
      <c r="CP141" s="4737"/>
      <c r="CQ141" s="4737"/>
      <c r="CR141" s="4737"/>
      <c r="CS141" s="4737"/>
      <c r="CT141" s="4737"/>
      <c r="CU141" s="4737"/>
      <c r="CV141" s="4737"/>
      <c r="CW141" s="4737"/>
      <c r="CX141" s="4737"/>
      <c r="CY141" s="4737"/>
      <c r="CZ141" s="4737"/>
      <c r="DA141" s="4737"/>
      <c r="DB141" s="4737"/>
      <c r="DC141" s="4737"/>
      <c r="DD141" s="4737"/>
      <c r="DE141" s="4737"/>
      <c r="DF141" s="4737"/>
      <c r="DG141" s="4737"/>
      <c r="DH141" s="4737"/>
      <c r="DI141" s="4737"/>
      <c r="DJ141" s="4737"/>
      <c r="DK141" s="4737"/>
      <c r="DL141" s="4737"/>
      <c r="DM141" s="4737"/>
      <c r="DN141" s="4737"/>
      <c r="DO141" s="4737"/>
      <c r="DP141" s="4737"/>
      <c r="DQ141" s="4737"/>
      <c r="DR141" s="4737"/>
      <c r="DS141" s="4737"/>
      <c r="DT141" s="4737"/>
      <c r="DU141" s="4737"/>
      <c r="DV141" s="4737"/>
      <c r="DW141" s="4737"/>
      <c r="DX141" s="4737"/>
      <c r="DY141" s="4737"/>
      <c r="DZ141" s="4737"/>
      <c r="EA141" s="4737"/>
      <c r="EB141" s="4737"/>
      <c r="EC141" s="4737"/>
      <c r="ED141" s="4737"/>
      <c r="EE141" s="4737"/>
      <c r="EF141" s="4737"/>
      <c r="EG141" s="4737"/>
      <c r="EH141" s="4737"/>
      <c r="EI141" s="4737"/>
      <c r="EJ141" s="4737"/>
      <c r="EK141" s="4737"/>
      <c r="EL141" s="4737"/>
      <c r="EM141" s="4737"/>
      <c r="EN141" s="4737"/>
      <c r="EO141" s="4737"/>
      <c r="EP141" s="4737"/>
      <c r="EQ141" s="4737"/>
      <c r="ER141" s="4737"/>
      <c r="ES141" s="4737"/>
      <c r="ET141" s="4737"/>
      <c r="EU141" s="4737"/>
      <c r="EV141" s="4737"/>
      <c r="EW141" s="4737"/>
      <c r="EX141" s="4737"/>
      <c r="EY141" s="4737"/>
      <c r="EZ141" s="4737"/>
      <c r="FA141" s="4737"/>
      <c r="FB141" s="4737"/>
      <c r="FC141" s="4737"/>
      <c r="FD141" s="4737"/>
      <c r="FE141" s="4737"/>
      <c r="FF141" s="4737"/>
      <c r="FG141" s="4737"/>
      <c r="FH141" s="4738"/>
    </row>
    <row r="142" spans="3:164" s="1122" customFormat="1" ht="15" customHeight="1">
      <c r="C142" s="2536"/>
      <c r="D142" s="1137" t="s">
        <v>807</v>
      </c>
      <c r="F142" s="1126" t="s">
        <v>810</v>
      </c>
      <c r="L142" s="4607">
        <v>15</v>
      </c>
      <c r="M142" s="4749"/>
      <c r="N142" s="4749"/>
      <c r="O142" s="4749"/>
      <c r="P142" s="4749"/>
      <c r="Q142" s="4749"/>
      <c r="R142" s="4749"/>
      <c r="S142" s="4749"/>
      <c r="T142" s="4749"/>
      <c r="U142" s="4749"/>
      <c r="V142" s="4749"/>
      <c r="W142" s="4749"/>
      <c r="X142" s="4749"/>
      <c r="Y142" s="4749"/>
      <c r="Z142" s="4749"/>
      <c r="AA142" s="4749"/>
      <c r="AB142" s="4749"/>
      <c r="AC142" s="4749"/>
      <c r="AD142" s="4749"/>
      <c r="AE142" s="4749"/>
      <c r="AF142" s="4749"/>
      <c r="AG142" s="4749"/>
      <c r="AH142" s="4749"/>
      <c r="AI142" s="4749"/>
      <c r="AJ142" s="4749"/>
      <c r="AK142" s="4749"/>
      <c r="AL142" s="4749"/>
      <c r="AM142" s="4749"/>
      <c r="AN142" s="4749"/>
      <c r="AO142" s="4749"/>
      <c r="AP142" s="4749"/>
      <c r="AQ142" s="4749"/>
      <c r="AR142" s="4749"/>
      <c r="AS142" s="4749"/>
      <c r="AT142" s="4749"/>
      <c r="AU142" s="4749"/>
      <c r="AV142" s="4146">
        <v>15</v>
      </c>
      <c r="AW142" s="4146"/>
      <c r="AX142" s="4146"/>
      <c r="AY142" s="4146"/>
      <c r="AZ142" s="4146"/>
      <c r="BA142" s="4146"/>
      <c r="BB142" s="4146"/>
      <c r="BC142" s="4146"/>
      <c r="BD142" s="4146"/>
      <c r="BE142" s="4146"/>
      <c r="BF142" s="4146"/>
      <c r="BG142" s="4146"/>
      <c r="BH142" s="4146"/>
      <c r="BI142" s="4146"/>
      <c r="BJ142" s="4146"/>
      <c r="BK142" s="4146"/>
      <c r="BL142" s="4146"/>
      <c r="BM142" s="4144"/>
      <c r="BN142" s="4529">
        <v>15</v>
      </c>
      <c r="BO142" s="4739"/>
      <c r="BP142" s="4739"/>
      <c r="BQ142" s="4739"/>
      <c r="BR142" s="4739"/>
      <c r="BS142" s="4739"/>
      <c r="BT142" s="4739"/>
      <c r="BU142" s="4739"/>
      <c r="BV142" s="4739"/>
      <c r="BW142" s="4739"/>
      <c r="BX142" s="4739"/>
      <c r="BY142" s="4739"/>
      <c r="BZ142" s="4739"/>
      <c r="CA142" s="4739"/>
      <c r="CB142" s="4739"/>
      <c r="CC142" s="4739"/>
      <c r="CD142" s="4739"/>
      <c r="CE142" s="4739"/>
      <c r="CF142" s="4739"/>
      <c r="CG142" s="4739"/>
      <c r="CH142" s="4739"/>
      <c r="CI142" s="4739"/>
      <c r="CJ142" s="4739"/>
      <c r="CK142" s="4739"/>
      <c r="CL142" s="4739"/>
      <c r="CM142" s="4739"/>
      <c r="CN142" s="4739"/>
      <c r="CO142" s="4739"/>
      <c r="CP142" s="4739"/>
      <c r="CQ142" s="4739"/>
      <c r="CR142" s="4739"/>
      <c r="CS142" s="4739"/>
      <c r="CT142" s="4739"/>
      <c r="CU142" s="4739"/>
      <c r="CV142" s="4739"/>
      <c r="CW142" s="4739"/>
      <c r="CX142" s="4739"/>
      <c r="CY142" s="4739"/>
      <c r="CZ142" s="4739"/>
      <c r="DA142" s="4739"/>
      <c r="DB142" s="4739"/>
      <c r="DC142" s="4739"/>
      <c r="DD142" s="4739"/>
      <c r="DE142" s="4739"/>
      <c r="DF142" s="4739"/>
      <c r="DG142" s="4739"/>
      <c r="DH142" s="4739"/>
      <c r="DI142" s="4739"/>
      <c r="DJ142" s="4739"/>
      <c r="DK142" s="4739"/>
      <c r="DL142" s="4739"/>
      <c r="DM142" s="4739"/>
      <c r="DN142" s="4739"/>
      <c r="DO142" s="4739"/>
      <c r="DP142" s="4739"/>
      <c r="DQ142" s="4739"/>
      <c r="DR142" s="4739"/>
      <c r="DS142" s="4739"/>
      <c r="DT142" s="4739"/>
      <c r="DU142" s="4739"/>
      <c r="DV142" s="4739"/>
      <c r="DW142" s="4739"/>
      <c r="DX142" s="4739"/>
      <c r="DY142" s="4739"/>
      <c r="DZ142" s="4739"/>
      <c r="EA142" s="4739"/>
      <c r="EB142" s="4739"/>
      <c r="EC142" s="4739"/>
      <c r="ED142" s="4739"/>
      <c r="EE142" s="4739"/>
      <c r="EF142" s="4739"/>
      <c r="EG142" s="4739"/>
      <c r="EH142" s="4739"/>
      <c r="EI142" s="4739"/>
      <c r="EJ142" s="4739"/>
      <c r="EK142" s="4739"/>
      <c r="EL142" s="4739"/>
      <c r="EM142" s="4739"/>
      <c r="EN142" s="4739"/>
      <c r="EO142" s="4739"/>
      <c r="EP142" s="4739"/>
      <c r="EQ142" s="4739"/>
      <c r="ER142" s="4739"/>
      <c r="ES142" s="4739"/>
      <c r="ET142" s="4739"/>
      <c r="EU142" s="4739"/>
      <c r="EV142" s="4739"/>
      <c r="EW142" s="4739"/>
      <c r="EX142" s="4739"/>
      <c r="EY142" s="4739"/>
      <c r="EZ142" s="4739"/>
      <c r="FA142" s="4739"/>
      <c r="FB142" s="4739"/>
      <c r="FC142" s="4739"/>
      <c r="FD142" s="4739"/>
      <c r="FE142" s="4739"/>
      <c r="FF142" s="4739"/>
      <c r="FG142" s="4739"/>
      <c r="FH142" s="4740"/>
    </row>
    <row r="143" spans="3:164" s="1122" customFormat="1" ht="15" customHeight="1">
      <c r="C143" s="2536"/>
      <c r="D143" s="1019" t="s">
        <v>2200</v>
      </c>
      <c r="F143" s="639" t="s">
        <v>811</v>
      </c>
      <c r="L143" s="4607" t="s">
        <v>2184</v>
      </c>
      <c r="M143" s="4749"/>
      <c r="N143" s="4749"/>
      <c r="O143" s="4749"/>
      <c r="P143" s="4749"/>
      <c r="Q143" s="4749"/>
      <c r="R143" s="4749"/>
      <c r="S143" s="4749"/>
      <c r="T143" s="4749"/>
      <c r="U143" s="4749"/>
      <c r="V143" s="4749"/>
      <c r="W143" s="4749"/>
      <c r="X143" s="4749"/>
      <c r="Y143" s="4749"/>
      <c r="Z143" s="4749"/>
      <c r="AA143" s="4749"/>
      <c r="AB143" s="4749"/>
      <c r="AC143" s="4749"/>
      <c r="AD143" s="4749"/>
      <c r="AE143" s="4749"/>
      <c r="AF143" s="4749"/>
      <c r="AG143" s="4749"/>
      <c r="AH143" s="4749"/>
      <c r="AI143" s="4749"/>
      <c r="AJ143" s="4749"/>
      <c r="AK143" s="4749"/>
      <c r="AL143" s="4749"/>
      <c r="AM143" s="4749"/>
      <c r="AN143" s="4749"/>
      <c r="AO143" s="4749"/>
      <c r="AP143" s="4749"/>
      <c r="AQ143" s="4749"/>
      <c r="AR143" s="4749"/>
      <c r="AS143" s="4749"/>
      <c r="AT143" s="4749"/>
      <c r="AU143" s="4749"/>
      <c r="AV143" s="4730" t="s">
        <v>2184</v>
      </c>
      <c r="AW143" s="4146"/>
      <c r="AX143" s="4146"/>
      <c r="AY143" s="4146"/>
      <c r="AZ143" s="4146"/>
      <c r="BA143" s="4146"/>
      <c r="BB143" s="4146"/>
      <c r="BC143" s="4146"/>
      <c r="BD143" s="4146"/>
      <c r="BE143" s="4146"/>
      <c r="BF143" s="4146"/>
      <c r="BG143" s="4146"/>
      <c r="BH143" s="4146"/>
      <c r="BI143" s="4146"/>
      <c r="BJ143" s="4146"/>
      <c r="BK143" s="4146"/>
      <c r="BL143" s="4146"/>
      <c r="BM143" s="4144"/>
      <c r="BN143" s="4741" t="s">
        <v>2184</v>
      </c>
      <c r="BO143" s="4742"/>
      <c r="BP143" s="4742"/>
      <c r="BQ143" s="4742"/>
      <c r="BR143" s="4742"/>
      <c r="BS143" s="4742"/>
      <c r="BT143" s="4742"/>
      <c r="BU143" s="4742"/>
      <c r="BV143" s="4742"/>
      <c r="BW143" s="4742"/>
      <c r="BX143" s="4742"/>
      <c r="BY143" s="4742"/>
      <c r="BZ143" s="4742"/>
      <c r="CA143" s="4742"/>
      <c r="CB143" s="4742"/>
      <c r="CC143" s="4742"/>
      <c r="CD143" s="4742"/>
      <c r="CE143" s="4742"/>
      <c r="CF143" s="4742"/>
      <c r="CG143" s="4742"/>
      <c r="CH143" s="4742"/>
      <c r="CI143" s="4742"/>
      <c r="CJ143" s="4742"/>
      <c r="CK143" s="4742"/>
      <c r="CL143" s="4742"/>
      <c r="CM143" s="4742"/>
      <c r="CN143" s="4742"/>
      <c r="CO143" s="4742"/>
      <c r="CP143" s="4742"/>
      <c r="CQ143" s="4742"/>
      <c r="CR143" s="4742"/>
      <c r="CS143" s="4742"/>
      <c r="CT143" s="4742"/>
      <c r="CU143" s="4742"/>
      <c r="CV143" s="4742"/>
      <c r="CW143" s="4742"/>
      <c r="CX143" s="4742"/>
      <c r="CY143" s="4742"/>
      <c r="CZ143" s="4742"/>
      <c r="DA143" s="4742"/>
      <c r="DB143" s="4742"/>
      <c r="DC143" s="4742"/>
      <c r="DD143" s="4742"/>
      <c r="DE143" s="4742"/>
      <c r="DF143" s="4742"/>
      <c r="DG143" s="4742"/>
      <c r="DH143" s="4742"/>
      <c r="DI143" s="4742"/>
      <c r="DJ143" s="4742"/>
      <c r="DK143" s="4742"/>
      <c r="DL143" s="4742"/>
      <c r="DM143" s="4742"/>
      <c r="DN143" s="4742"/>
      <c r="DO143" s="4742"/>
      <c r="DP143" s="4742"/>
      <c r="DQ143" s="4742"/>
      <c r="DR143" s="4742"/>
      <c r="DS143" s="4742"/>
      <c r="DT143" s="4742"/>
      <c r="DU143" s="4742"/>
      <c r="DV143" s="4742"/>
      <c r="DW143" s="4742"/>
      <c r="DX143" s="4742"/>
      <c r="DY143" s="4742"/>
      <c r="DZ143" s="4742"/>
      <c r="EA143" s="4742"/>
      <c r="EB143" s="4742"/>
      <c r="EC143" s="4742"/>
      <c r="ED143" s="4742"/>
      <c r="EE143" s="4742"/>
      <c r="EF143" s="4742"/>
      <c r="EG143" s="4742"/>
      <c r="EH143" s="4742"/>
      <c r="EI143" s="4742"/>
      <c r="EJ143" s="4742"/>
      <c r="EK143" s="4742"/>
      <c r="EL143" s="4742"/>
      <c r="EM143" s="4742"/>
      <c r="EN143" s="4742"/>
      <c r="EO143" s="4742"/>
      <c r="EP143" s="4742"/>
      <c r="EQ143" s="4742"/>
      <c r="ER143" s="4742"/>
      <c r="ES143" s="4742"/>
      <c r="ET143" s="4742"/>
      <c r="EU143" s="4742"/>
      <c r="EV143" s="4742"/>
      <c r="EW143" s="4742"/>
      <c r="EX143" s="4742"/>
      <c r="EY143" s="4742"/>
      <c r="EZ143" s="4742"/>
      <c r="FA143" s="4742"/>
      <c r="FB143" s="4742"/>
      <c r="FC143" s="4742"/>
      <c r="FD143" s="4742"/>
      <c r="FE143" s="4742"/>
      <c r="FF143" s="4742"/>
      <c r="FG143" s="4742"/>
      <c r="FH143" s="4743"/>
    </row>
    <row r="144" spans="3:164" s="1122" customFormat="1" ht="15" customHeight="1">
      <c r="C144" s="2536"/>
      <c r="D144" s="1142" t="s">
        <v>824</v>
      </c>
      <c r="E144" s="1136"/>
      <c r="F144" s="1136"/>
      <c r="L144" s="2564" t="s">
        <v>937</v>
      </c>
      <c r="M144" s="2564"/>
      <c r="N144" s="803"/>
      <c r="O144" s="803"/>
      <c r="P144" s="803"/>
      <c r="Q144" s="803"/>
      <c r="R144" s="803"/>
      <c r="S144" s="803"/>
      <c r="T144" s="803"/>
      <c r="U144" s="803"/>
      <c r="V144" s="803"/>
      <c r="W144" s="803"/>
      <c r="X144" s="803"/>
      <c r="Y144" s="803"/>
      <c r="Z144" s="803"/>
      <c r="AA144" s="803"/>
      <c r="AB144" s="803"/>
      <c r="AC144" s="803"/>
      <c r="AD144" s="2539"/>
      <c r="AE144" s="2539"/>
      <c r="AF144" s="2539"/>
      <c r="AG144" s="2539"/>
      <c r="AH144" s="2539"/>
      <c r="AI144" s="2539"/>
      <c r="AJ144" s="2539"/>
      <c r="AK144" s="2539"/>
      <c r="AL144" s="2539"/>
      <c r="AM144" s="2539"/>
      <c r="AN144" s="2539"/>
      <c r="AO144" s="2539"/>
      <c r="AP144" s="2539"/>
      <c r="AQ144" s="2539"/>
      <c r="AR144" s="2539"/>
      <c r="AS144" s="2539"/>
      <c r="AT144" s="2539"/>
      <c r="AU144" s="2539"/>
      <c r="AV144" s="803"/>
      <c r="AW144" s="803"/>
      <c r="AX144" s="803"/>
      <c r="AY144" s="803"/>
      <c r="AZ144" s="803"/>
      <c r="BA144" s="803"/>
      <c r="BB144" s="803"/>
      <c r="BC144" s="803"/>
      <c r="BD144" s="803"/>
      <c r="BE144" s="803"/>
      <c r="BF144" s="803"/>
      <c r="BG144" s="803"/>
      <c r="BH144" s="803"/>
      <c r="BI144" s="803"/>
      <c r="BJ144" s="803"/>
      <c r="BK144" s="803"/>
      <c r="BL144" s="803"/>
      <c r="BM144" s="803"/>
      <c r="BN144" s="803"/>
      <c r="BO144" s="803"/>
      <c r="BP144" s="803"/>
      <c r="BQ144" s="803"/>
      <c r="BR144" s="803"/>
      <c r="BS144" s="803"/>
      <c r="BT144" s="803"/>
      <c r="BU144" s="803"/>
      <c r="BV144" s="803"/>
      <c r="BW144" s="803"/>
      <c r="BX144" s="803"/>
      <c r="BY144" s="803"/>
      <c r="BZ144" s="803"/>
      <c r="CA144" s="803"/>
      <c r="CB144" s="803"/>
      <c r="CC144" s="803"/>
      <c r="CD144" s="803"/>
      <c r="CE144" s="803"/>
      <c r="CF144" s="803"/>
      <c r="CG144" s="803"/>
      <c r="CH144" s="803"/>
      <c r="CI144" s="803"/>
      <c r="CJ144" s="803"/>
      <c r="CK144" s="803"/>
      <c r="CL144" s="803"/>
      <c r="CM144" s="803"/>
      <c r="CN144" s="803"/>
      <c r="CO144" s="803"/>
      <c r="CP144" s="803"/>
      <c r="CQ144" s="803"/>
      <c r="CR144" s="803"/>
      <c r="CS144" s="803"/>
      <c r="CT144" s="803"/>
      <c r="CU144" s="803"/>
      <c r="CV144" s="803"/>
      <c r="CW144" s="803"/>
      <c r="CX144" s="2539"/>
      <c r="CY144" s="2539"/>
      <c r="CZ144" s="2539"/>
      <c r="DA144" s="2539"/>
      <c r="DB144" s="2539"/>
      <c r="DC144" s="2539"/>
      <c r="DD144" s="2539"/>
      <c r="DE144" s="2539"/>
      <c r="DF144" s="2539"/>
      <c r="DG144" s="2539"/>
      <c r="DH144" s="2539"/>
      <c r="DI144" s="2539"/>
      <c r="DJ144" s="2539"/>
      <c r="DK144" s="2539"/>
      <c r="DL144" s="2539"/>
      <c r="DM144" s="2539"/>
      <c r="DN144" s="2539"/>
      <c r="DO144" s="2539"/>
      <c r="DP144" s="2539"/>
      <c r="DQ144" s="2539"/>
      <c r="DR144" s="2539"/>
      <c r="DS144" s="2539"/>
      <c r="DT144" s="2539"/>
      <c r="DU144" s="2539"/>
      <c r="DV144" s="2539"/>
      <c r="DW144" s="2539"/>
      <c r="DX144" s="2539"/>
      <c r="DY144" s="2539"/>
      <c r="DZ144" s="2539"/>
      <c r="EA144" s="2539"/>
      <c r="EB144" s="2539"/>
      <c r="EC144" s="2539"/>
      <c r="ED144" s="2539"/>
      <c r="EE144" s="2539"/>
      <c r="EF144" s="2539"/>
      <c r="EG144" s="2539"/>
      <c r="EH144" s="2539"/>
      <c r="EI144" s="2539"/>
      <c r="EJ144" s="2539"/>
      <c r="EK144" s="2539"/>
      <c r="EL144" s="2539"/>
      <c r="EM144" s="2539"/>
      <c r="EN144" s="2539"/>
      <c r="EO144" s="2539"/>
      <c r="EP144" s="2539"/>
      <c r="EQ144" s="2539"/>
      <c r="ER144" s="2539"/>
      <c r="ES144" s="2539"/>
      <c r="ET144" s="2539"/>
      <c r="EU144" s="2539"/>
      <c r="EV144" s="2539"/>
      <c r="EW144" s="2539"/>
      <c r="EX144" s="2539"/>
      <c r="EY144" s="2539"/>
      <c r="EZ144" s="2539"/>
      <c r="FA144" s="2539"/>
      <c r="FB144" s="2539"/>
      <c r="FC144" s="2539"/>
      <c r="FD144" s="2539"/>
      <c r="FE144" s="2539"/>
      <c r="FF144" s="2539"/>
      <c r="FG144" s="2539"/>
      <c r="FH144" s="570"/>
    </row>
    <row r="145" spans="3:270" s="1122" customFormat="1" ht="15" customHeight="1">
      <c r="C145" s="2536"/>
      <c r="D145" s="1137"/>
      <c r="E145" s="1130"/>
      <c r="F145" s="1130"/>
      <c r="L145" s="2563" t="s">
        <v>818</v>
      </c>
      <c r="M145" s="2563"/>
      <c r="N145" s="2548"/>
      <c r="O145" s="2548"/>
      <c r="P145" s="2548"/>
      <c r="Q145" s="2548"/>
      <c r="R145" s="2548"/>
      <c r="S145" s="2548"/>
      <c r="T145" s="2548"/>
      <c r="U145" s="2548"/>
      <c r="V145" s="2548"/>
      <c r="W145" s="2548"/>
      <c r="X145" s="2548"/>
      <c r="Y145" s="2548"/>
      <c r="Z145" s="2548"/>
      <c r="AA145" s="2548"/>
      <c r="AB145" s="2548"/>
      <c r="AC145" s="2548"/>
      <c r="AD145" s="2536"/>
      <c r="AE145" s="2536"/>
      <c r="AF145" s="2536"/>
      <c r="AG145" s="2536"/>
      <c r="AH145" s="2536"/>
      <c r="AI145" s="2536"/>
      <c r="AJ145" s="2536"/>
      <c r="AK145" s="2536"/>
      <c r="AL145" s="2536"/>
      <c r="AM145" s="2536"/>
      <c r="AN145" s="2536"/>
      <c r="AO145" s="2536"/>
      <c r="AP145" s="2536"/>
      <c r="AQ145" s="2536"/>
      <c r="AR145" s="2536"/>
      <c r="AS145" s="2536"/>
      <c r="AT145" s="2536"/>
      <c r="AU145" s="2536"/>
      <c r="AV145" s="2548"/>
      <c r="AW145" s="2548"/>
      <c r="AX145" s="2548"/>
      <c r="AY145" s="2548"/>
      <c r="AZ145" s="2548"/>
      <c r="BA145" s="2548"/>
      <c r="BB145" s="2548"/>
      <c r="BC145" s="2548"/>
      <c r="BD145" s="2548"/>
      <c r="BE145" s="2548"/>
      <c r="BF145" s="2548"/>
      <c r="BG145" s="2548"/>
      <c r="BH145" s="2548"/>
      <c r="BI145" s="2548"/>
      <c r="BJ145" s="2548"/>
      <c r="BK145" s="2548"/>
      <c r="BL145" s="2548"/>
      <c r="BM145" s="2548"/>
      <c r="BN145" s="2548"/>
      <c r="BO145" s="2548"/>
      <c r="BP145" s="2548"/>
      <c r="BQ145" s="2548"/>
      <c r="BR145" s="2548"/>
      <c r="BS145" s="2548"/>
      <c r="BT145" s="2548"/>
      <c r="BU145" s="2548"/>
      <c r="BV145" s="2548"/>
      <c r="BW145" s="2548"/>
      <c r="BX145" s="2548"/>
      <c r="BY145" s="2548"/>
      <c r="BZ145" s="2548"/>
      <c r="CA145" s="2548"/>
      <c r="CB145" s="2548"/>
      <c r="CC145" s="2548"/>
      <c r="CD145" s="2548"/>
      <c r="CE145" s="2548"/>
      <c r="CF145" s="2548"/>
      <c r="CG145" s="2548"/>
      <c r="CH145" s="2548"/>
      <c r="CI145" s="2548"/>
      <c r="CJ145" s="2548"/>
      <c r="CK145" s="2548"/>
      <c r="CL145" s="2548"/>
      <c r="CM145" s="2548"/>
      <c r="CN145" s="2548"/>
      <c r="CO145" s="2548"/>
      <c r="CP145" s="2548"/>
      <c r="CQ145" s="2548"/>
      <c r="CR145" s="2548"/>
      <c r="CS145" s="2548"/>
      <c r="CT145" s="2548"/>
      <c r="CU145" s="2548"/>
      <c r="CV145" s="2548"/>
      <c r="CW145" s="2548"/>
      <c r="CX145" s="2536"/>
      <c r="CY145" s="2536"/>
      <c r="CZ145" s="2536"/>
      <c r="DA145" s="2536"/>
      <c r="DB145" s="2536"/>
      <c r="DC145" s="2536"/>
      <c r="DD145" s="2536"/>
      <c r="DE145" s="2536"/>
      <c r="DF145" s="2536"/>
      <c r="DG145" s="2536"/>
      <c r="DH145" s="2536"/>
      <c r="DI145" s="2536"/>
      <c r="DJ145" s="2536"/>
      <c r="DK145" s="2536"/>
      <c r="DL145" s="2536"/>
      <c r="DM145" s="2536"/>
      <c r="DN145" s="2536"/>
      <c r="DO145" s="2536"/>
      <c r="DP145" s="2536"/>
      <c r="DQ145" s="2536"/>
      <c r="DR145" s="2536"/>
      <c r="DS145" s="2536"/>
      <c r="DT145" s="2536"/>
      <c r="DU145" s="2536"/>
      <c r="DV145" s="2536"/>
      <c r="DW145" s="2536"/>
      <c r="DX145" s="2536"/>
      <c r="DY145" s="2536"/>
      <c r="DZ145" s="2536"/>
      <c r="EA145" s="2536"/>
      <c r="EB145" s="2536"/>
      <c r="EC145" s="2536"/>
      <c r="ED145" s="2536"/>
      <c r="EE145" s="2536"/>
      <c r="EF145" s="2536"/>
      <c r="EG145" s="2536"/>
      <c r="EH145" s="2536"/>
      <c r="EI145" s="2536"/>
      <c r="EJ145" s="2536"/>
      <c r="EK145" s="2536"/>
      <c r="EL145" s="2536"/>
      <c r="EM145" s="2536"/>
      <c r="EN145" s="2536"/>
      <c r="EO145" s="2536"/>
      <c r="EP145" s="2536"/>
      <c r="EQ145" s="2536"/>
      <c r="ER145" s="2536"/>
      <c r="ES145" s="2536"/>
      <c r="ET145" s="2536"/>
      <c r="EU145" s="2536"/>
      <c r="EV145" s="2536"/>
      <c r="EW145" s="2536"/>
      <c r="EX145" s="2536"/>
      <c r="EY145" s="2536"/>
      <c r="EZ145" s="2536"/>
      <c r="FA145" s="2536"/>
      <c r="FB145" s="2536"/>
      <c r="FC145" s="2536"/>
      <c r="FD145" s="2536"/>
      <c r="FE145" s="2536"/>
      <c r="FF145" s="2536"/>
      <c r="FG145" s="2536"/>
      <c r="FH145" s="184"/>
    </row>
    <row r="146" spans="3:270" s="1122" customFormat="1">
      <c r="C146" s="2536"/>
      <c r="D146" s="1144" t="s">
        <v>819</v>
      </c>
      <c r="L146" s="2563" t="s">
        <v>821</v>
      </c>
      <c r="M146" s="3085"/>
      <c r="N146" s="3086"/>
      <c r="O146" s="3086"/>
      <c r="P146" s="3086"/>
      <c r="Q146" s="3086"/>
      <c r="R146" s="3086"/>
      <c r="S146" s="3086"/>
      <c r="T146" s="3086"/>
      <c r="U146" s="3086"/>
      <c r="V146" s="3086"/>
      <c r="W146" s="3086"/>
      <c r="X146" s="3086"/>
      <c r="Y146" s="3086"/>
      <c r="Z146" s="3086"/>
      <c r="AA146" s="3086"/>
      <c r="AB146" s="3086"/>
      <c r="AC146" s="3086"/>
      <c r="AD146" s="2551"/>
      <c r="AE146" s="2551"/>
      <c r="AF146" s="2551"/>
      <c r="AG146" s="2551"/>
      <c r="AH146" s="2551"/>
      <c r="AI146" s="2551"/>
      <c r="AJ146" s="2551"/>
      <c r="AK146" s="2551"/>
      <c r="AL146" s="2551"/>
      <c r="AM146" s="2551"/>
      <c r="AN146" s="2551"/>
      <c r="AO146" s="2551"/>
      <c r="AP146" s="2551"/>
      <c r="AQ146" s="2551"/>
      <c r="AR146" s="2551"/>
      <c r="AS146" s="2551"/>
      <c r="AT146" s="2551"/>
      <c r="AU146" s="2551"/>
      <c r="AV146" s="3086"/>
      <c r="AW146" s="3086"/>
      <c r="AX146" s="3086"/>
      <c r="AY146" s="3086"/>
      <c r="AZ146" s="3086"/>
      <c r="BA146" s="3086"/>
      <c r="BB146" s="3086"/>
      <c r="BC146" s="3086"/>
      <c r="BD146" s="3086"/>
      <c r="BE146" s="3086"/>
      <c r="BF146" s="3086"/>
      <c r="BG146" s="3086"/>
      <c r="BH146" s="3086"/>
      <c r="BI146" s="3086"/>
      <c r="BJ146" s="3086"/>
      <c r="BK146" s="3086"/>
      <c r="BL146" s="3086"/>
      <c r="BM146" s="3086"/>
      <c r="BN146" s="3086"/>
      <c r="BO146" s="3086"/>
      <c r="BP146" s="3086"/>
      <c r="BQ146" s="3086"/>
      <c r="BR146" s="3086"/>
      <c r="BS146" s="3086"/>
      <c r="BT146" s="3086"/>
      <c r="BU146" s="3086"/>
      <c r="BV146" s="3086"/>
      <c r="BW146" s="3086"/>
      <c r="BX146" s="3086"/>
      <c r="BY146" s="3086"/>
      <c r="BZ146" s="3086"/>
      <c r="CA146" s="3086"/>
      <c r="CB146" s="3086"/>
      <c r="CC146" s="3086"/>
      <c r="CD146" s="3086"/>
      <c r="CE146" s="3086"/>
      <c r="CF146" s="3086"/>
      <c r="CG146" s="3086"/>
      <c r="CH146" s="3086"/>
      <c r="CI146" s="3086"/>
      <c r="CJ146" s="3086"/>
      <c r="CK146" s="3086"/>
      <c r="CL146" s="3086"/>
      <c r="CM146" s="3086"/>
      <c r="CN146" s="3086"/>
      <c r="CO146" s="3086"/>
      <c r="CP146" s="3086"/>
      <c r="CQ146" s="3086"/>
      <c r="CR146" s="3086"/>
      <c r="CS146" s="3086"/>
      <c r="CT146" s="3086"/>
      <c r="CU146" s="3086"/>
      <c r="CV146" s="3086"/>
      <c r="CW146" s="3086"/>
      <c r="CX146" s="2551"/>
      <c r="CY146" s="2551"/>
      <c r="CZ146" s="2551"/>
      <c r="DA146" s="2551"/>
      <c r="DB146" s="2551"/>
      <c r="DC146" s="2551"/>
      <c r="DD146" s="2551"/>
      <c r="DE146" s="2551"/>
      <c r="DF146" s="2551"/>
      <c r="DG146" s="2551"/>
      <c r="DH146" s="2551"/>
      <c r="DI146" s="2551"/>
      <c r="DJ146" s="2551"/>
      <c r="DK146" s="2551"/>
      <c r="DL146" s="2551"/>
      <c r="DM146" s="2551"/>
      <c r="DN146" s="2551"/>
      <c r="DO146" s="2551"/>
      <c r="DP146" s="2551"/>
      <c r="DQ146" s="2551"/>
      <c r="DR146" s="2551"/>
      <c r="DS146" s="2551"/>
      <c r="DT146" s="2551"/>
      <c r="DU146" s="2551"/>
      <c r="DV146" s="2551"/>
      <c r="DW146" s="2551"/>
      <c r="DX146" s="2551"/>
      <c r="DY146" s="2551"/>
      <c r="DZ146" s="2551"/>
      <c r="EA146" s="2551"/>
      <c r="EB146" s="2551"/>
      <c r="EC146" s="2551"/>
      <c r="ED146" s="2551"/>
      <c r="EE146" s="2551"/>
      <c r="EF146" s="2551"/>
      <c r="EG146" s="2551"/>
      <c r="EH146" s="2551"/>
      <c r="EI146" s="2551"/>
      <c r="EJ146" s="2551"/>
      <c r="EK146" s="2551"/>
      <c r="EL146" s="2551"/>
      <c r="EM146" s="2551"/>
      <c r="EN146" s="2551"/>
      <c r="EO146" s="2551"/>
      <c r="EP146" s="2551"/>
      <c r="EQ146" s="2551"/>
      <c r="ER146" s="2551"/>
      <c r="ES146" s="2551"/>
      <c r="ET146" s="2551"/>
      <c r="EU146" s="2551"/>
      <c r="EV146" s="2551"/>
      <c r="EW146" s="2551"/>
      <c r="EX146" s="2551"/>
      <c r="EY146" s="2551"/>
      <c r="EZ146" s="2551"/>
      <c r="FA146" s="2551"/>
      <c r="FB146" s="2551"/>
      <c r="FC146" s="2551"/>
      <c r="FD146" s="2551"/>
      <c r="FE146" s="2551"/>
      <c r="FF146" s="2551"/>
      <c r="FG146" s="2551"/>
      <c r="FH146" s="1151"/>
    </row>
    <row r="147" spans="3:270" s="1122" customFormat="1" ht="30" customHeight="1">
      <c r="C147" s="2536"/>
      <c r="D147" s="1143" t="s">
        <v>825</v>
      </c>
      <c r="E147" s="1140"/>
      <c r="F147" s="1140"/>
      <c r="G147" s="205"/>
      <c r="H147" s="205"/>
      <c r="I147" s="205"/>
      <c r="J147" s="205"/>
      <c r="K147" s="205"/>
      <c r="L147" s="1218" t="s">
        <v>826</v>
      </c>
      <c r="M147" s="1216"/>
      <c r="N147" s="1216"/>
      <c r="O147" s="1216"/>
      <c r="P147" s="1216"/>
      <c r="Q147" s="1216"/>
      <c r="R147" s="1216"/>
      <c r="S147" s="1216"/>
      <c r="T147" s="1216"/>
      <c r="U147" s="1216"/>
      <c r="V147" s="1216"/>
      <c r="W147" s="1216"/>
      <c r="X147" s="1216"/>
      <c r="Y147" s="1216"/>
      <c r="Z147" s="1216"/>
      <c r="AA147" s="1216"/>
      <c r="AB147" s="1216"/>
      <c r="AC147" s="1216"/>
      <c r="AD147" s="2551"/>
      <c r="AE147" s="2551"/>
      <c r="AF147" s="2551"/>
      <c r="AG147" s="2551"/>
      <c r="AH147" s="2551"/>
      <c r="AI147" s="2551"/>
      <c r="AJ147" s="2551"/>
      <c r="AK147" s="2551"/>
      <c r="AL147" s="2551"/>
      <c r="AM147" s="2551"/>
      <c r="AN147" s="2551"/>
      <c r="AO147" s="2551"/>
      <c r="AP147" s="2551"/>
      <c r="AQ147" s="2551"/>
      <c r="AR147" s="2551"/>
      <c r="AS147" s="2551"/>
      <c r="AT147" s="2551"/>
      <c r="AU147" s="2551"/>
      <c r="AV147" s="1216"/>
      <c r="AW147" s="1216"/>
      <c r="AX147" s="1216"/>
      <c r="AY147" s="1216"/>
      <c r="AZ147" s="1216"/>
      <c r="BA147" s="1216"/>
      <c r="BB147" s="1216"/>
      <c r="BC147" s="1216"/>
      <c r="BD147" s="1216"/>
      <c r="BE147" s="1216"/>
      <c r="BF147" s="1216"/>
      <c r="BG147" s="1216"/>
      <c r="BH147" s="1216"/>
      <c r="BI147" s="1216"/>
      <c r="BJ147" s="1216"/>
      <c r="BK147" s="1216"/>
      <c r="BL147" s="1216"/>
      <c r="BM147" s="1216"/>
      <c r="BN147" s="1216"/>
      <c r="BO147" s="1216"/>
      <c r="BP147" s="1216"/>
      <c r="BQ147" s="1216"/>
      <c r="BR147" s="1216"/>
      <c r="BS147" s="1216"/>
      <c r="BT147" s="1216"/>
      <c r="BU147" s="1216"/>
      <c r="BV147" s="1216"/>
      <c r="BW147" s="1216"/>
      <c r="BX147" s="1216"/>
      <c r="BY147" s="1216"/>
      <c r="BZ147" s="1216"/>
      <c r="CA147" s="1216"/>
      <c r="CB147" s="1216"/>
      <c r="CC147" s="1216"/>
      <c r="CD147" s="1216"/>
      <c r="CE147" s="1216"/>
      <c r="CF147" s="1216"/>
      <c r="CG147" s="1216"/>
      <c r="CH147" s="1216"/>
      <c r="CI147" s="1216"/>
      <c r="CJ147" s="1216"/>
      <c r="CK147" s="1216"/>
      <c r="CL147" s="1216"/>
      <c r="CM147" s="1216"/>
      <c r="CN147" s="1216"/>
      <c r="CO147" s="1216"/>
      <c r="CP147" s="1216"/>
      <c r="CQ147" s="1216"/>
      <c r="CR147" s="1216"/>
      <c r="CS147" s="1216"/>
      <c r="CT147" s="1216"/>
      <c r="CU147" s="1216"/>
      <c r="CV147" s="1216"/>
      <c r="CW147" s="1216"/>
      <c r="CX147" s="2551"/>
      <c r="CY147" s="2551"/>
      <c r="CZ147" s="2551"/>
      <c r="DA147" s="2551"/>
      <c r="DB147" s="2551"/>
      <c r="DC147" s="2551"/>
      <c r="DD147" s="2551"/>
      <c r="DE147" s="2551"/>
      <c r="DF147" s="2551"/>
      <c r="DG147" s="2551"/>
      <c r="DH147" s="2551"/>
      <c r="DI147" s="2551"/>
      <c r="DJ147" s="2551"/>
      <c r="DK147" s="2551"/>
      <c r="DL147" s="2551"/>
      <c r="DM147" s="2551"/>
      <c r="DN147" s="2551"/>
      <c r="DO147" s="2551"/>
      <c r="DP147" s="2551"/>
      <c r="DQ147" s="2551"/>
      <c r="DR147" s="2551"/>
      <c r="DS147" s="2551"/>
      <c r="DT147" s="2551"/>
      <c r="DU147" s="2551"/>
      <c r="DV147" s="2551"/>
      <c r="DW147" s="2551"/>
      <c r="DX147" s="2551"/>
      <c r="DY147" s="2551"/>
      <c r="DZ147" s="2551"/>
      <c r="EA147" s="2551"/>
      <c r="EB147" s="2551"/>
      <c r="EC147" s="2551"/>
      <c r="ED147" s="2551"/>
      <c r="EE147" s="2551"/>
      <c r="EF147" s="2551"/>
      <c r="EG147" s="2551"/>
      <c r="EH147" s="2551"/>
      <c r="EI147" s="2551"/>
      <c r="EJ147" s="2551"/>
      <c r="EK147" s="2551"/>
      <c r="EL147" s="2551"/>
      <c r="EM147" s="2551"/>
      <c r="EN147" s="2551"/>
      <c r="EO147" s="2551"/>
      <c r="EP147" s="2551"/>
      <c r="EQ147" s="2551"/>
      <c r="ER147" s="2551"/>
      <c r="ES147" s="2551"/>
      <c r="ET147" s="2551"/>
      <c r="EU147" s="2551"/>
      <c r="EV147" s="2551"/>
      <c r="EW147" s="2551"/>
      <c r="EX147" s="2551"/>
      <c r="EY147" s="2551"/>
      <c r="EZ147" s="2551"/>
      <c r="FA147" s="2551"/>
      <c r="FB147" s="2551"/>
      <c r="FC147" s="2551"/>
      <c r="FD147" s="2551"/>
      <c r="FE147" s="2551"/>
      <c r="FF147" s="2551"/>
      <c r="FG147" s="2551"/>
      <c r="FH147" s="1151"/>
    </row>
    <row r="148" spans="3:270">
      <c r="BN148" s="219"/>
      <c r="BO148" s="219"/>
      <c r="BP148" s="219"/>
      <c r="BQ148" s="219"/>
      <c r="BR148" s="219"/>
      <c r="BS148" s="219"/>
      <c r="BT148" s="219"/>
      <c r="BU148" s="219"/>
      <c r="BV148" s="219"/>
      <c r="BW148" s="219"/>
      <c r="BX148" s="219"/>
      <c r="BY148" s="219"/>
      <c r="BZ148" s="219"/>
      <c r="CA148" s="219"/>
      <c r="CB148" s="219"/>
      <c r="CC148" s="219"/>
      <c r="CD148" s="219"/>
      <c r="CE148" s="219"/>
      <c r="CF148" s="219"/>
      <c r="CG148" s="219"/>
      <c r="CH148" s="219"/>
      <c r="CI148" s="219"/>
      <c r="CJ148" s="219"/>
      <c r="CK148" s="219"/>
      <c r="CL148" s="219"/>
      <c r="CM148" s="219"/>
      <c r="CN148" s="219"/>
      <c r="CO148" s="219"/>
      <c r="CP148" s="219"/>
      <c r="CQ148" s="219"/>
      <c r="CR148" s="219"/>
      <c r="CS148" s="219"/>
      <c r="CT148" s="219"/>
      <c r="CU148" s="219"/>
      <c r="CV148" s="219"/>
      <c r="CW148" s="219"/>
      <c r="CX148" s="1122"/>
      <c r="CY148" s="1122"/>
      <c r="CZ148" s="1122"/>
      <c r="DA148" s="1122"/>
      <c r="DB148" s="1122"/>
      <c r="DC148" s="1122"/>
      <c r="DD148" s="1122"/>
      <c r="DE148" s="1122"/>
      <c r="DF148" s="1122"/>
      <c r="DG148" s="1122"/>
      <c r="DH148" s="1122"/>
      <c r="DI148" s="1122"/>
      <c r="DJ148" s="1122"/>
      <c r="DK148" s="1122"/>
      <c r="DL148" s="1122"/>
      <c r="DM148" s="1122"/>
      <c r="DN148" s="1122"/>
      <c r="DO148" s="1122"/>
      <c r="DP148" s="1122"/>
      <c r="DQ148" s="1122"/>
      <c r="DR148" s="1122"/>
      <c r="DS148" s="1122"/>
      <c r="DT148" s="1122"/>
      <c r="DU148" s="1122"/>
      <c r="DV148" s="1122"/>
      <c r="DW148" s="1122"/>
      <c r="DX148" s="1122"/>
      <c r="DY148" s="1122"/>
      <c r="DZ148" s="1122"/>
      <c r="EA148" s="1122"/>
      <c r="EB148" s="1122"/>
      <c r="EC148" s="1122"/>
      <c r="ED148" s="219"/>
      <c r="EE148" s="219"/>
      <c r="EF148" s="1122"/>
      <c r="EG148" s="1122"/>
      <c r="EH148" s="1122"/>
      <c r="EI148" s="1122"/>
      <c r="EJ148" s="1122"/>
      <c r="EK148" s="1122"/>
      <c r="EL148" s="1122"/>
      <c r="EM148" s="1122"/>
      <c r="EN148" s="1122"/>
      <c r="EO148" s="1122"/>
      <c r="EP148" s="1122"/>
      <c r="EQ148" s="1122"/>
      <c r="ER148" s="1122"/>
      <c r="ES148" s="1122"/>
      <c r="ET148" s="1122"/>
      <c r="EU148" s="1122"/>
      <c r="EV148" s="1122"/>
      <c r="EW148" s="1122"/>
      <c r="EX148" s="219"/>
      <c r="EY148" s="219"/>
      <c r="EZ148" s="219"/>
      <c r="FA148" s="219"/>
      <c r="FB148" s="219"/>
      <c r="FC148" s="219"/>
      <c r="FD148" s="219"/>
      <c r="FE148" s="219"/>
      <c r="FF148" s="219"/>
      <c r="FG148" s="219"/>
      <c r="FH148" s="219"/>
      <c r="FI148" s="219"/>
      <c r="FJ148" s="219"/>
      <c r="FK148" s="219"/>
      <c r="FL148" s="219"/>
      <c r="FM148" s="219"/>
      <c r="FN148" s="219"/>
      <c r="FO148" s="219"/>
      <c r="FP148" s="219"/>
      <c r="FQ148" s="219"/>
      <c r="FR148" s="219"/>
      <c r="FS148" s="219"/>
      <c r="FT148" s="219"/>
      <c r="FU148" s="219"/>
      <c r="FV148" s="219"/>
      <c r="FW148" s="219"/>
      <c r="FX148" s="219"/>
      <c r="FY148" s="219"/>
      <c r="FZ148" s="219"/>
      <c r="GA148" s="219"/>
      <c r="GB148" s="219"/>
      <c r="GC148" s="219"/>
      <c r="GD148" s="219"/>
      <c r="GE148" s="219"/>
      <c r="GF148" s="219"/>
      <c r="GG148" s="219"/>
      <c r="GH148" s="219"/>
      <c r="GI148" s="219"/>
      <c r="GJ148" s="219"/>
      <c r="GK148" s="219"/>
      <c r="GL148" s="219"/>
      <c r="GM148" s="219"/>
      <c r="GN148" s="219"/>
      <c r="GO148" s="219"/>
      <c r="GP148" s="219"/>
      <c r="GR148" s="219"/>
      <c r="GS148" s="219"/>
      <c r="GT148" s="219"/>
      <c r="GU148" s="219"/>
      <c r="GV148" s="219"/>
      <c r="GW148" s="219"/>
      <c r="GX148" s="219"/>
      <c r="GY148" s="219"/>
      <c r="GZ148" s="219"/>
      <c r="HA148" s="219"/>
      <c r="HB148" s="219"/>
      <c r="HC148" s="219"/>
      <c r="HD148" s="219"/>
      <c r="HE148" s="219"/>
      <c r="HF148" s="219"/>
      <c r="HG148" s="219"/>
      <c r="HI148" s="219"/>
      <c r="HJ148" s="219"/>
      <c r="HK148" s="219"/>
      <c r="HL148" s="219"/>
      <c r="HM148" s="219"/>
      <c r="HN148" s="219"/>
      <c r="HO148" s="219"/>
      <c r="HP148" s="219"/>
      <c r="HQ148" s="219"/>
      <c r="HR148" s="219"/>
      <c r="HS148" s="219"/>
      <c r="HT148" s="219"/>
      <c r="HU148" s="219"/>
      <c r="HV148" s="219"/>
      <c r="HW148" s="219"/>
      <c r="HX148" s="219"/>
      <c r="HY148" s="219"/>
      <c r="HZ148" s="219"/>
      <c r="IA148" s="219"/>
      <c r="IB148" s="219"/>
      <c r="IC148" s="219"/>
      <c r="ID148" s="219"/>
      <c r="IE148" s="219"/>
      <c r="IF148" s="219"/>
      <c r="IG148" s="219"/>
      <c r="IH148" s="219"/>
      <c r="II148" s="219"/>
      <c r="IJ148" s="219"/>
      <c r="IK148" s="219"/>
      <c r="IL148" s="219"/>
      <c r="IM148" s="219"/>
      <c r="IN148" s="219"/>
      <c r="IO148" s="219"/>
      <c r="IP148" s="219"/>
      <c r="IS148" s="219"/>
      <c r="IT148" s="219"/>
      <c r="IU148" s="219"/>
      <c r="IV148" s="219"/>
      <c r="IW148" s="219"/>
      <c r="IX148" s="219"/>
      <c r="IY148" s="219"/>
      <c r="IZ148" s="219"/>
      <c r="JA148" s="219"/>
      <c r="JB148" s="219"/>
      <c r="JC148" s="219"/>
      <c r="JD148" s="219"/>
      <c r="JE148" s="219"/>
      <c r="JF148" s="219"/>
      <c r="JG148" s="219"/>
      <c r="JH148" s="219"/>
      <c r="JI148" s="219"/>
      <c r="JJ148" s="219"/>
    </row>
    <row r="149" spans="3:270">
      <c r="BN149" s="219"/>
      <c r="BO149" s="219"/>
      <c r="BP149" s="219"/>
      <c r="BQ149" s="219"/>
      <c r="BR149" s="219"/>
      <c r="BS149" s="219"/>
      <c r="BT149" s="219"/>
      <c r="BU149" s="219"/>
      <c r="BV149" s="219"/>
      <c r="BW149" s="219"/>
      <c r="BX149" s="219"/>
      <c r="BY149" s="219"/>
      <c r="BZ149" s="219"/>
      <c r="CA149" s="219"/>
      <c r="CB149" s="219"/>
      <c r="CC149" s="219"/>
      <c r="CD149" s="219"/>
      <c r="CE149" s="219"/>
      <c r="CF149" s="219"/>
      <c r="CG149" s="219"/>
      <c r="CH149" s="219"/>
      <c r="CI149" s="219"/>
      <c r="CJ149" s="219"/>
      <c r="CK149" s="219"/>
      <c r="CL149" s="219"/>
      <c r="CM149" s="219"/>
      <c r="CN149" s="219"/>
      <c r="CO149" s="219"/>
      <c r="CP149" s="219"/>
      <c r="CQ149" s="219"/>
      <c r="CR149" s="219"/>
      <c r="CS149" s="219"/>
      <c r="CT149" s="219"/>
      <c r="CU149" s="219"/>
      <c r="CV149" s="219"/>
      <c r="CW149" s="219"/>
      <c r="CX149" s="1122"/>
      <c r="CY149" s="1122"/>
      <c r="CZ149" s="1122"/>
      <c r="DA149" s="1122"/>
      <c r="DB149" s="1122"/>
      <c r="DC149" s="1122"/>
      <c r="DD149" s="1122"/>
      <c r="DE149" s="1122"/>
      <c r="DF149" s="1122"/>
      <c r="DG149" s="1122"/>
      <c r="DH149" s="1122"/>
      <c r="DI149" s="1122"/>
      <c r="DJ149" s="1122"/>
      <c r="DK149" s="1122"/>
      <c r="DL149" s="1122"/>
      <c r="DM149" s="1122"/>
      <c r="DN149" s="1122"/>
      <c r="DO149" s="1122"/>
      <c r="DP149" s="1122"/>
      <c r="DQ149" s="1122"/>
      <c r="DR149" s="1122"/>
      <c r="DS149" s="1122"/>
      <c r="DT149" s="1122"/>
      <c r="DU149" s="1122"/>
      <c r="DV149" s="1122"/>
      <c r="DW149" s="1122"/>
      <c r="DX149" s="1122"/>
      <c r="DY149" s="1122"/>
      <c r="DZ149" s="1122"/>
      <c r="EA149" s="1122"/>
      <c r="EB149" s="1122"/>
      <c r="EC149" s="1122"/>
      <c r="ED149" s="219"/>
      <c r="EE149" s="219"/>
      <c r="EF149" s="1122"/>
      <c r="EG149" s="1122"/>
      <c r="EH149" s="1122"/>
      <c r="EI149" s="1122"/>
      <c r="EJ149" s="1122"/>
      <c r="EK149" s="1122"/>
      <c r="EL149" s="1122"/>
      <c r="EM149" s="1122"/>
      <c r="EN149" s="1122"/>
      <c r="EO149" s="1122"/>
      <c r="EP149" s="1122"/>
      <c r="EQ149" s="1122"/>
      <c r="ER149" s="1122"/>
      <c r="ES149" s="1122"/>
      <c r="ET149" s="1122"/>
      <c r="EU149" s="1122"/>
      <c r="EV149" s="1122"/>
      <c r="EW149" s="1122"/>
      <c r="EX149" s="219"/>
      <c r="EY149" s="219"/>
      <c r="EZ149" s="219"/>
      <c r="FA149" s="219"/>
      <c r="FB149" s="219"/>
      <c r="FC149" s="219"/>
      <c r="FD149" s="219"/>
      <c r="FE149" s="219"/>
      <c r="FF149" s="219"/>
      <c r="FG149" s="219"/>
      <c r="FH149" s="219"/>
      <c r="FI149" s="219"/>
      <c r="FJ149" s="219"/>
      <c r="FK149" s="219"/>
      <c r="FL149" s="219"/>
      <c r="FM149" s="219"/>
      <c r="FN149" s="219"/>
      <c r="FO149" s="219"/>
      <c r="FP149" s="219"/>
      <c r="FQ149" s="219"/>
      <c r="FR149" s="219"/>
      <c r="FS149" s="219"/>
      <c r="FT149" s="219"/>
      <c r="FU149" s="219"/>
      <c r="FV149" s="219"/>
      <c r="FW149" s="219"/>
      <c r="FX149" s="219"/>
      <c r="FY149" s="219"/>
      <c r="FZ149" s="219"/>
      <c r="GA149" s="219"/>
      <c r="GB149" s="219"/>
      <c r="GC149" s="219"/>
      <c r="GD149" s="219"/>
      <c r="GE149" s="219"/>
      <c r="GF149" s="219"/>
      <c r="GG149" s="219"/>
      <c r="GH149" s="219"/>
      <c r="GI149" s="219"/>
      <c r="GJ149" s="219"/>
      <c r="GK149" s="219"/>
      <c r="GL149" s="219"/>
      <c r="GM149" s="219"/>
      <c r="GN149" s="219"/>
      <c r="GO149" s="219"/>
      <c r="GP149" s="219"/>
      <c r="GR149" s="219"/>
      <c r="GS149" s="219"/>
      <c r="GT149" s="219"/>
      <c r="GU149" s="219"/>
      <c r="GV149" s="219"/>
      <c r="GW149" s="219"/>
      <c r="GX149" s="219"/>
      <c r="GY149" s="219"/>
      <c r="GZ149" s="219"/>
      <c r="HA149" s="219"/>
      <c r="HB149" s="219"/>
      <c r="HC149" s="219"/>
      <c r="HD149" s="219"/>
      <c r="HE149" s="219"/>
      <c r="HF149" s="219"/>
      <c r="HG149" s="219"/>
      <c r="HI149" s="219"/>
      <c r="HJ149" s="219"/>
      <c r="HK149" s="219"/>
      <c r="HL149" s="219"/>
      <c r="HM149" s="219"/>
      <c r="HN149" s="219"/>
      <c r="HO149" s="219"/>
      <c r="HP149" s="219"/>
      <c r="HQ149" s="219"/>
      <c r="HR149" s="219"/>
      <c r="HS149" s="219"/>
      <c r="HT149" s="219"/>
      <c r="HU149" s="219"/>
      <c r="HV149" s="219"/>
      <c r="HW149" s="219"/>
      <c r="HX149" s="219"/>
      <c r="HY149" s="219"/>
      <c r="HZ149" s="219"/>
      <c r="IA149" s="219"/>
      <c r="IB149" s="219"/>
      <c r="IC149" s="219"/>
      <c r="ID149" s="219"/>
      <c r="IE149" s="219"/>
      <c r="IF149" s="219"/>
      <c r="IG149" s="219"/>
      <c r="IH149" s="219"/>
      <c r="II149" s="219"/>
      <c r="IJ149" s="219"/>
      <c r="IK149" s="219"/>
      <c r="IL149" s="219"/>
      <c r="IM149" s="219"/>
      <c r="IN149" s="219"/>
      <c r="IO149" s="219"/>
      <c r="IP149" s="219"/>
      <c r="IS149" s="219"/>
      <c r="IT149" s="219"/>
      <c r="IU149" s="219"/>
      <c r="IV149" s="219"/>
      <c r="IW149" s="219"/>
      <c r="IX149" s="219"/>
      <c r="IY149" s="219"/>
      <c r="IZ149" s="219"/>
      <c r="JA149" s="219"/>
      <c r="JB149" s="219"/>
      <c r="JC149" s="219"/>
      <c r="JD149" s="219"/>
      <c r="JE149" s="219"/>
      <c r="JF149" s="219"/>
      <c r="JG149" s="219"/>
      <c r="JH149" s="219"/>
      <c r="JI149" s="219"/>
      <c r="JJ149" s="219"/>
    </row>
    <row r="150" spans="3:270">
      <c r="BN150" s="219"/>
      <c r="BO150" s="219"/>
      <c r="BP150" s="219"/>
      <c r="BQ150" s="219"/>
      <c r="BR150" s="219"/>
      <c r="BS150" s="219"/>
      <c r="BT150" s="219"/>
      <c r="BU150" s="219"/>
      <c r="BV150" s="219"/>
      <c r="BW150" s="219"/>
      <c r="BX150" s="219"/>
      <c r="BY150" s="219"/>
      <c r="BZ150" s="219"/>
      <c r="CA150" s="219"/>
      <c r="CB150" s="219"/>
      <c r="CC150" s="219"/>
      <c r="CD150" s="219"/>
      <c r="CE150" s="219"/>
      <c r="CF150" s="219"/>
      <c r="CG150" s="219"/>
      <c r="CH150" s="219"/>
      <c r="CI150" s="219"/>
      <c r="CJ150" s="219"/>
      <c r="CK150" s="219"/>
      <c r="CL150" s="219"/>
      <c r="CM150" s="219"/>
      <c r="CN150" s="219"/>
      <c r="CO150" s="219"/>
      <c r="CP150" s="219"/>
      <c r="CQ150" s="219"/>
      <c r="CR150" s="219"/>
      <c r="CS150" s="219"/>
      <c r="CT150" s="219"/>
      <c r="CU150" s="219"/>
      <c r="CV150" s="219"/>
      <c r="CW150" s="219"/>
      <c r="DU150" s="219"/>
      <c r="DV150" s="219"/>
      <c r="DW150" s="219"/>
      <c r="DX150" s="219"/>
      <c r="DY150" s="219"/>
      <c r="DZ150" s="219"/>
      <c r="EA150" s="219"/>
      <c r="EB150" s="219"/>
      <c r="EC150" s="219"/>
      <c r="ED150" s="219"/>
      <c r="EE150" s="219"/>
      <c r="EF150" s="219"/>
      <c r="EG150" s="219"/>
      <c r="EH150" s="219"/>
      <c r="EI150" s="219"/>
      <c r="EJ150" s="219"/>
      <c r="EK150" s="219"/>
      <c r="EL150" s="219"/>
      <c r="EM150" s="219"/>
      <c r="EN150" s="219"/>
      <c r="EO150" s="219"/>
      <c r="EP150" s="219"/>
      <c r="EQ150" s="219"/>
      <c r="ER150" s="219"/>
      <c r="ES150" s="219"/>
      <c r="ET150" s="219"/>
      <c r="EU150" s="219"/>
      <c r="EV150" s="219"/>
      <c r="EW150" s="219"/>
      <c r="EX150" s="219"/>
      <c r="EY150" s="219"/>
      <c r="EZ150" s="219"/>
      <c r="FA150" s="219"/>
      <c r="FB150" s="219"/>
      <c r="FC150" s="219"/>
      <c r="FD150" s="219"/>
      <c r="FE150" s="219"/>
      <c r="FF150" s="219"/>
      <c r="FG150" s="219"/>
      <c r="FH150" s="219"/>
      <c r="FI150" s="219"/>
      <c r="FJ150" s="219"/>
      <c r="FK150" s="219"/>
      <c r="FL150" s="219"/>
      <c r="FM150" s="219"/>
      <c r="FN150" s="219"/>
      <c r="FO150" s="219"/>
      <c r="FP150" s="219"/>
      <c r="FQ150" s="219"/>
      <c r="FR150" s="219"/>
      <c r="FS150" s="219"/>
      <c r="FT150" s="219"/>
      <c r="FU150" s="219"/>
      <c r="FV150" s="219"/>
      <c r="FW150" s="219"/>
      <c r="FX150" s="219"/>
      <c r="FY150" s="219"/>
      <c r="FZ150" s="219"/>
      <c r="GA150" s="219"/>
      <c r="GB150" s="219"/>
      <c r="GC150" s="219"/>
      <c r="GD150" s="219"/>
      <c r="GE150" s="219"/>
      <c r="GF150" s="219"/>
      <c r="GG150" s="219"/>
      <c r="GH150" s="219"/>
      <c r="GI150" s="219"/>
      <c r="GJ150" s="219"/>
      <c r="GK150" s="219"/>
      <c r="GL150" s="219"/>
      <c r="GM150" s="219"/>
      <c r="GN150" s="219"/>
      <c r="GO150" s="219"/>
      <c r="GP150" s="219"/>
      <c r="GR150" s="219"/>
      <c r="GS150" s="219"/>
      <c r="GT150" s="219"/>
      <c r="GU150" s="219"/>
      <c r="GV150" s="219"/>
      <c r="GW150" s="219"/>
      <c r="GX150" s="219"/>
      <c r="GY150" s="219"/>
      <c r="GZ150" s="219"/>
      <c r="HA150" s="219"/>
      <c r="HB150" s="219"/>
      <c r="HC150" s="219"/>
      <c r="HD150" s="219"/>
      <c r="HE150" s="219"/>
      <c r="HF150" s="219"/>
      <c r="HG150" s="219"/>
      <c r="HI150" s="219"/>
      <c r="HJ150" s="219"/>
      <c r="HK150" s="219"/>
      <c r="HL150" s="219"/>
      <c r="HM150" s="219"/>
      <c r="HN150" s="219"/>
      <c r="HO150" s="219"/>
      <c r="HP150" s="219"/>
      <c r="HQ150" s="219"/>
      <c r="HR150" s="219"/>
      <c r="HS150" s="219"/>
      <c r="HT150" s="219"/>
      <c r="HU150" s="219"/>
      <c r="HV150" s="219"/>
      <c r="HW150" s="219"/>
      <c r="HX150" s="219"/>
      <c r="HY150" s="219"/>
      <c r="HZ150" s="219"/>
      <c r="IA150" s="219"/>
      <c r="IB150" s="219"/>
      <c r="IC150" s="219"/>
      <c r="ID150" s="219"/>
      <c r="IE150" s="219"/>
      <c r="IF150" s="219"/>
      <c r="IG150" s="219"/>
      <c r="IH150" s="219"/>
      <c r="II150" s="219"/>
      <c r="IJ150" s="219"/>
      <c r="IK150" s="219"/>
      <c r="IL150" s="219"/>
      <c r="IM150" s="219"/>
      <c r="IN150" s="219"/>
      <c r="IO150" s="219"/>
      <c r="IP150" s="219"/>
      <c r="IS150" s="219"/>
      <c r="IT150" s="219"/>
      <c r="IU150" s="219"/>
      <c r="IV150" s="219"/>
      <c r="IW150" s="219"/>
      <c r="IX150" s="219"/>
      <c r="IY150" s="219"/>
      <c r="IZ150" s="219"/>
      <c r="JA150" s="219"/>
      <c r="JB150" s="219"/>
      <c r="JC150" s="219"/>
      <c r="JD150" s="219"/>
      <c r="JE150" s="219"/>
      <c r="JF150" s="219"/>
      <c r="JG150" s="219"/>
      <c r="JH150" s="219"/>
      <c r="JI150" s="219"/>
      <c r="JJ150" s="219"/>
    </row>
    <row r="151" spans="3:270">
      <c r="BN151" s="219"/>
      <c r="BO151" s="219"/>
      <c r="BP151" s="219"/>
      <c r="BQ151" s="219"/>
      <c r="BR151" s="219"/>
      <c r="BS151" s="219"/>
      <c r="BT151" s="219"/>
      <c r="BU151" s="219"/>
      <c r="BV151" s="219"/>
      <c r="BW151" s="219"/>
      <c r="BX151" s="219"/>
      <c r="BY151" s="219"/>
      <c r="BZ151" s="219"/>
      <c r="CA151" s="219"/>
      <c r="CB151" s="219"/>
      <c r="CC151" s="219"/>
      <c r="CD151" s="219"/>
      <c r="CE151" s="219"/>
      <c r="CF151" s="219"/>
      <c r="CG151" s="219"/>
      <c r="CH151" s="219"/>
      <c r="CI151" s="219"/>
      <c r="CJ151" s="219"/>
      <c r="CK151" s="219"/>
      <c r="CL151" s="219"/>
      <c r="CM151" s="219"/>
      <c r="CN151" s="219"/>
      <c r="CO151" s="219"/>
      <c r="CP151" s="219"/>
      <c r="CQ151" s="219"/>
      <c r="CR151" s="219"/>
      <c r="CS151" s="219"/>
      <c r="CT151" s="219"/>
      <c r="CU151" s="219"/>
      <c r="CV151" s="219"/>
      <c r="CW151" s="219"/>
      <c r="DU151" s="219"/>
      <c r="DV151" s="219"/>
      <c r="DW151" s="219"/>
      <c r="DX151" s="219"/>
      <c r="DY151" s="219"/>
      <c r="DZ151" s="219"/>
      <c r="EA151" s="219"/>
      <c r="EB151" s="219"/>
      <c r="EC151" s="219"/>
      <c r="ED151" s="219"/>
      <c r="EE151" s="219"/>
      <c r="EF151" s="219"/>
      <c r="EG151" s="219"/>
      <c r="EH151" s="219"/>
      <c r="EI151" s="219"/>
      <c r="EJ151" s="219"/>
      <c r="EK151" s="219"/>
      <c r="EL151" s="219"/>
      <c r="EM151" s="219"/>
      <c r="EN151" s="219"/>
      <c r="EO151" s="219"/>
      <c r="EP151" s="219"/>
      <c r="EQ151" s="219"/>
      <c r="ER151" s="219"/>
      <c r="ES151" s="219"/>
      <c r="ET151" s="219"/>
      <c r="EU151" s="219"/>
      <c r="EV151" s="219"/>
      <c r="EW151" s="219"/>
      <c r="EX151" s="219"/>
      <c r="EY151" s="219"/>
      <c r="EZ151" s="219"/>
      <c r="FA151" s="219"/>
      <c r="FB151" s="219"/>
      <c r="FC151" s="219"/>
      <c r="FD151" s="219"/>
      <c r="FE151" s="219"/>
      <c r="FF151" s="219"/>
      <c r="FG151" s="219"/>
      <c r="FH151" s="219"/>
      <c r="FI151" s="219"/>
      <c r="FJ151" s="219"/>
      <c r="FK151" s="219"/>
      <c r="FL151" s="219"/>
      <c r="FM151" s="219"/>
      <c r="FN151" s="219"/>
      <c r="FO151" s="219"/>
      <c r="FP151" s="219"/>
      <c r="FQ151" s="219"/>
      <c r="FR151" s="219"/>
      <c r="FS151" s="219"/>
      <c r="FT151" s="219"/>
      <c r="FU151" s="219"/>
      <c r="FV151" s="219"/>
      <c r="FW151" s="219"/>
      <c r="FX151" s="219"/>
      <c r="FY151" s="219"/>
      <c r="FZ151" s="219"/>
      <c r="GA151" s="219"/>
      <c r="GB151" s="219"/>
      <c r="GC151" s="219"/>
      <c r="GD151" s="219"/>
      <c r="GE151" s="219"/>
      <c r="GF151" s="219"/>
      <c r="GG151" s="219"/>
      <c r="GH151" s="219"/>
      <c r="GI151" s="219"/>
      <c r="GJ151" s="219"/>
      <c r="GK151" s="219"/>
      <c r="GL151" s="219"/>
      <c r="GM151" s="219"/>
      <c r="GN151" s="219"/>
      <c r="GO151" s="219"/>
      <c r="GP151" s="219"/>
      <c r="GR151" s="219"/>
      <c r="GS151" s="219"/>
      <c r="GT151" s="219"/>
      <c r="GU151" s="219"/>
      <c r="GV151" s="219"/>
      <c r="GW151" s="219"/>
      <c r="GX151" s="219"/>
      <c r="GY151" s="219"/>
      <c r="GZ151" s="219"/>
      <c r="HA151" s="219"/>
      <c r="HB151" s="219"/>
      <c r="HC151" s="219"/>
      <c r="HD151" s="219"/>
      <c r="HE151" s="219"/>
      <c r="HF151" s="219"/>
      <c r="HG151" s="219"/>
      <c r="HI151" s="219"/>
      <c r="HJ151" s="219"/>
      <c r="HK151" s="219"/>
      <c r="HL151" s="219"/>
      <c r="HM151" s="219"/>
      <c r="HN151" s="219"/>
      <c r="HO151" s="219"/>
      <c r="HP151" s="219"/>
      <c r="HQ151" s="219"/>
      <c r="HR151" s="219"/>
      <c r="HS151" s="219"/>
      <c r="HT151" s="219"/>
      <c r="HU151" s="219"/>
      <c r="HV151" s="219"/>
      <c r="HW151" s="219"/>
      <c r="HX151" s="219"/>
      <c r="HY151" s="219"/>
      <c r="HZ151" s="219"/>
      <c r="IA151" s="219"/>
      <c r="IB151" s="219"/>
      <c r="IC151" s="219"/>
      <c r="ID151" s="219"/>
      <c r="IE151" s="219"/>
      <c r="IF151" s="219"/>
      <c r="IG151" s="219"/>
      <c r="IH151" s="219"/>
      <c r="II151" s="219"/>
      <c r="IJ151" s="219"/>
      <c r="IK151" s="219"/>
      <c r="IL151" s="219"/>
      <c r="IM151" s="219"/>
      <c r="IN151" s="219"/>
      <c r="IO151" s="219"/>
      <c r="IP151" s="219"/>
      <c r="IS151" s="219"/>
      <c r="IT151" s="219"/>
      <c r="IU151" s="219"/>
      <c r="IV151" s="219"/>
      <c r="IW151" s="219"/>
      <c r="IX151" s="219"/>
      <c r="IY151" s="219"/>
      <c r="IZ151" s="219"/>
      <c r="JA151" s="219"/>
      <c r="JB151" s="219"/>
      <c r="JC151" s="219"/>
      <c r="JD151" s="219"/>
      <c r="JE151" s="219"/>
      <c r="JF151" s="219"/>
      <c r="JG151" s="219"/>
      <c r="JH151" s="219"/>
      <c r="JI151" s="219"/>
      <c r="JJ151" s="219"/>
    </row>
    <row r="152" spans="3:270">
      <c r="BN152" s="219"/>
      <c r="BO152" s="219"/>
      <c r="BP152" s="219"/>
      <c r="BQ152" s="219"/>
      <c r="BR152" s="219"/>
      <c r="BS152" s="219"/>
      <c r="BT152" s="219"/>
      <c r="BU152" s="219"/>
      <c r="BV152" s="219"/>
      <c r="BW152" s="219"/>
      <c r="BX152" s="219"/>
      <c r="BY152" s="219"/>
      <c r="BZ152" s="219"/>
      <c r="CA152" s="219"/>
      <c r="CB152" s="219"/>
      <c r="CC152" s="219"/>
      <c r="CD152" s="219"/>
      <c r="CE152" s="219"/>
      <c r="CF152" s="219"/>
      <c r="CG152" s="219"/>
      <c r="CH152" s="219"/>
      <c r="CI152" s="219"/>
      <c r="CJ152" s="219"/>
      <c r="CK152" s="219"/>
      <c r="CL152" s="219"/>
      <c r="CM152" s="219"/>
      <c r="CN152" s="219"/>
      <c r="CO152" s="219"/>
      <c r="CP152" s="219"/>
      <c r="CQ152" s="219"/>
      <c r="CR152" s="219"/>
      <c r="CS152" s="219"/>
      <c r="CT152" s="219"/>
      <c r="CU152" s="219"/>
      <c r="CV152" s="219"/>
      <c r="CW152" s="219"/>
    </row>
    <row r="153" spans="3:270">
      <c r="BN153" s="219"/>
      <c r="BO153" s="219"/>
      <c r="BP153" s="219"/>
      <c r="BQ153" s="219"/>
      <c r="BR153" s="219"/>
      <c r="BS153" s="219"/>
      <c r="BT153" s="219"/>
      <c r="BU153" s="219"/>
      <c r="BV153" s="219"/>
      <c r="BW153" s="219"/>
      <c r="BX153" s="219"/>
      <c r="BY153" s="219"/>
      <c r="BZ153" s="219"/>
      <c r="CA153" s="219"/>
      <c r="CB153" s="219"/>
      <c r="CC153" s="219"/>
      <c r="CD153" s="219"/>
      <c r="CE153" s="219"/>
      <c r="CF153" s="219"/>
      <c r="CG153" s="219"/>
      <c r="CH153" s="219"/>
      <c r="CI153" s="219"/>
      <c r="CJ153" s="219"/>
      <c r="CK153" s="219"/>
      <c r="CL153" s="219"/>
      <c r="CM153" s="219"/>
      <c r="CN153" s="219"/>
      <c r="CO153" s="219"/>
      <c r="CP153" s="219"/>
      <c r="CQ153" s="219"/>
      <c r="CR153" s="219"/>
      <c r="CS153" s="219"/>
      <c r="CT153" s="219"/>
      <c r="CU153" s="219"/>
      <c r="CV153" s="219"/>
      <c r="CW153" s="219"/>
    </row>
    <row r="164" spans="66:180">
      <c r="BN164" s="219"/>
      <c r="BO164" s="219"/>
      <c r="BP164" s="219"/>
      <c r="BQ164" s="219"/>
      <c r="BR164" s="219"/>
      <c r="BS164" s="219"/>
      <c r="BT164" s="219"/>
      <c r="BU164" s="219"/>
      <c r="BV164" s="219"/>
      <c r="BW164" s="219"/>
      <c r="BX164" s="219"/>
      <c r="BY164" s="219"/>
      <c r="BZ164" s="219"/>
      <c r="CA164" s="219"/>
      <c r="CB164" s="219"/>
      <c r="CC164" s="219"/>
      <c r="CD164" s="219"/>
      <c r="CE164" s="219"/>
      <c r="CF164" s="219"/>
      <c r="CG164" s="219"/>
      <c r="CH164" s="219"/>
      <c r="CI164" s="219"/>
      <c r="CJ164" s="219"/>
      <c r="CK164" s="219"/>
      <c r="CL164" s="219"/>
      <c r="CM164" s="219"/>
      <c r="CN164" s="219"/>
      <c r="CO164" s="219"/>
      <c r="CP164" s="219"/>
      <c r="CQ164" s="219"/>
      <c r="CR164" s="219"/>
      <c r="CS164" s="219"/>
      <c r="CT164" s="219"/>
      <c r="CU164" s="219"/>
      <c r="CV164" s="219"/>
      <c r="CW164" s="219"/>
    </row>
    <row r="165" spans="66:180">
      <c r="BN165" s="219"/>
      <c r="BO165" s="219"/>
      <c r="BP165" s="219"/>
      <c r="BQ165" s="219"/>
      <c r="BR165" s="219"/>
      <c r="BS165" s="219"/>
      <c r="BT165" s="219"/>
      <c r="BU165" s="219"/>
      <c r="BV165" s="219"/>
      <c r="BW165" s="219"/>
      <c r="BX165" s="219"/>
      <c r="BY165" s="219"/>
      <c r="BZ165" s="219"/>
      <c r="CA165" s="219"/>
      <c r="CB165" s="219"/>
      <c r="CC165" s="219"/>
      <c r="CD165" s="219"/>
      <c r="CE165" s="219"/>
      <c r="CF165" s="219"/>
      <c r="CG165" s="219"/>
      <c r="CH165" s="219"/>
      <c r="CI165" s="219"/>
      <c r="CJ165" s="219"/>
      <c r="CK165" s="219"/>
      <c r="CL165" s="219"/>
      <c r="CM165" s="219"/>
      <c r="CN165" s="219"/>
      <c r="CO165" s="219"/>
      <c r="CP165" s="219"/>
      <c r="CQ165" s="219"/>
      <c r="CR165" s="219"/>
      <c r="CS165" s="219"/>
      <c r="CT165" s="219"/>
      <c r="CU165" s="219"/>
      <c r="CV165" s="219"/>
      <c r="CW165" s="219"/>
    </row>
    <row r="169" spans="66:180">
      <c r="FU169" s="1122"/>
      <c r="FV169" s="1122"/>
      <c r="FW169" s="1122"/>
      <c r="FX169" s="1122"/>
    </row>
    <row r="170" spans="66:180">
      <c r="FU170" s="1122"/>
      <c r="FV170" s="1122"/>
      <c r="FW170" s="1122"/>
      <c r="FX170" s="1122"/>
    </row>
    <row r="171" spans="66:180">
      <c r="FU171" s="1122"/>
      <c r="FV171" s="1122"/>
      <c r="FW171" s="1122"/>
      <c r="FX171" s="1122"/>
    </row>
    <row r="172" spans="66:180">
      <c r="FU172" s="1122"/>
      <c r="FV172" s="1122"/>
      <c r="FW172" s="1122"/>
      <c r="FX172" s="1122"/>
    </row>
    <row r="173" spans="66:180">
      <c r="FU173" s="1122"/>
      <c r="FV173" s="1122"/>
      <c r="FW173" s="1122"/>
      <c r="FX173" s="1122"/>
    </row>
    <row r="174" spans="66:180">
      <c r="FU174" s="1122"/>
      <c r="FV174" s="1122"/>
      <c r="FW174" s="1122"/>
      <c r="FX174" s="1122"/>
    </row>
    <row r="175" spans="66:180">
      <c r="FU175" s="1122"/>
      <c r="FV175" s="1122"/>
      <c r="FW175" s="1122"/>
      <c r="FX175" s="1122"/>
    </row>
    <row r="176" spans="66:180">
      <c r="FU176" s="1122"/>
      <c r="FV176" s="1122"/>
      <c r="FW176" s="1122"/>
      <c r="FX176" s="1122"/>
    </row>
    <row r="177" spans="177:180">
      <c r="FU177" s="1122"/>
      <c r="FV177" s="1122"/>
      <c r="FW177" s="1122"/>
      <c r="FX177" s="1122"/>
    </row>
    <row r="178" spans="177:180">
      <c r="FU178" s="1122"/>
      <c r="FV178" s="1122"/>
      <c r="FW178" s="1122"/>
      <c r="FX178" s="1122"/>
    </row>
    <row r="179" spans="177:180">
      <c r="FU179" s="1122"/>
      <c r="FV179" s="1122"/>
      <c r="FW179" s="1122"/>
      <c r="FX179" s="1122"/>
    </row>
    <row r="180" spans="177:180">
      <c r="FU180" s="1122"/>
      <c r="FV180" s="1122"/>
      <c r="FW180" s="1122"/>
      <c r="FX180" s="1122"/>
    </row>
    <row r="181" spans="177:180">
      <c r="FU181" s="1122"/>
      <c r="FV181" s="1122"/>
      <c r="FW181" s="1122"/>
      <c r="FX181" s="1122"/>
    </row>
    <row r="182" spans="177:180">
      <c r="FU182" s="1122"/>
      <c r="FV182" s="1122"/>
      <c r="FW182" s="1122"/>
      <c r="FX182" s="1122"/>
    </row>
    <row r="183" spans="177:180">
      <c r="FU183" s="1122"/>
      <c r="FV183" s="1122"/>
      <c r="FW183" s="1122"/>
      <c r="FX183" s="1122"/>
    </row>
    <row r="184" spans="177:180">
      <c r="FU184" s="1122"/>
      <c r="FV184" s="1122"/>
      <c r="FW184" s="1122"/>
      <c r="FX184" s="1122"/>
    </row>
    <row r="185" spans="177:180">
      <c r="FU185" s="1122"/>
      <c r="FV185" s="1122"/>
      <c r="FW185" s="1122"/>
      <c r="FX185" s="1122"/>
    </row>
    <row r="186" spans="177:180">
      <c r="FU186" s="1122"/>
      <c r="FV186" s="1122"/>
      <c r="FW186" s="1122"/>
      <c r="FX186" s="1122"/>
    </row>
    <row r="187" spans="177:180">
      <c r="FU187" s="1122"/>
      <c r="FV187" s="1122"/>
      <c r="FW187" s="1122"/>
      <c r="FX187" s="1122"/>
    </row>
    <row r="188" spans="177:180">
      <c r="FU188" s="1122"/>
      <c r="FV188" s="1122"/>
      <c r="FW188" s="1122"/>
      <c r="FX188" s="1122"/>
    </row>
    <row r="189" spans="177:180">
      <c r="FU189" s="1122"/>
      <c r="FV189" s="1122"/>
      <c r="FW189" s="1122"/>
      <c r="FX189" s="1122"/>
    </row>
    <row r="190" spans="177:180">
      <c r="FU190" s="1122"/>
      <c r="FV190" s="1122"/>
      <c r="FW190" s="1122"/>
      <c r="FX190" s="1122"/>
    </row>
    <row r="191" spans="177:180">
      <c r="FU191" s="1122"/>
      <c r="FV191" s="1122"/>
      <c r="FW191" s="1122"/>
      <c r="FX191" s="1122"/>
    </row>
    <row r="192" spans="177:180">
      <c r="FU192" s="1122"/>
      <c r="FV192" s="1122"/>
      <c r="FW192" s="1122"/>
      <c r="FX192" s="1122"/>
    </row>
    <row r="193" spans="177:180">
      <c r="FU193" s="1122"/>
      <c r="FV193" s="1122"/>
      <c r="FW193" s="1122"/>
      <c r="FX193" s="1122"/>
    </row>
    <row r="194" spans="177:180">
      <c r="FU194" s="1122"/>
      <c r="FV194" s="1122"/>
      <c r="FW194" s="1122"/>
      <c r="FX194" s="1122"/>
    </row>
    <row r="195" spans="177:180">
      <c r="FU195" s="1122"/>
      <c r="FV195" s="1122"/>
      <c r="FW195" s="1122"/>
      <c r="FX195" s="1122"/>
    </row>
    <row r="196" spans="177:180">
      <c r="FU196" s="1122"/>
      <c r="FV196" s="1122"/>
      <c r="FW196" s="1122"/>
      <c r="FX196" s="1122"/>
    </row>
    <row r="197" spans="177:180">
      <c r="FU197" s="146"/>
      <c r="FV197" s="146"/>
      <c r="FW197" s="146"/>
      <c r="FX197" s="146"/>
    </row>
    <row r="198" spans="177:180">
      <c r="FU198" s="1125"/>
      <c r="FV198" s="1125"/>
      <c r="FW198" s="1125"/>
      <c r="FX198" s="1125"/>
    </row>
    <row r="199" spans="177:180">
      <c r="FU199" s="1125"/>
      <c r="FV199" s="1125"/>
      <c r="FW199" s="1125"/>
      <c r="FX199" s="1125"/>
    </row>
    <row r="200" spans="177:180">
      <c r="FU200" s="1122"/>
      <c r="FV200" s="1122"/>
      <c r="FW200" s="1122"/>
      <c r="FX200" s="1122"/>
    </row>
    <row r="201" spans="177:180">
      <c r="FU201" s="1122"/>
      <c r="FV201" s="1122"/>
      <c r="FW201" s="1122"/>
      <c r="FX201" s="1122"/>
    </row>
    <row r="202" spans="177:180">
      <c r="FU202" s="1122"/>
      <c r="FV202" s="1122"/>
      <c r="FW202" s="1122"/>
      <c r="FX202" s="1122"/>
    </row>
    <row r="203" spans="177:180">
      <c r="FU203" s="1122"/>
      <c r="FV203" s="1122"/>
      <c r="FW203" s="1122"/>
      <c r="FX203" s="1122"/>
    </row>
    <row r="204" spans="177:180">
      <c r="FU204" s="1122"/>
      <c r="FV204" s="1122"/>
      <c r="FW204" s="1122"/>
      <c r="FX204" s="1122"/>
    </row>
    <row r="205" spans="177:180">
      <c r="FU205" s="1122"/>
      <c r="FV205" s="1122"/>
      <c r="FW205" s="1122"/>
      <c r="FX205" s="1122"/>
    </row>
    <row r="206" spans="177:180">
      <c r="FU206" s="1122"/>
      <c r="FV206" s="1122"/>
      <c r="FW206" s="1122"/>
      <c r="FX206" s="1122"/>
    </row>
    <row r="207" spans="177:180">
      <c r="FU207" s="1122"/>
      <c r="FV207" s="1122"/>
      <c r="FW207" s="1122"/>
      <c r="FX207" s="1122"/>
    </row>
    <row r="208" spans="177:180">
      <c r="FU208" s="1122"/>
      <c r="FV208" s="1122"/>
      <c r="FW208" s="1122"/>
      <c r="FX208" s="1122"/>
    </row>
    <row r="209" spans="177:180">
      <c r="FU209" s="1122"/>
      <c r="FV209" s="1122"/>
      <c r="FW209" s="1122"/>
      <c r="FX209" s="1122"/>
    </row>
    <row r="210" spans="177:180">
      <c r="FU210" s="1122"/>
      <c r="FV210" s="1122"/>
      <c r="FW210" s="1122"/>
      <c r="FX210" s="1122"/>
    </row>
    <row r="211" spans="177:180">
      <c r="FU211" s="1122"/>
      <c r="FV211" s="1122"/>
      <c r="FW211" s="1122"/>
      <c r="FX211" s="1122"/>
    </row>
    <row r="212" spans="177:180">
      <c r="FU212" s="1122"/>
      <c r="FV212" s="1122"/>
      <c r="FW212" s="1122"/>
      <c r="FX212" s="1122"/>
    </row>
    <row r="213" spans="177:180">
      <c r="FU213" s="1122"/>
      <c r="FV213" s="1122"/>
      <c r="FW213" s="1122"/>
      <c r="FX213" s="1122"/>
    </row>
    <row r="214" spans="177:180">
      <c r="FU214" s="1122"/>
      <c r="FV214" s="1122"/>
      <c r="FW214" s="1122"/>
      <c r="FX214" s="1122"/>
    </row>
    <row r="215" spans="177:180">
      <c r="FU215" s="1122"/>
      <c r="FV215" s="1122"/>
      <c r="FW215" s="1122"/>
      <c r="FX215" s="1122"/>
    </row>
    <row r="216" spans="177:180">
      <c r="FU216" s="1122"/>
      <c r="FV216" s="1122"/>
      <c r="FW216" s="1122"/>
      <c r="FX216" s="1122"/>
    </row>
    <row r="217" spans="177:180">
      <c r="FU217" s="1122"/>
      <c r="FV217" s="1122"/>
      <c r="FW217" s="1122"/>
      <c r="FX217" s="1122"/>
    </row>
    <row r="218" spans="177:180">
      <c r="FU218" s="1122"/>
      <c r="FV218" s="1122"/>
      <c r="FW218" s="1122"/>
      <c r="FX218" s="1122"/>
    </row>
    <row r="219" spans="177:180">
      <c r="FU219" s="1122"/>
      <c r="FV219" s="1122"/>
      <c r="FW219" s="1122"/>
      <c r="FX219" s="1122"/>
    </row>
    <row r="220" spans="177:180">
      <c r="FU220" s="1122"/>
      <c r="FV220" s="1122"/>
      <c r="FW220" s="1122"/>
      <c r="FX220" s="1122"/>
    </row>
    <row r="221" spans="177:180">
      <c r="FU221" s="1122"/>
      <c r="FV221" s="1122"/>
      <c r="FW221" s="1122"/>
      <c r="FX221" s="1122"/>
    </row>
    <row r="225" spans="199:322">
      <c r="GQ225" s="113"/>
      <c r="GR225" s="113"/>
      <c r="GS225" s="113"/>
      <c r="GT225" s="113"/>
      <c r="GU225" s="113"/>
      <c r="GV225" s="113"/>
      <c r="GW225" s="113"/>
      <c r="GX225" s="113"/>
      <c r="GY225" s="113"/>
      <c r="GZ225" s="113"/>
      <c r="HA225" s="113"/>
      <c r="HB225" s="113"/>
      <c r="HC225" s="113"/>
      <c r="HD225" s="113"/>
      <c r="HE225" s="113"/>
      <c r="HF225" s="113"/>
      <c r="HG225" s="113"/>
      <c r="HH225" s="113"/>
      <c r="HI225" s="113"/>
      <c r="HJ225" s="113"/>
      <c r="HK225" s="113"/>
      <c r="HL225" s="113"/>
      <c r="HM225" s="113"/>
      <c r="HN225" s="113"/>
      <c r="HO225" s="113"/>
      <c r="HP225" s="113"/>
      <c r="HQ225" s="113"/>
      <c r="HR225" s="113"/>
      <c r="HS225" s="113"/>
      <c r="HT225" s="113"/>
      <c r="HU225" s="113"/>
      <c r="HV225" s="113"/>
      <c r="HW225" s="113"/>
      <c r="HX225" s="113"/>
      <c r="HY225" s="113"/>
      <c r="HZ225" s="113"/>
      <c r="IA225" s="113"/>
      <c r="IB225" s="113"/>
      <c r="IC225" s="113"/>
      <c r="ID225" s="113"/>
      <c r="IE225" s="113"/>
      <c r="IF225" s="113"/>
      <c r="IG225" s="113"/>
      <c r="IH225" s="113"/>
      <c r="II225" s="113"/>
      <c r="IJ225" s="113"/>
      <c r="IK225" s="113"/>
      <c r="IL225" s="113"/>
      <c r="IM225" s="113"/>
      <c r="IN225" s="113"/>
      <c r="IO225" s="113"/>
      <c r="IP225" s="113"/>
      <c r="IR225" s="1122"/>
      <c r="JH225" s="219"/>
      <c r="JK225" s="1122"/>
      <c r="JL225" s="1122"/>
      <c r="JM225" s="1122"/>
      <c r="JN225" s="1122"/>
      <c r="JO225" s="1122"/>
      <c r="JP225" s="1122"/>
      <c r="JQ225" s="1122"/>
      <c r="JR225" s="1122"/>
      <c r="JS225" s="1122"/>
      <c r="JT225" s="1122"/>
      <c r="JU225" s="1122"/>
      <c r="JV225" s="1122"/>
      <c r="JW225" s="1122"/>
      <c r="JX225" s="1122"/>
      <c r="JY225" s="1122"/>
      <c r="JZ225" s="1122"/>
      <c r="KA225" s="1122"/>
      <c r="KB225" s="1122"/>
      <c r="KC225" s="1122"/>
      <c r="KD225" s="1122"/>
      <c r="KE225" s="1122"/>
      <c r="KF225" s="1122"/>
      <c r="KG225" s="1122"/>
      <c r="KH225" s="1122"/>
      <c r="KI225" s="1122"/>
      <c r="KJ225" s="1122"/>
      <c r="KK225" s="1122"/>
      <c r="KL225" s="1122"/>
      <c r="KM225" s="1122"/>
      <c r="KN225" s="1122"/>
      <c r="KO225" s="1122"/>
      <c r="KP225" s="1122"/>
      <c r="KS225" s="1122"/>
      <c r="KT225" s="1122"/>
      <c r="KU225" s="1122"/>
      <c r="KV225" s="1122"/>
      <c r="KW225" s="1122"/>
      <c r="KX225" s="1122"/>
      <c r="KY225" s="1122"/>
      <c r="KZ225" s="1122"/>
      <c r="LA225" s="1122"/>
      <c r="LB225" s="1122"/>
      <c r="LC225" s="1122"/>
      <c r="LD225" s="1122"/>
      <c r="LE225" s="1122"/>
      <c r="LF225" s="1122"/>
      <c r="LG225" s="1122"/>
      <c r="LH225" s="1122"/>
      <c r="LI225" s="1122"/>
      <c r="LJ225" s="1122"/>
    </row>
    <row r="226" spans="199:322">
      <c r="GQ226" s="113"/>
      <c r="GR226" s="113"/>
      <c r="GS226" s="113"/>
      <c r="GT226" s="113"/>
      <c r="GU226" s="113"/>
      <c r="GV226" s="113"/>
      <c r="GW226" s="113"/>
      <c r="GX226" s="113"/>
      <c r="GY226" s="113"/>
      <c r="GZ226" s="113"/>
      <c r="HA226" s="113"/>
      <c r="HB226" s="113"/>
      <c r="HC226" s="113"/>
      <c r="HD226" s="113"/>
      <c r="HE226" s="113"/>
      <c r="HF226" s="113"/>
      <c r="HG226" s="113"/>
      <c r="HH226" s="113"/>
      <c r="HI226" s="113"/>
      <c r="HJ226" s="113"/>
      <c r="HK226" s="113"/>
      <c r="HL226" s="113"/>
      <c r="HM226" s="113"/>
      <c r="HN226" s="113"/>
      <c r="HO226" s="113"/>
      <c r="HP226" s="113"/>
      <c r="HQ226" s="113"/>
      <c r="HR226" s="113"/>
      <c r="HS226" s="113"/>
      <c r="HT226" s="113"/>
      <c r="HU226" s="113"/>
      <c r="HV226" s="113"/>
      <c r="HW226" s="113"/>
      <c r="HX226" s="113"/>
      <c r="HY226" s="113"/>
      <c r="HZ226" s="113"/>
      <c r="IA226" s="113"/>
      <c r="IB226" s="113"/>
      <c r="IC226" s="113"/>
      <c r="ID226" s="113"/>
      <c r="IE226" s="113"/>
      <c r="IF226" s="113"/>
      <c r="IG226" s="113"/>
      <c r="IH226" s="113"/>
      <c r="II226" s="113"/>
      <c r="IJ226" s="113"/>
      <c r="IK226" s="113"/>
      <c r="IL226" s="113"/>
      <c r="IM226" s="113"/>
      <c r="IN226" s="113"/>
      <c r="IO226" s="113"/>
      <c r="IP226" s="113"/>
      <c r="IR226" s="1122"/>
      <c r="JH226" s="219"/>
      <c r="JK226" s="1122"/>
      <c r="JL226" s="1122"/>
      <c r="JM226" s="1122"/>
      <c r="JN226" s="1122"/>
      <c r="JO226" s="1122"/>
      <c r="JP226" s="1122"/>
      <c r="JQ226" s="1122"/>
      <c r="JR226" s="1122"/>
      <c r="JS226" s="1122"/>
      <c r="JT226" s="1122"/>
      <c r="JU226" s="1122"/>
      <c r="JV226" s="1122"/>
      <c r="JW226" s="1122"/>
      <c r="JX226" s="1122"/>
      <c r="JY226" s="1122"/>
      <c r="JZ226" s="1122"/>
      <c r="KA226" s="1122"/>
      <c r="KB226" s="1122"/>
      <c r="KC226" s="1122"/>
      <c r="KD226" s="1122"/>
      <c r="KE226" s="1122"/>
      <c r="KF226" s="1122"/>
      <c r="KG226" s="1122"/>
      <c r="KH226" s="1122"/>
      <c r="KI226" s="1122"/>
      <c r="KJ226" s="1122"/>
      <c r="KK226" s="1122"/>
      <c r="KL226" s="1122"/>
      <c r="KM226" s="1122"/>
      <c r="KN226" s="1122"/>
      <c r="KO226" s="1122"/>
      <c r="KP226" s="1122"/>
      <c r="KS226" s="1122"/>
      <c r="KT226" s="1122"/>
      <c r="KU226" s="1122"/>
      <c r="KV226" s="1122"/>
      <c r="KW226" s="1122"/>
      <c r="KX226" s="1122"/>
      <c r="KY226" s="1122"/>
      <c r="KZ226" s="1122"/>
      <c r="LA226" s="1122"/>
      <c r="LB226" s="1122"/>
      <c r="LC226" s="1122"/>
      <c r="LD226" s="1122"/>
      <c r="LE226" s="1122"/>
      <c r="LF226" s="1122"/>
      <c r="LG226" s="1122"/>
      <c r="LH226" s="1122"/>
      <c r="LI226" s="1122"/>
      <c r="LJ226" s="1122"/>
    </row>
    <row r="227" spans="199:322">
      <c r="GQ227" s="113"/>
      <c r="GR227" s="113"/>
      <c r="GS227" s="113"/>
      <c r="GT227" s="113"/>
      <c r="GU227" s="113"/>
      <c r="GV227" s="113"/>
      <c r="GW227" s="113"/>
      <c r="GX227" s="113"/>
      <c r="GY227" s="113"/>
      <c r="GZ227" s="113"/>
      <c r="HA227" s="113"/>
      <c r="HB227" s="113"/>
      <c r="HC227" s="113"/>
      <c r="HD227" s="113"/>
      <c r="HE227" s="113"/>
      <c r="HF227" s="113"/>
      <c r="HG227" s="113"/>
      <c r="HH227" s="113"/>
      <c r="HI227" s="113"/>
      <c r="HJ227" s="113"/>
      <c r="HK227" s="113"/>
      <c r="HL227" s="113"/>
      <c r="HM227" s="113"/>
      <c r="HN227" s="113"/>
      <c r="HO227" s="113"/>
      <c r="HP227" s="113"/>
      <c r="HQ227" s="113"/>
      <c r="HR227" s="113"/>
      <c r="HS227" s="113"/>
      <c r="HT227" s="113"/>
      <c r="HU227" s="113"/>
      <c r="HV227" s="113"/>
      <c r="HW227" s="113"/>
      <c r="HX227" s="113"/>
      <c r="HY227" s="113"/>
      <c r="HZ227" s="113"/>
      <c r="IA227" s="113"/>
      <c r="IB227" s="113"/>
      <c r="IC227" s="113"/>
      <c r="ID227" s="113"/>
      <c r="IE227" s="113"/>
      <c r="IF227" s="113"/>
      <c r="IG227" s="113"/>
      <c r="IH227" s="113"/>
      <c r="II227" s="113"/>
      <c r="IJ227" s="113"/>
      <c r="IK227" s="113"/>
      <c r="IL227" s="113"/>
      <c r="IM227" s="113"/>
      <c r="IN227" s="113"/>
      <c r="IO227" s="113"/>
      <c r="IP227" s="113"/>
      <c r="IR227" s="1122"/>
      <c r="JH227" s="219"/>
      <c r="JK227" s="1122"/>
      <c r="JL227" s="1122"/>
      <c r="JM227" s="1122"/>
      <c r="JN227" s="1122"/>
      <c r="JO227" s="1122"/>
      <c r="JP227" s="1122"/>
      <c r="JQ227" s="1122"/>
      <c r="JR227" s="1122"/>
      <c r="JS227" s="1122"/>
      <c r="JT227" s="1122"/>
      <c r="JU227" s="1122"/>
      <c r="JV227" s="1122"/>
      <c r="JW227" s="1122"/>
      <c r="JX227" s="1122"/>
      <c r="JY227" s="1122"/>
      <c r="JZ227" s="1122"/>
      <c r="KA227" s="1122"/>
      <c r="KB227" s="1122"/>
      <c r="KC227" s="1122"/>
      <c r="KD227" s="1122"/>
      <c r="KE227" s="1122"/>
      <c r="KF227" s="1122"/>
      <c r="KG227" s="1122"/>
      <c r="KH227" s="1122"/>
      <c r="KI227" s="1122"/>
      <c r="KJ227" s="1122"/>
      <c r="KK227" s="1122"/>
      <c r="KL227" s="1122"/>
      <c r="KM227" s="1122"/>
      <c r="KN227" s="1122"/>
      <c r="KO227" s="1122"/>
      <c r="KP227" s="1122"/>
      <c r="KS227" s="1122"/>
      <c r="KT227" s="1122"/>
      <c r="KU227" s="1122"/>
      <c r="KV227" s="1122"/>
      <c r="KW227" s="1122"/>
      <c r="KX227" s="1122"/>
      <c r="KY227" s="1122"/>
      <c r="KZ227" s="1122"/>
      <c r="LA227" s="1122"/>
      <c r="LB227" s="1122"/>
      <c r="LC227" s="1122"/>
      <c r="LD227" s="1122"/>
      <c r="LE227" s="1122"/>
      <c r="LF227" s="1122"/>
      <c r="LG227" s="1122"/>
      <c r="LH227" s="1122"/>
      <c r="LI227" s="1122"/>
      <c r="LJ227" s="1122"/>
    </row>
    <row r="228" spans="199:322">
      <c r="GQ228" s="113"/>
      <c r="GR228" s="113"/>
      <c r="GS228" s="113"/>
      <c r="GT228" s="113"/>
      <c r="GU228" s="113"/>
      <c r="GV228" s="113"/>
      <c r="GW228" s="113"/>
      <c r="GX228" s="113"/>
      <c r="GY228" s="113"/>
      <c r="GZ228" s="113"/>
      <c r="HA228" s="113"/>
      <c r="HB228" s="113"/>
      <c r="HC228" s="113"/>
      <c r="HD228" s="113"/>
      <c r="HE228" s="113"/>
      <c r="HF228" s="113"/>
      <c r="HG228" s="113"/>
      <c r="HH228" s="113"/>
      <c r="HI228" s="113"/>
      <c r="HJ228" s="113"/>
      <c r="HK228" s="113"/>
      <c r="HL228" s="113"/>
      <c r="HM228" s="113"/>
      <c r="HN228" s="113"/>
      <c r="HO228" s="113"/>
      <c r="HP228" s="113"/>
      <c r="HQ228" s="113"/>
      <c r="HR228" s="113"/>
      <c r="HS228" s="113"/>
      <c r="HT228" s="113"/>
      <c r="HU228" s="113"/>
      <c r="HV228" s="113"/>
      <c r="HW228" s="113"/>
      <c r="HX228" s="113"/>
      <c r="HY228" s="113"/>
      <c r="HZ228" s="113"/>
      <c r="IA228" s="113"/>
      <c r="IB228" s="113"/>
      <c r="IC228" s="113"/>
      <c r="ID228" s="113"/>
      <c r="IE228" s="113"/>
      <c r="IF228" s="113"/>
      <c r="IG228" s="113"/>
      <c r="IH228" s="113"/>
      <c r="II228" s="113"/>
      <c r="IJ228" s="113"/>
      <c r="IK228" s="113"/>
      <c r="IL228" s="113"/>
      <c r="IM228" s="113"/>
      <c r="IN228" s="113"/>
      <c r="IO228" s="113"/>
      <c r="IP228" s="113"/>
      <c r="IR228" s="1122"/>
      <c r="JH228" s="219"/>
      <c r="JK228" s="1122"/>
      <c r="JL228" s="1122"/>
      <c r="JM228" s="1122"/>
      <c r="JN228" s="1122"/>
      <c r="JO228" s="1122"/>
      <c r="JP228" s="1122"/>
      <c r="JQ228" s="1122"/>
      <c r="JR228" s="1122"/>
      <c r="JS228" s="1122"/>
      <c r="JT228" s="1122"/>
      <c r="JU228" s="1122"/>
      <c r="JV228" s="1122"/>
      <c r="JW228" s="1122"/>
      <c r="JX228" s="1122"/>
      <c r="JY228" s="1122"/>
      <c r="JZ228" s="1122"/>
      <c r="KA228" s="1122"/>
      <c r="KB228" s="1122"/>
      <c r="KC228" s="1122"/>
      <c r="KD228" s="1122"/>
      <c r="KE228" s="1122"/>
      <c r="KF228" s="1122"/>
      <c r="KG228" s="1122"/>
      <c r="KH228" s="1122"/>
      <c r="KI228" s="1122"/>
      <c r="KJ228" s="1122"/>
      <c r="KK228" s="1122"/>
      <c r="KL228" s="1122"/>
      <c r="KM228" s="1122"/>
      <c r="KN228" s="1122"/>
      <c r="KO228" s="1122"/>
      <c r="KP228" s="1122"/>
      <c r="KS228" s="1122"/>
      <c r="KT228" s="1122"/>
      <c r="KU228" s="1122"/>
      <c r="KV228" s="1122"/>
      <c r="KW228" s="1122"/>
      <c r="KX228" s="1122"/>
      <c r="KY228" s="1122"/>
      <c r="KZ228" s="1122"/>
      <c r="LA228" s="1122"/>
      <c r="LB228" s="1122"/>
      <c r="LC228" s="1122"/>
      <c r="LD228" s="1122"/>
      <c r="LE228" s="1122"/>
      <c r="LF228" s="1122"/>
      <c r="LG228" s="1122"/>
      <c r="LH228" s="1122"/>
      <c r="LI228" s="1122"/>
      <c r="LJ228" s="1122"/>
    </row>
    <row r="229" spans="199:322">
      <c r="GQ229" s="113"/>
      <c r="GR229" s="113"/>
      <c r="GS229" s="113"/>
      <c r="GT229" s="113"/>
      <c r="GU229" s="113"/>
      <c r="GV229" s="113"/>
      <c r="GW229" s="113"/>
      <c r="GX229" s="113"/>
      <c r="GY229" s="113"/>
      <c r="GZ229" s="113"/>
      <c r="HA229" s="113"/>
      <c r="HB229" s="113"/>
      <c r="HC229" s="113"/>
      <c r="HD229" s="113"/>
      <c r="HE229" s="113"/>
      <c r="HF229" s="113"/>
      <c r="HG229" s="113"/>
      <c r="HH229" s="113"/>
      <c r="HI229" s="113"/>
      <c r="HJ229" s="113"/>
      <c r="HK229" s="113"/>
      <c r="HL229" s="113"/>
      <c r="HM229" s="113"/>
      <c r="HN229" s="113"/>
      <c r="HO229" s="113"/>
      <c r="HP229" s="113"/>
      <c r="HQ229" s="113"/>
      <c r="HR229" s="113"/>
      <c r="HS229" s="113"/>
      <c r="HT229" s="113"/>
      <c r="HU229" s="113"/>
      <c r="HV229" s="113"/>
      <c r="HW229" s="113"/>
      <c r="HX229" s="113"/>
      <c r="HY229" s="113"/>
      <c r="HZ229" s="113"/>
      <c r="IA229" s="113"/>
      <c r="IB229" s="113"/>
      <c r="IC229" s="113"/>
      <c r="ID229" s="113"/>
      <c r="IE229" s="113"/>
      <c r="IF229" s="113"/>
      <c r="IG229" s="113"/>
      <c r="IH229" s="113"/>
      <c r="II229" s="113"/>
      <c r="IJ229" s="113"/>
      <c r="IK229" s="113"/>
      <c r="IL229" s="113"/>
      <c r="IM229" s="113"/>
      <c r="IN229" s="113"/>
      <c r="IO229" s="113"/>
      <c r="IP229" s="113"/>
      <c r="IR229" s="1122"/>
      <c r="JH229" s="219"/>
      <c r="JK229" s="1122"/>
      <c r="JL229" s="1122"/>
      <c r="JM229" s="1122"/>
      <c r="JN229" s="1122"/>
      <c r="JO229" s="1122"/>
      <c r="JP229" s="1122"/>
      <c r="JQ229" s="1122"/>
      <c r="JR229" s="1122"/>
      <c r="JS229" s="1122"/>
      <c r="JT229" s="1122"/>
      <c r="JU229" s="1122"/>
      <c r="JV229" s="1122"/>
      <c r="JW229" s="1122"/>
      <c r="JX229" s="1122"/>
      <c r="JY229" s="1122"/>
      <c r="JZ229" s="1122"/>
      <c r="KA229" s="1122"/>
      <c r="KB229" s="1122"/>
      <c r="KC229" s="1122"/>
      <c r="KD229" s="1122"/>
      <c r="KE229" s="1122"/>
      <c r="KF229" s="1122"/>
      <c r="KG229" s="1122"/>
      <c r="KH229" s="1122"/>
      <c r="KI229" s="1122"/>
      <c r="KJ229" s="1122"/>
      <c r="KK229" s="1122"/>
      <c r="KL229" s="1122"/>
      <c r="KM229" s="1122"/>
      <c r="KN229" s="1122"/>
      <c r="KO229" s="1122"/>
      <c r="KP229" s="1122"/>
      <c r="KS229" s="1122"/>
      <c r="KT229" s="1122"/>
      <c r="KU229" s="1122"/>
      <c r="KV229" s="1122"/>
      <c r="KW229" s="1122"/>
      <c r="KX229" s="1122"/>
      <c r="KY229" s="1122"/>
      <c r="KZ229" s="1122"/>
      <c r="LA229" s="1122"/>
      <c r="LB229" s="1122"/>
      <c r="LC229" s="1122"/>
      <c r="LD229" s="1122"/>
      <c r="LE229" s="1122"/>
      <c r="LF229" s="1122"/>
      <c r="LG229" s="1122"/>
      <c r="LH229" s="1122"/>
      <c r="LI229" s="1122"/>
      <c r="LJ229" s="1122"/>
    </row>
  </sheetData>
  <dataConsolidate/>
  <mergeCells count="351">
    <mergeCell ref="B19:F19"/>
    <mergeCell ref="B55:F55"/>
    <mergeCell ref="L130:AU130"/>
    <mergeCell ref="L136:AU136"/>
    <mergeCell ref="L137:AU137"/>
    <mergeCell ref="L138:AU138"/>
    <mergeCell ref="L141:AU141"/>
    <mergeCell ref="L142:AU142"/>
    <mergeCell ref="L143:AU143"/>
    <mergeCell ref="L126:CE126"/>
    <mergeCell ref="L119:CE119"/>
    <mergeCell ref="L118:CE118"/>
    <mergeCell ref="L120:CE120"/>
    <mergeCell ref="BN99:BV99"/>
    <mergeCell ref="BW99:CE99"/>
    <mergeCell ref="BN100:BV100"/>
    <mergeCell ref="BW100:CE100"/>
    <mergeCell ref="BN102:BV102"/>
    <mergeCell ref="BW102:CE102"/>
    <mergeCell ref="BW103:CE103"/>
    <mergeCell ref="U107:AC107"/>
    <mergeCell ref="L108:T108"/>
    <mergeCell ref="U108:AC108"/>
    <mergeCell ref="L109:T109"/>
    <mergeCell ref="BN130:CW130"/>
    <mergeCell ref="AV143:BM143"/>
    <mergeCell ref="AV142:BM142"/>
    <mergeCell ref="AV141:BM141"/>
    <mergeCell ref="AV138:BM138"/>
    <mergeCell ref="AV137:BM137"/>
    <mergeCell ref="AV136:BM136"/>
    <mergeCell ref="AV130:BM130"/>
    <mergeCell ref="BN133:FH133"/>
    <mergeCell ref="CX130:FH130"/>
    <mergeCell ref="BN136:FH136"/>
    <mergeCell ref="BN137:FH137"/>
    <mergeCell ref="BN138:FH138"/>
    <mergeCell ref="BN141:FH141"/>
    <mergeCell ref="BN142:FH142"/>
    <mergeCell ref="BN143:FH143"/>
    <mergeCell ref="L121:CE121"/>
    <mergeCell ref="L122:CE122"/>
    <mergeCell ref="L123:CE123"/>
    <mergeCell ref="L124:CE124"/>
    <mergeCell ref="L125:CE125"/>
    <mergeCell ref="L117:CE117"/>
    <mergeCell ref="CF104:CN104"/>
    <mergeCell ref="BN106:BV106"/>
    <mergeCell ref="BW106:CE106"/>
    <mergeCell ref="BN107:BV107"/>
    <mergeCell ref="BW107:CE107"/>
    <mergeCell ref="BN108:BV108"/>
    <mergeCell ref="BW108:CE108"/>
    <mergeCell ref="BN104:BV104"/>
    <mergeCell ref="BW104:CE104"/>
    <mergeCell ref="BN105:BV105"/>
    <mergeCell ref="BW105:CE105"/>
    <mergeCell ref="BW109:CE109"/>
    <mergeCell ref="AD107:AL107"/>
    <mergeCell ref="AM107:AU107"/>
    <mergeCell ref="AD108:AL108"/>
    <mergeCell ref="AM108:AU108"/>
    <mergeCell ref="AM109:AU109"/>
    <mergeCell ref="CF99:CN99"/>
    <mergeCell ref="CO99:CW99"/>
    <mergeCell ref="CF100:CN100"/>
    <mergeCell ref="BE100:BM100"/>
    <mergeCell ref="CO100:CW100"/>
    <mergeCell ref="CF102:CN102"/>
    <mergeCell ref="CO102:CW102"/>
    <mergeCell ref="DG112:DO112"/>
    <mergeCell ref="CX113:DF113"/>
    <mergeCell ref="DG113:DO113"/>
    <mergeCell ref="CX108:DF108"/>
    <mergeCell ref="DG108:DO108"/>
    <mergeCell ref="L110:T110"/>
    <mergeCell ref="U110:AC110"/>
    <mergeCell ref="L111:T111"/>
    <mergeCell ref="U111:AC111"/>
    <mergeCell ref="AD110:AL110"/>
    <mergeCell ref="AM110:AU110"/>
    <mergeCell ref="BN110:BV110"/>
    <mergeCell ref="BW110:CE110"/>
    <mergeCell ref="AD111:AL111"/>
    <mergeCell ref="AM111:AU111"/>
    <mergeCell ref="BN111:BV111"/>
    <mergeCell ref="BW111:CE111"/>
    <mergeCell ref="CO108:CW108"/>
    <mergeCell ref="CF108:CN108"/>
    <mergeCell ref="CF111:CN111"/>
    <mergeCell ref="CO111:CW111"/>
    <mergeCell ref="BE112:BM112"/>
    <mergeCell ref="U109:AC109"/>
    <mergeCell ref="BN109:BV109"/>
    <mergeCell ref="CX107:DF107"/>
    <mergeCell ref="DG107:DO107"/>
    <mergeCell ref="AD106:AL106"/>
    <mergeCell ref="AM106:AU106"/>
    <mergeCell ref="AD103:AL103"/>
    <mergeCell ref="AM103:AU103"/>
    <mergeCell ref="AV103:BD103"/>
    <mergeCell ref="BE103:BM103"/>
    <mergeCell ref="CX103:DF103"/>
    <mergeCell ref="CF103:CN103"/>
    <mergeCell ref="CO103:CW103"/>
    <mergeCell ref="BE104:BM104"/>
    <mergeCell ref="CX104:DF104"/>
    <mergeCell ref="BN103:BV103"/>
    <mergeCell ref="AD104:AL104"/>
    <mergeCell ref="AM104:AU104"/>
    <mergeCell ref="CX106:DF106"/>
    <mergeCell ref="DG106:DO106"/>
    <mergeCell ref="AV104:BD104"/>
    <mergeCell ref="EQ113:EY113"/>
    <mergeCell ref="EZ113:FH113"/>
    <mergeCell ref="AV113:BD113"/>
    <mergeCell ref="BE113:BM113"/>
    <mergeCell ref="AD113:AL113"/>
    <mergeCell ref="AM113:AU113"/>
    <mergeCell ref="L113:T113"/>
    <mergeCell ref="U113:AC113"/>
    <mergeCell ref="BN112:BV112"/>
    <mergeCell ref="BW112:CE112"/>
    <mergeCell ref="BN113:BV113"/>
    <mergeCell ref="BW113:CE113"/>
    <mergeCell ref="EQ112:EY112"/>
    <mergeCell ref="EZ112:FH112"/>
    <mergeCell ref="AD112:AL112"/>
    <mergeCell ref="AM112:AU112"/>
    <mergeCell ref="L112:T112"/>
    <mergeCell ref="U112:AC112"/>
    <mergeCell ref="CF112:CN112"/>
    <mergeCell ref="CO112:CW112"/>
    <mergeCell ref="CF113:CN113"/>
    <mergeCell ref="CO113:CW113"/>
    <mergeCell ref="AV112:BD112"/>
    <mergeCell ref="CX112:DF112"/>
    <mergeCell ref="EQ111:EY111"/>
    <mergeCell ref="EZ111:FH111"/>
    <mergeCell ref="AV108:BD108"/>
    <mergeCell ref="BE108:BM108"/>
    <mergeCell ref="AV109:BD109"/>
    <mergeCell ref="BE109:BM109"/>
    <mergeCell ref="AV110:BD110"/>
    <mergeCell ref="EZ109:FH109"/>
    <mergeCell ref="EQ110:EY110"/>
    <mergeCell ref="EZ110:FH110"/>
    <mergeCell ref="CX111:DF111"/>
    <mergeCell ref="EQ109:EY109"/>
    <mergeCell ref="CX109:DF109"/>
    <mergeCell ref="DG109:DO109"/>
    <mergeCell ref="CX110:DF110"/>
    <mergeCell ref="DG110:DO110"/>
    <mergeCell ref="CF109:CN109"/>
    <mergeCell ref="CO109:CW109"/>
    <mergeCell ref="CF110:CN110"/>
    <mergeCell ref="CO110:CW110"/>
    <mergeCell ref="DG111:DO111"/>
    <mergeCell ref="EQ108:EY108"/>
    <mergeCell ref="EZ108:FH108"/>
    <mergeCell ref="EH108:EP108"/>
    <mergeCell ref="EQ104:EY104"/>
    <mergeCell ref="EZ104:FH104"/>
    <mergeCell ref="EQ103:EY103"/>
    <mergeCell ref="EZ103:FH103"/>
    <mergeCell ref="DP99:DX99"/>
    <mergeCell ref="EH99:EP99"/>
    <mergeCell ref="DP100:DX100"/>
    <mergeCell ref="EH100:EP100"/>
    <mergeCell ref="DP102:DX102"/>
    <mergeCell ref="EH102:EP102"/>
    <mergeCell ref="DP103:DX103"/>
    <mergeCell ref="EH103:EP103"/>
    <mergeCell ref="DP104:DX104"/>
    <mergeCell ref="EH104:EP104"/>
    <mergeCell ref="EQ101:FH101"/>
    <mergeCell ref="BN101:BV101"/>
    <mergeCell ref="BW101:CE101"/>
    <mergeCell ref="CO101:CW101"/>
    <mergeCell ref="CX101:DF101"/>
    <mergeCell ref="DG101:DO101"/>
    <mergeCell ref="DP101:DX101"/>
    <mergeCell ref="DY101:EG101"/>
    <mergeCell ref="EH101:EP101"/>
    <mergeCell ref="CX105:DF105"/>
    <mergeCell ref="DG105:DO105"/>
    <mergeCell ref="A24:A53"/>
    <mergeCell ref="A60:A87"/>
    <mergeCell ref="B56:C56"/>
    <mergeCell ref="D56:F56"/>
    <mergeCell ref="B57:B59"/>
    <mergeCell ref="C57:C59"/>
    <mergeCell ref="D57:D59"/>
    <mergeCell ref="E57:E59"/>
    <mergeCell ref="F57:F59"/>
    <mergeCell ref="B21:B23"/>
    <mergeCell ref="C21:C23"/>
    <mergeCell ref="D21:D23"/>
    <mergeCell ref="AV102:BM102"/>
    <mergeCell ref="AV105:BD105"/>
    <mergeCell ref="BE105:BM105"/>
    <mergeCell ref="AV106:BD106"/>
    <mergeCell ref="BE106:BM106"/>
    <mergeCell ref="AD99:AL99"/>
    <mergeCell ref="AM99:AU99"/>
    <mergeCell ref="AD100:AL100"/>
    <mergeCell ref="AM100:AU100"/>
    <mergeCell ref="AD105:AL105"/>
    <mergeCell ref="AM105:AU105"/>
    <mergeCell ref="L99:T99"/>
    <mergeCell ref="U99:AC99"/>
    <mergeCell ref="L100:T100"/>
    <mergeCell ref="U100:AC100"/>
    <mergeCell ref="E93:FE93"/>
    <mergeCell ref="E94:FE94"/>
    <mergeCell ref="DP105:DX105"/>
    <mergeCell ref="EH105:EP105"/>
    <mergeCell ref="DP106:DX106"/>
    <mergeCell ref="EH106:EP106"/>
    <mergeCell ref="L107:T107"/>
    <mergeCell ref="AD109:AL109"/>
    <mergeCell ref="BE110:BM110"/>
    <mergeCell ref="AV111:BD111"/>
    <mergeCell ref="BE111:BM111"/>
    <mergeCell ref="B20:C20"/>
    <mergeCell ref="D20:F20"/>
    <mergeCell ref="E21:E23"/>
    <mergeCell ref="F21:F23"/>
    <mergeCell ref="L102:T102"/>
    <mergeCell ref="U102:AC102"/>
    <mergeCell ref="L105:T105"/>
    <mergeCell ref="U105:AC105"/>
    <mergeCell ref="L106:T106"/>
    <mergeCell ref="U106:AC106"/>
    <mergeCell ref="L104:T104"/>
    <mergeCell ref="U104:AC104"/>
    <mergeCell ref="L103:T103"/>
    <mergeCell ref="U103:AC103"/>
    <mergeCell ref="L101:T101"/>
    <mergeCell ref="U101:AC101"/>
    <mergeCell ref="AD101:AL101"/>
    <mergeCell ref="AM101:AU101"/>
    <mergeCell ref="AV101:BM101"/>
    <mergeCell ref="EQ98:FH98"/>
    <mergeCell ref="L98:AC98"/>
    <mergeCell ref="AD98:AU98"/>
    <mergeCell ref="AV98:BM98"/>
    <mergeCell ref="BN98:CE98"/>
    <mergeCell ref="AV107:BD107"/>
    <mergeCell ref="BE107:BM107"/>
    <mergeCell ref="EQ105:EY105"/>
    <mergeCell ref="EZ105:FH105"/>
    <mergeCell ref="EQ106:EY106"/>
    <mergeCell ref="EZ106:FH106"/>
    <mergeCell ref="EQ107:EY107"/>
    <mergeCell ref="EZ107:FH107"/>
    <mergeCell ref="EQ102:FH102"/>
    <mergeCell ref="EQ99:EY99"/>
    <mergeCell ref="EQ100:EY100"/>
    <mergeCell ref="EZ100:FH100"/>
    <mergeCell ref="EZ99:FH99"/>
    <mergeCell ref="CX99:DF99"/>
    <mergeCell ref="AD102:AL102"/>
    <mergeCell ref="AM102:AU102"/>
    <mergeCell ref="AV99:BD99"/>
    <mergeCell ref="BE99:BM99"/>
    <mergeCell ref="AV100:BD100"/>
    <mergeCell ref="DP109:DX109"/>
    <mergeCell ref="EH109:EP109"/>
    <mergeCell ref="DP110:DX110"/>
    <mergeCell ref="EH110:EP110"/>
    <mergeCell ref="DP111:DX111"/>
    <mergeCell ref="EH111:EP111"/>
    <mergeCell ref="CF98:CW98"/>
    <mergeCell ref="CX98:DO98"/>
    <mergeCell ref="DP98:EG98"/>
    <mergeCell ref="CO106:CW106"/>
    <mergeCell ref="CO107:CW107"/>
    <mergeCell ref="CO105:CW105"/>
    <mergeCell ref="DG99:DO99"/>
    <mergeCell ref="CX100:DF100"/>
    <mergeCell ref="DG100:DO100"/>
    <mergeCell ref="CX102:DF102"/>
    <mergeCell ref="DG102:DO102"/>
    <mergeCell ref="DG104:DO104"/>
    <mergeCell ref="CF105:CN105"/>
    <mergeCell ref="CF106:CN106"/>
    <mergeCell ref="CF107:CN107"/>
    <mergeCell ref="CO104:CW104"/>
    <mergeCell ref="DG103:DO103"/>
    <mergeCell ref="CF101:CN101"/>
    <mergeCell ref="EH123:FH123"/>
    <mergeCell ref="EH124:FH124"/>
    <mergeCell ref="DP112:DX112"/>
    <mergeCell ref="EH112:EP112"/>
    <mergeCell ref="DP113:DX113"/>
    <mergeCell ref="EH113:EP113"/>
    <mergeCell ref="EH98:EP98"/>
    <mergeCell ref="DY99:EG99"/>
    <mergeCell ref="DY100:EG100"/>
    <mergeCell ref="DY102:EG102"/>
    <mergeCell ref="DY103:EG103"/>
    <mergeCell ref="DY104:EG104"/>
    <mergeCell ref="DY105:EG105"/>
    <mergeCell ref="DY106:EG106"/>
    <mergeCell ref="DY107:EG107"/>
    <mergeCell ref="DY108:EG108"/>
    <mergeCell ref="DY109:EG109"/>
    <mergeCell ref="DY110:EG110"/>
    <mergeCell ref="DY111:EG111"/>
    <mergeCell ref="DY112:EG112"/>
    <mergeCell ref="DY113:EG113"/>
    <mergeCell ref="DP107:DX107"/>
    <mergeCell ref="EH107:EP107"/>
    <mergeCell ref="DP108:DX108"/>
    <mergeCell ref="AS13:CP13"/>
    <mergeCell ref="AS14:CP14"/>
    <mergeCell ref="AS5:CP5"/>
    <mergeCell ref="AS6:CP6"/>
    <mergeCell ref="AS7:CP7"/>
    <mergeCell ref="AS8:CP8"/>
    <mergeCell ref="EH125:FH125"/>
    <mergeCell ref="EH126:FH126"/>
    <mergeCell ref="CF117:EG117"/>
    <mergeCell ref="CF118:EG118"/>
    <mergeCell ref="CF119:EG119"/>
    <mergeCell ref="CF120:EG120"/>
    <mergeCell ref="CF121:EG121"/>
    <mergeCell ref="CF122:EG122"/>
    <mergeCell ref="CF123:EG123"/>
    <mergeCell ref="CF124:EG124"/>
    <mergeCell ref="CF125:EG125"/>
    <mergeCell ref="CF126:EG126"/>
    <mergeCell ref="EH117:FH117"/>
    <mergeCell ref="EH118:FH118"/>
    <mergeCell ref="EH119:FH119"/>
    <mergeCell ref="EH120:FH120"/>
    <mergeCell ref="EH121:FH121"/>
    <mergeCell ref="EH122:FH122"/>
    <mergeCell ref="DA5:EX5"/>
    <mergeCell ref="DA6:EX6"/>
    <mergeCell ref="DA7:EX7"/>
    <mergeCell ref="DA8:EX8"/>
    <mergeCell ref="DA9:EX9"/>
    <mergeCell ref="DA10:EX10"/>
    <mergeCell ref="DA11:EX11"/>
    <mergeCell ref="DA12:EX12"/>
    <mergeCell ref="AS9:CP9"/>
    <mergeCell ref="AS10:CP10"/>
    <mergeCell ref="AS11:CP11"/>
    <mergeCell ref="AS12:CP12"/>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2"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 r:id="rId3"/>
  <legacyDrawingHF r:id="rId4"/>
</worksheet>
</file>

<file path=xl/worksheets/sheet18.xml><?xml version="1.0" encoding="utf-8"?>
<worksheet xmlns="http://schemas.openxmlformats.org/spreadsheetml/2006/main" xmlns:r="http://schemas.openxmlformats.org/officeDocument/2006/relationships">
  <sheetPr>
    <pageSetUpPr fitToPage="1"/>
  </sheetPr>
  <dimension ref="A1:F28"/>
  <sheetViews>
    <sheetView zoomScale="70" zoomScaleNormal="70" workbookViewId="0">
      <selection activeCell="A10" sqref="A10:I10"/>
    </sheetView>
  </sheetViews>
  <sheetFormatPr baseColWidth="10" defaultRowHeight="15"/>
  <cols>
    <col min="1" max="1" width="11.42578125" style="2536"/>
    <col min="2" max="2" width="35.140625" style="2536" customWidth="1"/>
    <col min="3" max="3" width="75.5703125" style="2536" customWidth="1"/>
    <col min="4" max="4" width="44.7109375" style="2934" customWidth="1"/>
    <col min="5" max="5" width="44.7109375" style="2536" customWidth="1"/>
    <col min="6" max="6" width="17.7109375" style="2536" customWidth="1"/>
    <col min="7" max="9" width="5.5703125" style="2536" customWidth="1"/>
    <col min="10" max="16384" width="11.42578125" style="2536"/>
  </cols>
  <sheetData>
    <row r="1" spans="1:6" s="195" customFormat="1" ht="15.75" thickBot="1">
      <c r="A1" s="194" t="s">
        <v>2308</v>
      </c>
      <c r="D1" s="196"/>
    </row>
    <row r="2" spans="1:6">
      <c r="A2" s="315" t="s">
        <v>1952</v>
      </c>
      <c r="C2" s="2934"/>
      <c r="D2" s="2536"/>
    </row>
    <row r="3" spans="1:6">
      <c r="B3" s="2934"/>
      <c r="C3" s="1673" t="s">
        <v>1385</v>
      </c>
      <c r="E3" s="2934"/>
    </row>
    <row r="4" spans="1:6">
      <c r="B4" s="135"/>
      <c r="C4" s="2538"/>
      <c r="E4" s="1503"/>
    </row>
    <row r="5" spans="1:6">
      <c r="B5" s="1129" t="s">
        <v>206</v>
      </c>
      <c r="C5" s="261" t="s">
        <v>2319</v>
      </c>
      <c r="E5" s="1123"/>
    </row>
    <row r="6" spans="1:6">
      <c r="B6" s="1129" t="s">
        <v>207</v>
      </c>
      <c r="C6" s="261" t="s">
        <v>2320</v>
      </c>
      <c r="E6" s="1123"/>
    </row>
    <row r="7" spans="1:6">
      <c r="B7" s="1129" t="s">
        <v>205</v>
      </c>
      <c r="C7" s="261" t="s">
        <v>2321</v>
      </c>
      <c r="E7" s="1123"/>
    </row>
    <row r="8" spans="1:6">
      <c r="B8" s="2540" t="s">
        <v>208</v>
      </c>
      <c r="C8" s="261" t="s">
        <v>2335</v>
      </c>
      <c r="E8" s="261"/>
    </row>
    <row r="9" spans="1:6">
      <c r="C9" s="135"/>
      <c r="E9" s="1123"/>
    </row>
    <row r="10" spans="1:6">
      <c r="A10" s="2536" t="s">
        <v>2310</v>
      </c>
      <c r="C10" s="135"/>
      <c r="E10" s="1123"/>
    </row>
    <row r="11" spans="1:6">
      <c r="A11" s="2536" t="s">
        <v>2309</v>
      </c>
      <c r="C11" s="135"/>
      <c r="D11" s="2536"/>
      <c r="E11" s="1123"/>
    </row>
    <row r="12" spans="1:6">
      <c r="A12" s="2536" t="s">
        <v>2451</v>
      </c>
      <c r="D12" s="135"/>
    </row>
    <row r="13" spans="1:6">
      <c r="A13" s="2548"/>
      <c r="B13" s="2548"/>
      <c r="C13" s="2548"/>
      <c r="D13" s="2545"/>
      <c r="E13" s="2549"/>
      <c r="F13" s="2554"/>
    </row>
    <row r="14" spans="1:6" s="145" customFormat="1">
      <c r="A14" s="2947" t="s">
        <v>2322</v>
      </c>
      <c r="B14" s="2943"/>
      <c r="C14" s="2943"/>
      <c r="D14" s="2944"/>
      <c r="E14" s="2945"/>
      <c r="F14" s="2946"/>
    </row>
    <row r="16" spans="1:6" ht="45.75" customHeight="1">
      <c r="C16" s="2954" t="s">
        <v>2311</v>
      </c>
      <c r="D16" s="2536"/>
    </row>
    <row r="17" spans="2:6" ht="60">
      <c r="B17" s="2941" t="s">
        <v>2360</v>
      </c>
      <c r="C17" s="2955" t="s">
        <v>2312</v>
      </c>
      <c r="D17" s="2536"/>
    </row>
    <row r="18" spans="2:6" ht="45">
      <c r="B18" s="2942" t="s">
        <v>2358</v>
      </c>
      <c r="C18" s="2948" t="s">
        <v>2313</v>
      </c>
      <c r="D18" s="2536"/>
    </row>
    <row r="19" spans="2:6">
      <c r="B19" s="4757" t="s">
        <v>2359</v>
      </c>
      <c r="C19" s="2956" t="s">
        <v>2316</v>
      </c>
      <c r="D19" s="2536"/>
    </row>
    <row r="20" spans="2:6">
      <c r="B20" s="4758"/>
      <c r="C20" s="2957" t="s">
        <v>2336</v>
      </c>
      <c r="D20" s="2536"/>
    </row>
    <row r="21" spans="2:6">
      <c r="B21" s="4759"/>
      <c r="C21" s="2958" t="s">
        <v>2337</v>
      </c>
      <c r="D21" s="2536"/>
    </row>
    <row r="23" spans="2:6">
      <c r="D23" s="2960"/>
      <c r="E23" s="2960"/>
      <c r="F23" s="2960"/>
    </row>
    <row r="24" spans="2:6">
      <c r="D24" s="2960"/>
      <c r="E24" s="2960"/>
      <c r="F24" s="2960"/>
    </row>
    <row r="25" spans="2:6">
      <c r="D25" s="2960"/>
      <c r="E25" s="2960"/>
    </row>
    <row r="26" spans="2:6">
      <c r="D26" s="2960"/>
      <c r="E26" s="2960"/>
    </row>
    <row r="27" spans="2:6">
      <c r="D27" s="2960"/>
      <c r="E27" s="2960"/>
    </row>
    <row r="28" spans="2:6">
      <c r="D28" s="2960"/>
      <c r="E28" s="2960"/>
    </row>
  </sheetData>
  <dataConsolidate/>
  <mergeCells count="1">
    <mergeCell ref="B19:B21"/>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65"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19.xml><?xml version="1.0" encoding="utf-8"?>
<worksheet xmlns="http://schemas.openxmlformats.org/spreadsheetml/2006/main" xmlns:r="http://schemas.openxmlformats.org/officeDocument/2006/relationships">
  <sheetPr>
    <pageSetUpPr fitToPage="1"/>
  </sheetPr>
  <dimension ref="A1:AK51"/>
  <sheetViews>
    <sheetView zoomScale="70" zoomScaleNormal="70" workbookViewId="0">
      <selection activeCell="A10" sqref="A10:I10"/>
    </sheetView>
  </sheetViews>
  <sheetFormatPr baseColWidth="10" defaultRowHeight="15"/>
  <cols>
    <col min="1" max="1" width="11.42578125" style="2536"/>
    <col min="2" max="2" width="32.85546875" style="2536" bestFit="1" customWidth="1"/>
    <col min="3" max="3" width="7.28515625" style="2536" customWidth="1"/>
    <col min="4" max="4" width="28" style="2536" bestFit="1" customWidth="1"/>
    <col min="5" max="5" width="11" style="2936" bestFit="1" customWidth="1"/>
    <col min="6" max="8" width="17.42578125" style="2536" customWidth="1"/>
    <col min="9" max="9" width="17.42578125" style="1123" customWidth="1"/>
    <col min="10" max="10" width="17.42578125" style="2540" customWidth="1"/>
    <col min="11" max="11" width="17.42578125" style="2541" customWidth="1"/>
    <col min="12" max="12" width="17.42578125" style="2540" customWidth="1"/>
    <col min="13" max="13" width="17.42578125" style="2541" customWidth="1"/>
    <col min="14" max="14" width="17.42578125" style="2540" customWidth="1"/>
    <col min="15" max="15" width="17.42578125" style="2541" customWidth="1"/>
    <col min="16" max="16" width="17.42578125" style="2540" customWidth="1"/>
    <col min="17" max="17" width="17.42578125" style="2541" customWidth="1"/>
    <col min="18" max="18" width="17.42578125" style="2540" customWidth="1"/>
    <col min="19" max="19" width="17.42578125" style="2541" customWidth="1"/>
    <col min="20" max="20" width="17.42578125" style="2540" customWidth="1"/>
    <col min="21" max="21" width="17.42578125" style="2541" customWidth="1"/>
    <col min="22" max="22" width="17.42578125" style="2540" customWidth="1"/>
    <col min="23" max="23" width="17.42578125" style="2541" customWidth="1"/>
    <col min="24" max="24" width="17.42578125" style="2540" customWidth="1"/>
    <col min="25" max="25" width="17.42578125" style="2541" customWidth="1"/>
    <col min="26" max="26" width="5.5703125" style="2540" customWidth="1"/>
    <col min="27" max="27" width="5.5703125" style="2541" customWidth="1"/>
    <col min="28" max="28" width="5.5703125" style="2540" customWidth="1"/>
    <col min="29" max="29" width="5.5703125" style="2541" customWidth="1"/>
    <col min="30" max="30" width="5.5703125" style="2540" customWidth="1"/>
    <col min="31" max="31" width="5.5703125" style="2541" customWidth="1"/>
    <col min="32" max="32" width="5.5703125" style="2540" customWidth="1"/>
    <col min="33" max="33" width="5.5703125" style="2541" customWidth="1"/>
    <col min="34" max="34" width="5.5703125" style="2540" customWidth="1"/>
    <col min="35" max="35" width="5.5703125" style="2541" customWidth="1"/>
    <col min="36" max="38" width="5.5703125" style="2536" customWidth="1"/>
    <col min="39" max="16384" width="11.42578125" style="2536"/>
  </cols>
  <sheetData>
    <row r="1" spans="1:35" s="195" customFormat="1" ht="15.75" thickBot="1">
      <c r="A1" s="194" t="s">
        <v>2326</v>
      </c>
      <c r="E1" s="196"/>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row>
    <row r="2" spans="1:35">
      <c r="A2" s="315" t="s">
        <v>1952</v>
      </c>
      <c r="D2" s="2936"/>
      <c r="E2" s="2536"/>
      <c r="I2" s="2536"/>
      <c r="J2" s="2536"/>
      <c r="K2" s="2536"/>
      <c r="L2" s="2536"/>
      <c r="M2" s="2536"/>
      <c r="N2" s="2536"/>
      <c r="O2" s="2536"/>
      <c r="P2" s="2536"/>
      <c r="Q2" s="2536"/>
      <c r="R2" s="2536"/>
      <c r="S2" s="2536"/>
      <c r="T2" s="2536"/>
      <c r="U2" s="2536"/>
      <c r="V2" s="2536"/>
      <c r="W2" s="2536"/>
      <c r="X2" s="2536"/>
      <c r="Y2" s="2536"/>
      <c r="Z2" s="2536"/>
      <c r="AA2" s="2536"/>
      <c r="AB2" s="2536"/>
      <c r="AC2" s="2536"/>
      <c r="AD2" s="2536"/>
    </row>
    <row r="3" spans="1:35">
      <c r="A3" s="1539"/>
      <c r="B3" s="2936"/>
      <c r="C3" s="1673" t="s">
        <v>1385</v>
      </c>
      <c r="D3" s="2936"/>
      <c r="H3" s="2540"/>
      <c r="I3" s="1672" t="s">
        <v>1390</v>
      </c>
      <c r="J3" s="2541"/>
      <c r="K3" s="2540"/>
      <c r="N3" s="1672" t="s">
        <v>1384</v>
      </c>
      <c r="S3" s="2540"/>
      <c r="T3" s="1672"/>
      <c r="V3" s="2541"/>
    </row>
    <row r="4" spans="1:35">
      <c r="B4" s="135" t="s">
        <v>213</v>
      </c>
      <c r="C4" s="2538" t="s">
        <v>206</v>
      </c>
      <c r="D4" s="1503" t="s">
        <v>1141</v>
      </c>
      <c r="H4" s="2540" t="s">
        <v>205</v>
      </c>
      <c r="I4" s="261"/>
      <c r="J4" s="2541"/>
      <c r="K4" s="2540"/>
      <c r="M4" s="2540" t="s">
        <v>208</v>
      </c>
      <c r="N4" s="261"/>
      <c r="S4" s="2540"/>
      <c r="T4" s="2541"/>
      <c r="U4" s="2540"/>
      <c r="V4" s="2541"/>
    </row>
    <row r="5" spans="1:35">
      <c r="B5" s="135"/>
      <c r="C5" s="2538" t="s">
        <v>207</v>
      </c>
      <c r="D5" s="1123" t="s">
        <v>2528</v>
      </c>
      <c r="H5" s="2540"/>
      <c r="I5" s="2541"/>
      <c r="J5" s="2541"/>
      <c r="K5" s="2540"/>
      <c r="M5" s="2540" t="s">
        <v>238</v>
      </c>
      <c r="N5" s="261"/>
      <c r="S5" s="2540"/>
      <c r="T5" s="2541"/>
      <c r="U5" s="2540"/>
      <c r="V5" s="2541"/>
    </row>
    <row r="6" spans="1:35">
      <c r="B6" s="135"/>
      <c r="C6" s="2538"/>
      <c r="D6" s="1123"/>
      <c r="H6" s="2540"/>
      <c r="I6" s="2541"/>
      <c r="S6" s="2540"/>
      <c r="T6" s="2541"/>
      <c r="U6" s="2540"/>
      <c r="V6" s="2541"/>
    </row>
    <row r="7" spans="1:35">
      <c r="B7" s="135"/>
      <c r="C7" s="2538"/>
      <c r="D7" s="1123"/>
      <c r="H7" s="2540" t="s">
        <v>239</v>
      </c>
      <c r="I7" s="1123" t="s">
        <v>2952</v>
      </c>
      <c r="J7" s="2541"/>
      <c r="K7" s="2540"/>
      <c r="M7" s="2540" t="s">
        <v>261</v>
      </c>
      <c r="N7" s="261" t="s">
        <v>2953</v>
      </c>
      <c r="S7" s="2540"/>
      <c r="T7" s="2541"/>
      <c r="U7" s="2540"/>
      <c r="V7" s="2541"/>
    </row>
    <row r="8" spans="1:35">
      <c r="B8" s="135"/>
      <c r="C8" s="2938"/>
      <c r="D8" s="261"/>
      <c r="H8" s="2540" t="s">
        <v>338</v>
      </c>
      <c r="J8" s="2541"/>
      <c r="K8" s="2540"/>
      <c r="Q8" s="2938"/>
      <c r="R8" s="261"/>
      <c r="U8" s="2540"/>
      <c r="V8" s="2541"/>
      <c r="W8" s="2540"/>
      <c r="X8" s="2541"/>
      <c r="Y8" s="2540"/>
      <c r="Z8" s="2541"/>
      <c r="AA8" s="2540"/>
      <c r="AB8" s="2541"/>
    </row>
    <row r="9" spans="1:35">
      <c r="B9" s="135"/>
      <c r="C9" s="2936" t="s">
        <v>339</v>
      </c>
      <c r="D9" s="1123" t="s">
        <v>1431</v>
      </c>
      <c r="H9" s="2541"/>
      <c r="I9" s="2540"/>
      <c r="J9" s="2541"/>
      <c r="K9" s="2540"/>
      <c r="L9" s="2541"/>
      <c r="M9" s="2540"/>
      <c r="N9" s="2541"/>
      <c r="Q9" s="2938"/>
      <c r="R9" s="261"/>
      <c r="U9" s="2540"/>
      <c r="V9" s="2541"/>
      <c r="W9" s="2540"/>
      <c r="X9" s="2541"/>
      <c r="Y9" s="2540"/>
      <c r="Z9" s="2541"/>
      <c r="AA9" s="2540"/>
      <c r="AB9" s="2541"/>
    </row>
    <row r="10" spans="1:35">
      <c r="B10" s="135"/>
      <c r="C10" s="2936" t="s">
        <v>344</v>
      </c>
      <c r="D10" s="1123" t="s">
        <v>1432</v>
      </c>
      <c r="H10" s="1123"/>
      <c r="I10" s="2540"/>
      <c r="J10" s="2541"/>
      <c r="K10" s="2540"/>
      <c r="L10" s="2541"/>
      <c r="M10" s="2540"/>
      <c r="N10" s="2541"/>
      <c r="O10" s="2540"/>
      <c r="P10" s="2541"/>
      <c r="Q10" s="2540"/>
      <c r="R10" s="2541"/>
      <c r="S10" s="2936"/>
      <c r="T10" s="2541"/>
      <c r="U10" s="2540"/>
      <c r="V10" s="2541"/>
      <c r="W10" s="2540"/>
      <c r="X10" s="2541"/>
      <c r="Y10" s="2540"/>
      <c r="Z10" s="2541"/>
      <c r="AA10" s="2540"/>
      <c r="AB10" s="2541"/>
    </row>
    <row r="11" spans="1:35">
      <c r="C11" s="134"/>
      <c r="D11" s="135"/>
      <c r="E11" s="2536"/>
      <c r="F11" s="1123"/>
      <c r="H11" s="1123"/>
      <c r="I11" s="2540"/>
      <c r="J11" s="2541"/>
      <c r="K11" s="2540"/>
      <c r="L11" s="2541"/>
      <c r="M11" s="2540"/>
      <c r="N11" s="2541"/>
      <c r="O11" s="2540"/>
      <c r="P11" s="2541"/>
      <c r="Q11" s="2540"/>
      <c r="R11" s="2541"/>
      <c r="S11" s="2936"/>
      <c r="T11" s="2541"/>
      <c r="U11" s="2540"/>
      <c r="V11" s="2541"/>
      <c r="W11" s="2540"/>
      <c r="X11" s="2541"/>
      <c r="Y11" s="2540"/>
      <c r="Z11" s="2541"/>
      <c r="AA11" s="2540"/>
      <c r="AB11" s="2541"/>
    </row>
    <row r="12" spans="1:35">
      <c r="C12" s="134"/>
      <c r="E12" s="135"/>
    </row>
    <row r="13" spans="1:35" ht="17.25" customHeight="1">
      <c r="A13" s="2548"/>
      <c r="B13" s="2548"/>
      <c r="C13" s="2545"/>
      <c r="D13" s="2548"/>
      <c r="E13" s="2545"/>
      <c r="F13" s="2549"/>
      <c r="G13" s="2554"/>
      <c r="H13" s="2554"/>
      <c r="I13" s="2554"/>
      <c r="J13" s="2554"/>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row>
    <row r="14" spans="1:35" s="145" customFormat="1">
      <c r="A14" s="141" t="s">
        <v>2327</v>
      </c>
      <c r="E14" s="143"/>
      <c r="I14" s="148"/>
      <c r="J14" s="142"/>
      <c r="K14" s="146"/>
      <c r="L14" s="147"/>
      <c r="M14" s="146"/>
      <c r="N14" s="147"/>
      <c r="O14" s="146"/>
      <c r="P14" s="147"/>
      <c r="Q14" s="146"/>
      <c r="R14" s="147"/>
      <c r="S14" s="146"/>
      <c r="T14" s="147"/>
      <c r="U14" s="146"/>
      <c r="V14" s="147"/>
      <c r="W14" s="146"/>
      <c r="X14" s="147"/>
      <c r="Y14" s="146"/>
      <c r="Z14" s="147"/>
      <c r="AA14" s="146"/>
      <c r="AB14" s="147"/>
      <c r="AC14" s="146"/>
      <c r="AD14" s="147"/>
      <c r="AE14" s="146"/>
      <c r="AF14" s="147"/>
      <c r="AG14" s="146"/>
      <c r="AH14" s="147"/>
      <c r="AI14" s="146"/>
    </row>
    <row r="16" spans="1:35" ht="15" customHeight="1">
      <c r="A16" s="2557" t="s">
        <v>2607</v>
      </c>
      <c r="B16" s="2548"/>
      <c r="C16" s="2545"/>
      <c r="D16" s="2548"/>
      <c r="E16" s="2545"/>
      <c r="F16" s="2549"/>
      <c r="G16" s="2554"/>
      <c r="H16" s="2554"/>
      <c r="I16" s="2554"/>
      <c r="J16" s="2554"/>
      <c r="K16" s="2554"/>
      <c r="L16" s="2554"/>
      <c r="M16" s="2554"/>
      <c r="N16" s="2554"/>
      <c r="O16" s="2554"/>
      <c r="P16" s="2554"/>
      <c r="Q16" s="2554"/>
      <c r="R16" s="2554"/>
      <c r="S16" s="2554"/>
      <c r="T16" s="2554"/>
      <c r="U16" s="2554"/>
      <c r="V16" s="2554"/>
      <c r="W16" s="2554"/>
      <c r="X16" s="2554"/>
      <c r="Y16" s="2554"/>
      <c r="Z16" s="2554"/>
      <c r="AA16" s="2554"/>
      <c r="AB16" s="2554"/>
      <c r="AC16" s="2554"/>
      <c r="AD16" s="2554"/>
      <c r="AE16" s="2554"/>
      <c r="AF16" s="2554"/>
      <c r="AG16" s="2554"/>
      <c r="AH16" s="2554"/>
      <c r="AI16" s="2554"/>
    </row>
    <row r="17" spans="1:37" ht="15" customHeight="1">
      <c r="B17" s="2541"/>
      <c r="C17" s="1123"/>
      <c r="E17" s="2538"/>
      <c r="F17" s="2938"/>
      <c r="G17" s="2936"/>
      <c r="H17" s="2936"/>
      <c r="I17" s="2936"/>
      <c r="J17" s="2936"/>
      <c r="K17" s="2936"/>
      <c r="L17" s="2936"/>
      <c r="M17" s="2936"/>
      <c r="N17" s="2936"/>
      <c r="O17" s="2936"/>
      <c r="P17" s="2936"/>
      <c r="Q17" s="2936"/>
      <c r="R17" s="2936"/>
      <c r="S17" s="2936"/>
      <c r="T17" s="2936"/>
      <c r="U17" s="2936"/>
      <c r="V17" s="2936"/>
      <c r="W17" s="2936"/>
      <c r="X17" s="2936"/>
      <c r="Y17" s="2936"/>
      <c r="Z17" s="2936"/>
      <c r="AA17" s="2936"/>
      <c r="AB17" s="2936"/>
      <c r="AC17" s="2936"/>
      <c r="AD17" s="2936"/>
      <c r="AE17" s="2936"/>
      <c r="AF17" s="2936"/>
      <c r="AG17" s="2936"/>
      <c r="AH17" s="2936"/>
      <c r="AI17" s="2936"/>
    </row>
    <row r="18" spans="1:37" s="2553" customFormat="1" ht="17.25" customHeight="1">
      <c r="A18" s="2561" t="s">
        <v>405</v>
      </c>
      <c r="B18" s="307"/>
      <c r="C18" s="252"/>
      <c r="D18" s="307"/>
      <c r="E18" s="252"/>
      <c r="F18" s="253"/>
      <c r="G18" s="2556"/>
      <c r="H18" s="2556"/>
      <c r="I18" s="2862"/>
      <c r="J18" s="2556"/>
      <c r="K18" s="2556"/>
      <c r="L18" s="2556"/>
      <c r="M18" s="2556"/>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46"/>
      <c r="AK18" s="2547"/>
    </row>
    <row r="19" spans="1:37" ht="17.25" customHeight="1">
      <c r="A19" s="1209"/>
      <c r="B19" s="2548"/>
      <c r="C19" s="2545"/>
      <c r="D19" s="2548"/>
      <c r="E19" s="2545"/>
      <c r="F19" s="2549"/>
      <c r="G19" s="2554"/>
      <c r="H19" s="2554"/>
      <c r="I19" s="2554"/>
      <c r="J19" s="2554"/>
      <c r="K19" s="2554"/>
      <c r="L19" s="2554"/>
      <c r="M19" s="2554"/>
      <c r="N19" s="2554"/>
      <c r="O19" s="2554"/>
      <c r="P19" s="2554"/>
      <c r="Q19" s="2554"/>
      <c r="R19" s="2554"/>
      <c r="S19" s="2554"/>
      <c r="T19" s="2554"/>
      <c r="U19" s="2554"/>
      <c r="V19" s="2554"/>
      <c r="W19" s="2554"/>
      <c r="X19" s="2554"/>
      <c r="Y19" s="2554"/>
      <c r="Z19" s="2554"/>
      <c r="AA19" s="2554"/>
      <c r="AB19" s="2554"/>
      <c r="AC19" s="2554"/>
      <c r="AD19" s="2554"/>
      <c r="AE19" s="2554"/>
      <c r="AF19" s="2554"/>
      <c r="AG19" s="2554"/>
      <c r="AH19" s="2554"/>
      <c r="AI19" s="2554"/>
      <c r="AJ19" s="2541"/>
      <c r="AK19" s="2540"/>
    </row>
    <row r="20" spans="1:37" s="146" customFormat="1">
      <c r="A20" s="2541"/>
      <c r="B20" s="145" t="s">
        <v>2955</v>
      </c>
      <c r="C20" s="145"/>
      <c r="D20" s="145"/>
      <c r="E20" s="3035" t="s">
        <v>2616</v>
      </c>
      <c r="F20" s="145"/>
      <c r="G20" s="147"/>
      <c r="I20" s="147"/>
      <c r="K20" s="147"/>
      <c r="M20" s="147"/>
      <c r="O20" s="147"/>
      <c r="R20" s="147"/>
      <c r="T20" s="145"/>
      <c r="U20" s="145"/>
      <c r="V20" s="145"/>
      <c r="W20" s="145"/>
      <c r="X20" s="145"/>
      <c r="Y20" s="145"/>
      <c r="Z20" s="145"/>
      <c r="AA20" s="145"/>
      <c r="AB20" s="145"/>
      <c r="AC20" s="145"/>
      <c r="AD20" s="145"/>
      <c r="AE20" s="145"/>
      <c r="AF20" s="145"/>
      <c r="AG20" s="145"/>
      <c r="AH20" s="145"/>
      <c r="AI20" s="145"/>
      <c r="AJ20" s="145"/>
      <c r="AK20" s="147"/>
    </row>
    <row r="21" spans="1:37" ht="17.25" customHeight="1">
      <c r="A21" s="1209"/>
      <c r="B21" s="2548"/>
      <c r="C21" s="2545"/>
      <c r="D21" s="2548"/>
      <c r="E21" s="2545"/>
      <c r="F21" s="2549"/>
      <c r="G21" s="2554"/>
      <c r="H21" s="2554"/>
      <c r="I21" s="2554"/>
      <c r="J21" s="2554"/>
      <c r="K21" s="2554"/>
      <c r="L21" s="2554"/>
      <c r="M21" s="2554"/>
      <c r="N21" s="2554"/>
      <c r="O21" s="2554"/>
      <c r="P21" s="2554"/>
      <c r="Q21" s="2554"/>
      <c r="R21" s="2554"/>
      <c r="S21" s="2554"/>
      <c r="T21" s="2554"/>
      <c r="U21" s="2554"/>
      <c r="V21" s="2554"/>
      <c r="W21" s="2554"/>
      <c r="X21" s="2554"/>
      <c r="Y21" s="2554"/>
      <c r="Z21" s="2554"/>
      <c r="AA21" s="2554"/>
      <c r="AB21" s="2554"/>
      <c r="AC21" s="2554"/>
      <c r="AD21" s="2554"/>
      <c r="AE21" s="2554"/>
      <c r="AF21" s="2554"/>
      <c r="AG21" s="2554"/>
      <c r="AH21" s="2554"/>
      <c r="AI21" s="2554"/>
      <c r="AJ21" s="2541"/>
      <c r="AK21" s="2540"/>
    </row>
    <row r="22" spans="1:37" ht="17.25" customHeight="1">
      <c r="A22" s="1209"/>
      <c r="B22" s="2564" t="s">
        <v>2611</v>
      </c>
      <c r="C22" s="2562"/>
      <c r="D22" s="803"/>
      <c r="E22" s="1659"/>
      <c r="F22" s="3048" t="s">
        <v>2612</v>
      </c>
      <c r="G22" s="3048" t="s">
        <v>2613</v>
      </c>
      <c r="H22" s="3048" t="s">
        <v>2614</v>
      </c>
      <c r="I22" s="3048" t="s">
        <v>2615</v>
      </c>
      <c r="J22" s="2554"/>
      <c r="K22" s="2554"/>
      <c r="L22" s="2554"/>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41"/>
      <c r="AK22" s="2540"/>
    </row>
    <row r="23" spans="1:37" ht="17.25" customHeight="1">
      <c r="A23" s="1209"/>
      <c r="B23" s="2565" t="s">
        <v>2608</v>
      </c>
      <c r="C23" s="2567" t="s">
        <v>75</v>
      </c>
      <c r="D23" s="1216"/>
      <c r="E23" s="3219"/>
      <c r="F23" s="3217">
        <v>450</v>
      </c>
      <c r="G23" s="3218">
        <v>1050</v>
      </c>
      <c r="H23" s="3218">
        <v>1400</v>
      </c>
      <c r="I23" s="3218">
        <v>2500</v>
      </c>
      <c r="J23" s="2554"/>
      <c r="K23" s="2554"/>
      <c r="L23" s="2554"/>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41"/>
      <c r="AK23" s="2540"/>
    </row>
    <row r="24" spans="1:37" ht="17.25" customHeight="1">
      <c r="A24" s="1209"/>
      <c r="B24" s="2563" t="s">
        <v>2950</v>
      </c>
      <c r="C24" s="2545"/>
      <c r="D24" s="2548"/>
      <c r="E24" s="3047"/>
      <c r="F24" s="3049"/>
      <c r="G24" s="3050"/>
      <c r="H24" s="3050"/>
      <c r="I24" s="3050"/>
      <c r="J24" s="2554"/>
      <c r="K24" s="2554"/>
      <c r="L24" s="2554"/>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41"/>
      <c r="AK24" s="2540"/>
    </row>
    <row r="25" spans="1:37" ht="17.25" customHeight="1">
      <c r="A25" s="1209"/>
      <c r="B25" s="2563" t="s">
        <v>2947</v>
      </c>
      <c r="C25" s="2545" t="s">
        <v>2622</v>
      </c>
      <c r="D25" s="2548"/>
      <c r="E25" s="3047"/>
      <c r="F25" s="3049">
        <v>11.039194253591505</v>
      </c>
      <c r="G25" s="3050">
        <v>25.758119925046845</v>
      </c>
      <c r="H25" s="3050">
        <v>34.344159900062458</v>
      </c>
      <c r="I25" s="3050">
        <v>61.328856964397239</v>
      </c>
      <c r="J25" s="2554"/>
      <c r="K25" s="2554"/>
      <c r="L25" s="2554"/>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41"/>
      <c r="AK25" s="2540"/>
    </row>
    <row r="26" spans="1:37" ht="17.25" customHeight="1">
      <c r="A26" s="1209"/>
      <c r="B26" s="2565" t="s">
        <v>2609</v>
      </c>
      <c r="C26" s="2567" t="s">
        <v>2948</v>
      </c>
      <c r="D26" s="1216"/>
      <c r="E26" s="634" t="s">
        <v>207</v>
      </c>
      <c r="F26" s="3217">
        <v>2183.737020450882</v>
      </c>
      <c r="G26" s="3218">
        <v>5095.3863810520561</v>
      </c>
      <c r="H26" s="3218">
        <v>6793.848508069409</v>
      </c>
      <c r="I26" s="3218">
        <v>12131.872335838229</v>
      </c>
      <c r="J26" s="2554"/>
      <c r="K26" s="2554"/>
      <c r="L26" s="2554"/>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41"/>
      <c r="AK26" s="2540"/>
    </row>
    <row r="27" spans="1:37" ht="17.25" customHeight="1">
      <c r="A27" s="1209"/>
      <c r="B27" s="2563" t="s">
        <v>2949</v>
      </c>
      <c r="C27" s="2545"/>
      <c r="D27" s="2548"/>
      <c r="E27" s="3176"/>
      <c r="F27" s="3049"/>
      <c r="G27" s="3050"/>
      <c r="H27" s="3050"/>
      <c r="I27" s="3050"/>
      <c r="J27" s="2554"/>
      <c r="K27" s="2554"/>
      <c r="L27" s="2554"/>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41"/>
      <c r="AK27" s="2540"/>
    </row>
    <row r="28" spans="1:37" ht="17.25" customHeight="1">
      <c r="A28" s="1209"/>
      <c r="B28" s="2563" t="s">
        <v>2947</v>
      </c>
      <c r="C28" s="2545" t="s">
        <v>2622</v>
      </c>
      <c r="D28" s="2548"/>
      <c r="E28" s="3047"/>
      <c r="F28" s="3049">
        <v>17.662710805746407</v>
      </c>
      <c r="G28" s="3050">
        <v>41.212991880074952</v>
      </c>
      <c r="H28" s="3050">
        <v>54.950655840099927</v>
      </c>
      <c r="I28" s="3050">
        <v>98.126171143035592</v>
      </c>
      <c r="J28" s="2554"/>
      <c r="K28" s="2554"/>
      <c r="L28" s="2554"/>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41"/>
      <c r="AK28" s="2540"/>
    </row>
    <row r="29" spans="1:37" ht="17.25" customHeight="1">
      <c r="A29" s="1209"/>
      <c r="B29" s="2565" t="s">
        <v>2609</v>
      </c>
      <c r="C29" s="2567" t="s">
        <v>2610</v>
      </c>
      <c r="D29" s="1216"/>
      <c r="E29" s="634" t="s">
        <v>207</v>
      </c>
      <c r="F29" s="3049">
        <v>3500</v>
      </c>
      <c r="G29" s="3050">
        <v>7500</v>
      </c>
      <c r="H29" s="3050">
        <v>10000</v>
      </c>
      <c r="I29" s="3050">
        <v>18000</v>
      </c>
      <c r="J29" s="2554"/>
      <c r="K29" s="2554"/>
      <c r="L29" s="2554"/>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41"/>
      <c r="AK29" s="2540"/>
    </row>
    <row r="30" spans="1:37" ht="15" customHeight="1">
      <c r="B30" s="51" t="s">
        <v>383</v>
      </c>
      <c r="C30" s="2539"/>
      <c r="D30" s="2539"/>
      <c r="E30" s="2937"/>
      <c r="F30" s="4777" t="s">
        <v>2975</v>
      </c>
      <c r="G30" s="4778"/>
      <c r="H30" s="4774" t="s">
        <v>2976</v>
      </c>
      <c r="I30" s="4775"/>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row>
    <row r="31" spans="1:37" ht="15" customHeight="1">
      <c r="B31" s="2542" t="s">
        <v>561</v>
      </c>
      <c r="F31" s="4760"/>
      <c r="G31" s="4761"/>
      <c r="H31" s="4772"/>
      <c r="I31" s="4773"/>
      <c r="J31" s="2536"/>
      <c r="K31" s="2536"/>
      <c r="L31" s="2536"/>
      <c r="M31" s="2536"/>
      <c r="N31" s="2536"/>
      <c r="O31" s="2536"/>
      <c r="P31" s="2536"/>
      <c r="Q31" s="2536"/>
      <c r="R31" s="2536"/>
      <c r="S31" s="2536"/>
      <c r="T31" s="2536"/>
      <c r="U31" s="2536"/>
      <c r="V31" s="2536"/>
      <c r="W31" s="2536"/>
      <c r="X31" s="2536"/>
      <c r="Y31" s="2536"/>
      <c r="Z31" s="2536"/>
      <c r="AA31" s="2536"/>
      <c r="AB31" s="2536"/>
      <c r="AC31" s="2536"/>
      <c r="AD31" s="2536"/>
      <c r="AE31" s="2536"/>
      <c r="AF31" s="2536"/>
      <c r="AG31" s="2536"/>
      <c r="AH31" s="2536"/>
      <c r="AI31" s="2536"/>
    </row>
    <row r="32" spans="1:37" ht="15" customHeight="1">
      <c r="B32" s="2542" t="s">
        <v>2954</v>
      </c>
      <c r="E32" s="3175"/>
      <c r="F32" s="4760"/>
      <c r="G32" s="4776"/>
      <c r="H32" s="4772"/>
      <c r="I32" s="4773"/>
      <c r="J32" s="2536"/>
      <c r="K32" s="2536"/>
      <c r="L32" s="2536"/>
      <c r="M32" s="2536"/>
      <c r="N32" s="2536"/>
      <c r="O32" s="2536"/>
      <c r="P32" s="2536"/>
      <c r="Q32" s="2536"/>
      <c r="R32" s="2536"/>
      <c r="S32" s="2536"/>
      <c r="T32" s="2536"/>
      <c r="U32" s="2536"/>
      <c r="V32" s="2536"/>
      <c r="W32" s="2536"/>
      <c r="X32" s="2536"/>
      <c r="Y32" s="2536"/>
      <c r="Z32" s="2536"/>
      <c r="AA32" s="2536"/>
      <c r="AB32" s="2536"/>
      <c r="AC32" s="2536"/>
      <c r="AD32" s="2536"/>
      <c r="AE32" s="2536"/>
      <c r="AF32" s="2536"/>
      <c r="AG32" s="2536"/>
      <c r="AH32" s="2536"/>
      <c r="AI32" s="2536"/>
    </row>
    <row r="33" spans="1:37" ht="15" customHeight="1">
      <c r="B33" s="2560" t="s">
        <v>2328</v>
      </c>
      <c r="C33" s="2551"/>
      <c r="D33" s="2551"/>
      <c r="E33" s="3178"/>
      <c r="F33" s="4762"/>
      <c r="G33" s="4763"/>
      <c r="H33" s="4768"/>
      <c r="I33" s="4769"/>
      <c r="J33" s="2536"/>
      <c r="K33" s="2536"/>
      <c r="L33" s="2536"/>
      <c r="M33" s="2536"/>
      <c r="N33" s="2536"/>
      <c r="O33" s="2536"/>
      <c r="P33" s="2536"/>
      <c r="Q33" s="2536"/>
      <c r="R33" s="2536"/>
      <c r="S33" s="2536"/>
      <c r="T33" s="2536"/>
      <c r="U33" s="2536"/>
      <c r="V33" s="2536"/>
      <c r="W33" s="2536"/>
      <c r="X33" s="2536"/>
      <c r="Y33" s="2536"/>
      <c r="Z33" s="2536"/>
      <c r="AA33" s="2536"/>
      <c r="AB33" s="2536"/>
      <c r="AC33" s="2536"/>
      <c r="AD33" s="2536"/>
      <c r="AE33" s="2536"/>
      <c r="AF33" s="2536"/>
      <c r="AG33" s="2536"/>
      <c r="AH33" s="2536"/>
      <c r="AI33" s="2536"/>
    </row>
    <row r="34" spans="1:37" ht="15" customHeight="1">
      <c r="B34" s="239" t="s">
        <v>931</v>
      </c>
      <c r="C34" s="2536" t="s">
        <v>198</v>
      </c>
      <c r="F34" s="4770"/>
      <c r="G34" s="4771"/>
      <c r="H34" s="4764"/>
      <c r="I34" s="4765"/>
      <c r="J34" s="2536"/>
      <c r="K34" s="2536"/>
      <c r="L34" s="2536"/>
      <c r="M34" s="2536"/>
      <c r="N34" s="2536"/>
      <c r="O34" s="2536"/>
      <c r="P34" s="2536"/>
      <c r="Q34" s="2536"/>
      <c r="R34" s="2536"/>
      <c r="S34" s="2536"/>
      <c r="T34" s="2536"/>
      <c r="U34" s="2536"/>
      <c r="V34" s="2536"/>
      <c r="W34" s="2536"/>
      <c r="X34" s="2536"/>
      <c r="Y34" s="2536"/>
      <c r="Z34" s="2536"/>
      <c r="AA34" s="2536"/>
      <c r="AB34" s="2536"/>
      <c r="AC34" s="2536"/>
      <c r="AD34" s="2536"/>
      <c r="AE34" s="2536"/>
      <c r="AF34" s="2536"/>
      <c r="AG34" s="2536"/>
      <c r="AH34" s="2536"/>
      <c r="AI34" s="2536"/>
    </row>
    <row r="35" spans="1:37" ht="15" customHeight="1">
      <c r="B35" s="2542"/>
      <c r="C35" s="2536" t="s">
        <v>673</v>
      </c>
      <c r="F35" s="4760"/>
      <c r="G35" s="4761"/>
      <c r="H35" s="4766"/>
      <c r="I35" s="4767"/>
      <c r="J35" s="2536"/>
      <c r="K35" s="2536"/>
      <c r="L35" s="2536"/>
      <c r="M35" s="2536"/>
      <c r="N35" s="2536"/>
      <c r="O35" s="2536"/>
      <c r="P35" s="2536"/>
      <c r="Q35" s="2536"/>
      <c r="R35" s="2536"/>
      <c r="S35" s="2536"/>
      <c r="T35" s="2536"/>
      <c r="U35" s="2536"/>
      <c r="V35" s="2536"/>
      <c r="W35" s="2536"/>
      <c r="X35" s="2536"/>
      <c r="Y35" s="2536"/>
      <c r="Z35" s="2536"/>
      <c r="AA35" s="2536"/>
      <c r="AB35" s="2536"/>
      <c r="AC35" s="2536"/>
      <c r="AD35" s="2536"/>
      <c r="AE35" s="2536"/>
      <c r="AF35" s="2536"/>
      <c r="AG35" s="2536"/>
      <c r="AH35" s="2536"/>
      <c r="AI35" s="2536"/>
    </row>
    <row r="36" spans="1:37" ht="15" customHeight="1">
      <c r="B36" s="2542"/>
      <c r="C36" s="2536" t="s">
        <v>862</v>
      </c>
      <c r="E36" s="3175"/>
      <c r="F36" s="4760"/>
      <c r="G36" s="4761"/>
      <c r="H36" s="4766">
        <v>24.19</v>
      </c>
      <c r="I36" s="4767">
        <v>24.19</v>
      </c>
      <c r="J36" s="2536"/>
      <c r="K36" s="2536"/>
      <c r="L36" s="2536"/>
      <c r="M36" s="2536"/>
      <c r="N36" s="2536"/>
      <c r="O36" s="2536"/>
      <c r="P36" s="2536"/>
      <c r="Q36" s="2536"/>
      <c r="R36" s="2536"/>
      <c r="S36" s="2536"/>
      <c r="T36" s="2536"/>
      <c r="U36" s="2536"/>
      <c r="V36" s="2536"/>
      <c r="W36" s="2536"/>
      <c r="X36" s="2536"/>
      <c r="Y36" s="2536"/>
      <c r="Z36" s="2536"/>
      <c r="AA36" s="2536"/>
      <c r="AB36" s="2536"/>
      <c r="AC36" s="2536"/>
      <c r="AD36" s="2536"/>
      <c r="AE36" s="2536"/>
      <c r="AF36" s="2536"/>
      <c r="AG36" s="2536"/>
      <c r="AH36" s="2536"/>
      <c r="AI36" s="2536"/>
    </row>
    <row r="37" spans="1:37">
      <c r="B37" s="2560"/>
      <c r="C37" s="2551" t="s">
        <v>2323</v>
      </c>
      <c r="D37" s="2551"/>
      <c r="E37" s="2940"/>
      <c r="F37" s="4762">
        <v>200</v>
      </c>
      <c r="G37" s="4763"/>
      <c r="H37" s="4768">
        <v>200</v>
      </c>
      <c r="I37" s="4769">
        <v>124</v>
      </c>
      <c r="J37" s="2536"/>
      <c r="K37" s="2536"/>
      <c r="L37" s="2536"/>
      <c r="M37" s="2536"/>
      <c r="N37" s="2536"/>
      <c r="O37" s="2536"/>
      <c r="P37" s="2536"/>
      <c r="Q37" s="2536"/>
      <c r="R37" s="2536"/>
      <c r="S37" s="2536"/>
      <c r="T37" s="2536"/>
      <c r="U37" s="2536"/>
      <c r="V37" s="2536"/>
      <c r="W37" s="2536"/>
      <c r="X37" s="2536"/>
      <c r="Y37" s="2536"/>
      <c r="Z37" s="2536"/>
      <c r="AA37" s="2536"/>
      <c r="AB37" s="2536"/>
      <c r="AC37" s="2536"/>
      <c r="AD37" s="2536"/>
      <c r="AE37" s="2536"/>
      <c r="AF37" s="2536"/>
      <c r="AG37" s="2536"/>
      <c r="AH37" s="2536"/>
      <c r="AI37" s="2536"/>
    </row>
    <row r="38" spans="1:37" ht="15" customHeight="1">
      <c r="B38" s="239" t="s">
        <v>2329</v>
      </c>
      <c r="C38" s="2536" t="s">
        <v>862</v>
      </c>
      <c r="E38" s="3175"/>
      <c r="F38" s="4760"/>
      <c r="G38" s="4761"/>
      <c r="H38" s="4766"/>
      <c r="I38" s="4767"/>
      <c r="J38" s="2536"/>
      <c r="K38" s="2536"/>
      <c r="L38" s="2536"/>
      <c r="M38" s="2536"/>
      <c r="N38" s="2536"/>
      <c r="O38" s="2536"/>
      <c r="P38" s="2536"/>
      <c r="Q38" s="2536"/>
      <c r="R38" s="2536"/>
      <c r="S38" s="2536"/>
      <c r="T38" s="2536"/>
      <c r="U38" s="2536"/>
      <c r="V38" s="2536"/>
      <c r="W38" s="2536"/>
      <c r="X38" s="2536"/>
      <c r="Y38" s="2536"/>
      <c r="Z38" s="2536"/>
      <c r="AA38" s="2536"/>
      <c r="AB38" s="2536"/>
      <c r="AC38" s="2536"/>
      <c r="AD38" s="2536"/>
      <c r="AE38" s="2536"/>
      <c r="AF38" s="2536"/>
      <c r="AG38" s="2536"/>
      <c r="AH38" s="2536"/>
      <c r="AI38" s="2536"/>
    </row>
    <row r="39" spans="1:37">
      <c r="B39" s="2560"/>
      <c r="C39" s="2551" t="s">
        <v>2951</v>
      </c>
      <c r="D39" s="2551"/>
      <c r="E39" s="2940"/>
      <c r="F39" s="4762"/>
      <c r="G39" s="4763"/>
      <c r="H39" s="4768"/>
      <c r="I39" s="4769"/>
      <c r="J39" s="2536"/>
      <c r="K39" s="2536"/>
      <c r="L39" s="2536"/>
      <c r="M39" s="2536"/>
      <c r="N39" s="2536"/>
      <c r="O39" s="2536"/>
      <c r="P39" s="2536"/>
      <c r="Q39" s="2536"/>
      <c r="R39" s="2536"/>
      <c r="S39" s="2536"/>
      <c r="T39" s="2536"/>
      <c r="U39" s="2536"/>
      <c r="V39" s="2536"/>
      <c r="W39" s="2536"/>
      <c r="X39" s="2536"/>
      <c r="Y39" s="2536"/>
      <c r="Z39" s="2536"/>
      <c r="AA39" s="2536"/>
      <c r="AB39" s="2536"/>
      <c r="AC39" s="2536"/>
      <c r="AD39" s="2536"/>
      <c r="AE39" s="2536"/>
      <c r="AF39" s="2536"/>
      <c r="AG39" s="2536"/>
      <c r="AH39" s="2536"/>
      <c r="AI39" s="2536"/>
    </row>
    <row r="40" spans="1:37" s="2541" customFormat="1">
      <c r="B40" s="51" t="s">
        <v>2330</v>
      </c>
      <c r="C40" s="2539"/>
      <c r="D40" s="2539"/>
      <c r="E40" s="3174"/>
      <c r="F40" s="4770" t="s">
        <v>2956</v>
      </c>
      <c r="G40" s="4771"/>
      <c r="H40" s="4764"/>
      <c r="I40" s="4765"/>
      <c r="K40" s="2540"/>
      <c r="M40" s="2540"/>
      <c r="O40" s="2540"/>
      <c r="R40" s="2540"/>
      <c r="T40" s="2536"/>
      <c r="U40" s="2536"/>
      <c r="V40" s="2536"/>
      <c r="W40" s="2536"/>
      <c r="X40" s="2536"/>
      <c r="Y40" s="2536"/>
      <c r="Z40" s="2536"/>
      <c r="AA40" s="2536"/>
      <c r="AB40" s="2536"/>
      <c r="AC40" s="2536"/>
      <c r="AD40" s="2536"/>
      <c r="AE40" s="2536"/>
      <c r="AF40" s="2536"/>
      <c r="AG40" s="2536"/>
      <c r="AH40" s="2536"/>
      <c r="AI40" s="2536"/>
      <c r="AJ40" s="2536"/>
      <c r="AK40" s="2540"/>
    </row>
    <row r="41" spans="1:37">
      <c r="B41" s="2542"/>
      <c r="E41" s="3175"/>
      <c r="F41" s="2542" t="s">
        <v>2333</v>
      </c>
      <c r="I41" s="3043"/>
    </row>
    <row r="42" spans="1:37">
      <c r="B42" s="2542"/>
      <c r="E42" s="3175"/>
      <c r="F42" s="2542" t="s">
        <v>2332</v>
      </c>
      <c r="I42" s="3043"/>
    </row>
    <row r="43" spans="1:37">
      <c r="B43" s="2542"/>
      <c r="E43" s="3175"/>
      <c r="F43" s="2542" t="s">
        <v>2331</v>
      </c>
      <c r="I43" s="3043"/>
    </row>
    <row r="44" spans="1:37">
      <c r="B44" s="2560"/>
      <c r="C44" s="2551"/>
      <c r="D44" s="2551"/>
      <c r="E44" s="3177"/>
      <c r="F44" s="2560" t="s">
        <v>2617</v>
      </c>
      <c r="G44" s="2551"/>
      <c r="H44" s="2551"/>
      <c r="I44" s="3044"/>
    </row>
    <row r="48" spans="1:37">
      <c r="A48" s="2541"/>
      <c r="B48" s="145" t="s">
        <v>1420</v>
      </c>
      <c r="C48" s="145"/>
      <c r="D48" s="145"/>
      <c r="E48" s="2939" t="s">
        <v>1472</v>
      </c>
      <c r="F48" s="145"/>
      <c r="G48" s="147"/>
      <c r="H48" s="146"/>
      <c r="I48" s="147"/>
      <c r="J48" s="146"/>
      <c r="K48" s="147"/>
      <c r="L48" s="146"/>
      <c r="M48" s="147"/>
      <c r="N48" s="146"/>
      <c r="O48" s="147"/>
      <c r="P48" s="146"/>
      <c r="Q48" s="146"/>
      <c r="R48" s="147"/>
      <c r="S48" s="146"/>
      <c r="T48" s="145"/>
      <c r="U48" s="145"/>
      <c r="V48" s="145"/>
      <c r="W48" s="145"/>
      <c r="X48" s="145"/>
      <c r="Y48" s="145"/>
      <c r="Z48" s="145"/>
      <c r="AA48" s="145"/>
      <c r="AB48" s="145"/>
      <c r="AC48" s="145"/>
      <c r="AD48" s="145"/>
      <c r="AE48" s="145"/>
      <c r="AF48" s="145"/>
      <c r="AG48" s="145"/>
      <c r="AH48" s="145"/>
      <c r="AI48" s="145"/>
      <c r="AJ48" s="145"/>
      <c r="AK48" s="145"/>
    </row>
    <row r="49" spans="2:17">
      <c r="I49" s="2536"/>
      <c r="J49" s="2536"/>
      <c r="K49" s="2536"/>
      <c r="L49" s="2536"/>
      <c r="M49" s="2536"/>
      <c r="N49" s="2536"/>
      <c r="O49" s="2536"/>
      <c r="P49" s="2536"/>
      <c r="Q49" s="2536"/>
    </row>
    <row r="50" spans="2:17">
      <c r="G50" s="1688" t="s">
        <v>1449</v>
      </c>
      <c r="H50" s="1689"/>
      <c r="I50" s="1688" t="s">
        <v>1450</v>
      </c>
      <c r="J50" s="3051"/>
      <c r="K50" s="1701"/>
      <c r="L50" s="1701"/>
      <c r="M50" s="1701"/>
      <c r="N50" s="1701"/>
      <c r="O50" s="1701"/>
      <c r="P50" s="1701"/>
    </row>
    <row r="51" spans="2:17">
      <c r="B51" s="54" t="s">
        <v>1422</v>
      </c>
      <c r="C51" s="50"/>
      <c r="D51" s="50"/>
      <c r="E51" s="2935"/>
      <c r="F51" s="1382"/>
      <c r="G51" s="3052" t="s">
        <v>189</v>
      </c>
      <c r="H51" s="1691"/>
      <c r="I51" s="3052" t="s">
        <v>189</v>
      </c>
      <c r="J51" s="1692"/>
      <c r="K51" s="137"/>
      <c r="L51" s="137"/>
      <c r="M51" s="137"/>
      <c r="N51" s="137"/>
      <c r="O51" s="137"/>
      <c r="P51" s="137"/>
    </row>
  </sheetData>
  <dataConsolidate/>
  <mergeCells count="22">
    <mergeCell ref="F38:G38"/>
    <mergeCell ref="F39:G39"/>
    <mergeCell ref="H38:I38"/>
    <mergeCell ref="H39:I39"/>
    <mergeCell ref="F40:G40"/>
    <mergeCell ref="H40:I40"/>
    <mergeCell ref="H31:I31"/>
    <mergeCell ref="H33:I33"/>
    <mergeCell ref="H30:I30"/>
    <mergeCell ref="F32:G32"/>
    <mergeCell ref="H32:I32"/>
    <mergeCell ref="F30:G30"/>
    <mergeCell ref="F31:G31"/>
    <mergeCell ref="F33:G33"/>
    <mergeCell ref="F36:G36"/>
    <mergeCell ref="F37:G37"/>
    <mergeCell ref="H34:I34"/>
    <mergeCell ref="H35:I35"/>
    <mergeCell ref="H36:I36"/>
    <mergeCell ref="H37:I37"/>
    <mergeCell ref="F34:G34"/>
    <mergeCell ref="F35:G35"/>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46"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2.xml><?xml version="1.0" encoding="utf-8"?>
<worksheet xmlns="http://schemas.openxmlformats.org/spreadsheetml/2006/main" xmlns:r="http://schemas.openxmlformats.org/officeDocument/2006/relationships">
  <dimension ref="A1:FJ36"/>
  <sheetViews>
    <sheetView zoomScale="75" zoomScaleNormal="75" workbookViewId="0">
      <pane xSplit="9" ySplit="7" topLeftCell="EA23" activePane="bottomRight" state="frozen"/>
      <selection pane="topRight" activeCell="J1" sqref="J1"/>
      <selection pane="bottomLeft" activeCell="A8" sqref="A8"/>
      <selection pane="bottomRight" activeCell="H28" sqref="H28"/>
    </sheetView>
  </sheetViews>
  <sheetFormatPr baseColWidth="10" defaultRowHeight="15"/>
  <cols>
    <col min="1" max="1" width="8" style="113" bestFit="1" customWidth="1"/>
    <col min="2" max="2" width="6.28515625" style="113" bestFit="1" customWidth="1"/>
    <col min="3" max="3" width="2" style="113" bestFit="1" customWidth="1"/>
    <col min="4" max="4" width="4.7109375" style="113" bestFit="1" customWidth="1"/>
    <col min="5" max="5" width="3.85546875" style="113" customWidth="1"/>
    <col min="6" max="6" width="6.7109375" style="3114" bestFit="1" customWidth="1"/>
    <col min="7" max="7" width="7.5703125" style="113" bestFit="1" customWidth="1"/>
    <col min="8" max="8" width="27.85546875" style="113" customWidth="1"/>
    <col min="9" max="9" width="40.140625" style="113" customWidth="1"/>
    <col min="10" max="13" width="6.5703125" style="113" bestFit="1" customWidth="1"/>
    <col min="14" max="19" width="5.28515625" style="113" bestFit="1" customWidth="1"/>
    <col min="20" max="20" width="4.140625" style="113" bestFit="1" customWidth="1"/>
    <col min="21" max="21" width="4.7109375" style="113" bestFit="1" customWidth="1"/>
    <col min="22" max="22" width="4.28515625" style="113" bestFit="1" customWidth="1"/>
    <col min="23" max="24" width="4.7109375" style="113" bestFit="1" customWidth="1"/>
    <col min="25" max="28" width="6.5703125" style="113" bestFit="1" customWidth="1"/>
    <col min="29" max="30" width="9.42578125" style="113" bestFit="1" customWidth="1"/>
    <col min="31" max="32" width="6.140625" style="113" bestFit="1" customWidth="1"/>
    <col min="33" max="36" width="9.42578125" style="113" bestFit="1" customWidth="1"/>
    <col min="37" max="40" width="6.5703125" style="113" bestFit="1" customWidth="1"/>
    <col min="41" max="41" width="5.28515625" style="113" bestFit="1" customWidth="1"/>
    <col min="42" max="43" width="5.140625" style="113" bestFit="1" customWidth="1"/>
    <col min="44" max="44" width="5.28515625" style="113" bestFit="1" customWidth="1"/>
    <col min="45" max="50" width="4.85546875" style="113" bestFit="1" customWidth="1"/>
    <col min="51" max="58" width="4.140625" style="113" bestFit="1" customWidth="1"/>
    <col min="59" max="59" width="6.5703125" style="3588" bestFit="1" customWidth="1"/>
    <col min="60" max="62" width="6.5703125" style="3589" bestFit="1" customWidth="1"/>
    <col min="63" max="63" width="6.5703125" style="3590" bestFit="1" customWidth="1"/>
    <col min="64" max="64" width="4.140625" style="3603" bestFit="1" customWidth="1"/>
    <col min="65" max="66" width="4.7109375" style="3604" bestFit="1" customWidth="1"/>
    <col min="67" max="67" width="4.7109375" style="3605" bestFit="1" customWidth="1"/>
    <col min="68" max="68" width="4.140625" style="3618" bestFit="1" customWidth="1"/>
    <col min="69" max="70" width="4.7109375" style="3619" bestFit="1" customWidth="1"/>
    <col min="71" max="71" width="4.7109375" style="3620" bestFit="1" customWidth="1"/>
    <col min="72" max="75" width="4.7109375" style="113" bestFit="1" customWidth="1"/>
    <col min="76" max="77" width="5.42578125" style="113" bestFit="1" customWidth="1"/>
    <col min="78" max="81" width="5.28515625" style="113" bestFit="1" customWidth="1"/>
    <col min="82" max="83" width="5.42578125" style="113" bestFit="1" customWidth="1"/>
    <col min="84" max="87" width="5.140625" style="113" bestFit="1" customWidth="1"/>
    <col min="88" max="90" width="5.42578125" style="113" bestFit="1" customWidth="1"/>
    <col min="91" max="92" width="4.7109375" style="113" bestFit="1" customWidth="1"/>
    <col min="93" max="93" width="6.5703125" style="113" bestFit="1" customWidth="1"/>
    <col min="94" max="94" width="5" style="113" bestFit="1" customWidth="1"/>
    <col min="95" max="96" width="6" style="113" bestFit="1" customWidth="1"/>
    <col min="97" max="97" width="11.42578125" style="113"/>
    <col min="98" max="101" width="4.28515625" style="113" customWidth="1"/>
    <col min="102" max="102" width="6.5703125" style="3128" bestFit="1" customWidth="1"/>
    <col min="103" max="103" width="5" style="3139" bestFit="1" customWidth="1"/>
    <col min="104" max="105" width="6" style="3129" bestFit="1" customWidth="1"/>
    <col min="106" max="106" width="5.28515625" style="3426" bestFit="1" customWidth="1"/>
    <col min="107" max="108" width="5.140625" style="3427" bestFit="1" customWidth="1"/>
    <col min="109" max="109" width="5.28515625" style="3427" bestFit="1" customWidth="1"/>
    <col min="110" max="111" width="5" style="3427" bestFit="1" customWidth="1"/>
    <col min="112" max="113" width="5.28515625" style="3427" bestFit="1" customWidth="1"/>
    <col min="114" max="114" width="6.5703125" style="3435" bestFit="1" customWidth="1"/>
    <col min="115" max="115" width="6.5703125" style="3442" bestFit="1" customWidth="1"/>
    <col min="116" max="118" width="6.5703125" style="3443" bestFit="1" customWidth="1"/>
    <col min="119" max="119" width="6.5703125" style="3444" bestFit="1" customWidth="1"/>
    <col min="120" max="120" width="3.7109375" style="3457" bestFit="1" customWidth="1"/>
    <col min="121" max="121" width="3.7109375" style="3458" bestFit="1" customWidth="1"/>
    <col min="122" max="122" width="3.7109375" style="3459" bestFit="1" customWidth="1"/>
    <col min="123" max="123" width="5.28515625" style="3426" bestFit="1" customWidth="1"/>
    <col min="124" max="125" width="5.140625" style="3427" bestFit="1" customWidth="1"/>
    <col min="126" max="126" width="5.28515625" style="3427" bestFit="1" customWidth="1"/>
    <col min="127" max="127" width="5" style="3427" bestFit="1" customWidth="1"/>
    <col min="128" max="128" width="5" style="3470" bestFit="1" customWidth="1"/>
    <col min="129" max="129" width="4.28515625" style="113" bestFit="1" customWidth="1"/>
    <col min="130" max="131" width="4.140625" style="113" bestFit="1" customWidth="1"/>
    <col min="132" max="132" width="4.28515625" style="113" bestFit="1" customWidth="1"/>
    <col min="133" max="134" width="4.140625" style="113" bestFit="1" customWidth="1"/>
    <col min="135" max="135" width="4.28515625" style="113" bestFit="1" customWidth="1"/>
    <col min="136" max="136" width="4" style="113" bestFit="1" customWidth="1"/>
    <col min="137" max="137" width="4.140625" style="3477" bestFit="1" customWidth="1"/>
    <col min="138" max="140" width="4.140625" style="3478" bestFit="1" customWidth="1"/>
    <col min="141" max="141" width="4.140625" style="3479" bestFit="1" customWidth="1"/>
    <col min="142" max="142" width="4.140625" style="3495" bestFit="1" customWidth="1"/>
    <col min="143" max="144" width="4.140625" style="3496" bestFit="1" customWidth="1"/>
    <col min="145" max="145" width="4.140625" style="3497" bestFit="1" customWidth="1"/>
    <col min="146" max="146" width="6.5703125" style="3510" bestFit="1" customWidth="1"/>
    <col min="147" max="147" width="6.5703125" style="3511" customWidth="1"/>
    <col min="148" max="149" width="6.5703125" style="3511" bestFit="1" customWidth="1"/>
    <col min="150" max="150" width="6.5703125" style="3512" bestFit="1" customWidth="1"/>
    <col min="151" max="151" width="5.28515625" style="3526" bestFit="1" customWidth="1"/>
    <col min="152" max="152" width="5.28515625" style="3527" bestFit="1" customWidth="1"/>
    <col min="153" max="153" width="4.140625" style="3527" bestFit="1" customWidth="1"/>
    <col min="154" max="154" width="5.140625" style="3527" bestFit="1" customWidth="1"/>
    <col min="155" max="155" width="6.5703125" style="3528" customWidth="1"/>
    <col min="156" max="156" width="5.28515625" style="3542" bestFit="1" customWidth="1"/>
    <col min="157" max="158" width="5.28515625" style="3543" bestFit="1" customWidth="1"/>
    <col min="159" max="159" width="5.28515625" style="3544" bestFit="1" customWidth="1"/>
    <col min="160" max="160" width="5.28515625" style="3554" customWidth="1"/>
    <col min="161" max="162" width="6.5703125" style="3558" bestFit="1" customWidth="1"/>
    <col min="163" max="163" width="6.5703125" style="3559" bestFit="1" customWidth="1"/>
    <col min="164" max="164" width="3.42578125" style="3572" bestFit="1" customWidth="1"/>
    <col min="165" max="165" width="4.140625" style="3573" bestFit="1" customWidth="1"/>
    <col min="166" max="166" width="4.140625" style="3574" bestFit="1" customWidth="1"/>
    <col min="167" max="16384" width="11.42578125" style="113"/>
  </cols>
  <sheetData>
    <row r="1" spans="1:166">
      <c r="J1" s="2971"/>
      <c r="BG1" s="3698" t="s">
        <v>2731</v>
      </c>
      <c r="BH1" s="3698"/>
      <c r="BI1" s="3698"/>
      <c r="BJ1" s="3698"/>
      <c r="BK1" s="3698"/>
      <c r="BL1" s="3698"/>
      <c r="BM1" s="3698"/>
      <c r="BN1" s="3698"/>
      <c r="BO1" s="3698"/>
      <c r="BP1" s="3698"/>
      <c r="BQ1" s="3698"/>
      <c r="BR1" s="3698"/>
      <c r="BS1" s="3698"/>
      <c r="CX1" s="3732" t="s">
        <v>2732</v>
      </c>
      <c r="CY1" s="3732"/>
      <c r="CZ1" s="3732"/>
      <c r="DA1" s="3732"/>
      <c r="DB1" s="3732"/>
      <c r="DC1" s="3732"/>
      <c r="DD1" s="3732"/>
      <c r="DE1" s="3732"/>
      <c r="DF1" s="3732"/>
      <c r="DG1" s="3732"/>
      <c r="DH1" s="3732"/>
      <c r="DI1" s="3732"/>
      <c r="DJ1" s="3732"/>
      <c r="DK1" s="3732"/>
      <c r="DL1" s="3732"/>
      <c r="DM1" s="3732"/>
      <c r="DN1" s="3732"/>
      <c r="DO1" s="3732"/>
      <c r="DP1" s="3732"/>
      <c r="DQ1" s="3732"/>
      <c r="DR1" s="3732"/>
      <c r="DS1" s="3732"/>
      <c r="DT1" s="3732"/>
      <c r="DU1" s="3732"/>
      <c r="DV1" s="3732"/>
      <c r="DW1" s="3732"/>
      <c r="DX1" s="3732"/>
      <c r="EG1" s="3677" t="s">
        <v>2733</v>
      </c>
      <c r="EH1" s="3677"/>
      <c r="EI1" s="3677"/>
      <c r="EJ1" s="3677"/>
      <c r="EK1" s="3677"/>
      <c r="EL1" s="3677"/>
      <c r="EM1" s="3677"/>
      <c r="EN1" s="3677"/>
      <c r="EO1" s="3677"/>
      <c r="EP1" s="3677"/>
      <c r="EQ1" s="3677"/>
      <c r="ER1" s="3677"/>
      <c r="ES1" s="3677"/>
      <c r="ET1" s="3678"/>
      <c r="EU1" s="3704" t="s">
        <v>2734</v>
      </c>
      <c r="EV1" s="3705"/>
      <c r="EW1" s="3705"/>
      <c r="EX1" s="3705"/>
      <c r="EY1" s="3705"/>
      <c r="EZ1" s="3705"/>
      <c r="FA1" s="3705"/>
      <c r="FB1" s="3705"/>
      <c r="FC1" s="3705"/>
      <c r="FD1" s="3705"/>
      <c r="FE1" s="3705"/>
      <c r="FF1" s="3705"/>
      <c r="FG1" s="3705"/>
      <c r="FH1" s="3705"/>
      <c r="FI1" s="3705"/>
      <c r="FJ1" s="3706"/>
    </row>
    <row r="2" spans="1:166">
      <c r="J2" s="3683" t="s">
        <v>2735</v>
      </c>
      <c r="K2" s="3679"/>
      <c r="L2" s="3679"/>
      <c r="M2" s="3679"/>
      <c r="N2" s="3679" t="s">
        <v>2736</v>
      </c>
      <c r="O2" s="3679"/>
      <c r="P2" s="3679"/>
      <c r="Q2" s="3679"/>
      <c r="R2" s="3679"/>
      <c r="S2" s="3679"/>
      <c r="T2" s="3679"/>
      <c r="U2" s="3679"/>
      <c r="V2" s="3679"/>
      <c r="W2" s="3679"/>
      <c r="X2" s="3679"/>
      <c r="Y2" s="3679"/>
      <c r="Z2" s="3679"/>
      <c r="AA2" s="3679"/>
      <c r="AB2" s="3679"/>
      <c r="AC2" s="3683" t="s">
        <v>2737</v>
      </c>
      <c r="AD2" s="3679"/>
      <c r="AE2" s="3679"/>
      <c r="AF2" s="3679"/>
      <c r="AG2" s="3679"/>
      <c r="AH2" s="3679"/>
      <c r="AI2" s="3679"/>
      <c r="AJ2" s="3679"/>
      <c r="AK2" s="3683" t="s">
        <v>2738</v>
      </c>
      <c r="AL2" s="3679"/>
      <c r="AM2" s="3679"/>
      <c r="AN2" s="3679"/>
      <c r="AO2" s="3683" t="s">
        <v>2739</v>
      </c>
      <c r="AP2" s="3683"/>
      <c r="AQ2" s="3683"/>
      <c r="AR2" s="3683"/>
      <c r="AS2" s="3679" t="s">
        <v>2740</v>
      </c>
      <c r="AT2" s="3679"/>
      <c r="AU2" s="3679"/>
      <c r="AV2" s="3679"/>
      <c r="AW2" s="3679"/>
      <c r="AX2" s="3679"/>
      <c r="AY2" s="3679" t="s">
        <v>2741</v>
      </c>
      <c r="AZ2" s="3679"/>
      <c r="BA2" s="3679"/>
      <c r="BB2" s="3679"/>
      <c r="BC2" s="3679"/>
      <c r="BD2" s="3679"/>
      <c r="BE2" s="3679"/>
      <c r="BF2" s="3679"/>
      <c r="BG2" s="3718" t="s">
        <v>2738</v>
      </c>
      <c r="BH2" s="3719"/>
      <c r="BI2" s="3720"/>
      <c r="BJ2" s="3720"/>
      <c r="BK2" s="3721"/>
      <c r="BL2" s="3722" t="s">
        <v>2742</v>
      </c>
      <c r="BM2" s="3723"/>
      <c r="BN2" s="3723"/>
      <c r="BO2" s="3724"/>
      <c r="BP2" s="3725" t="s">
        <v>2743</v>
      </c>
      <c r="BQ2" s="3726"/>
      <c r="BR2" s="3726"/>
      <c r="BS2" s="3727"/>
      <c r="BT2" s="3679" t="s">
        <v>2744</v>
      </c>
      <c r="BU2" s="3679"/>
      <c r="BV2" s="3679"/>
      <c r="BW2" s="3679"/>
      <c r="BX2" s="3679" t="s">
        <v>2745</v>
      </c>
      <c r="BY2" s="3679"/>
      <c r="BZ2" s="3679"/>
      <c r="CA2" s="3679"/>
      <c r="CB2" s="3679"/>
      <c r="CC2" s="3679"/>
      <c r="CD2" s="3679"/>
      <c r="CE2" s="3679"/>
      <c r="CF2" s="3679"/>
      <c r="CG2" s="3679"/>
      <c r="CH2" s="3679"/>
      <c r="CI2" s="3679"/>
      <c r="CJ2" s="3679"/>
      <c r="CK2" s="3679"/>
      <c r="CL2" s="3679"/>
      <c r="CM2" s="3679"/>
      <c r="CN2" s="3679"/>
      <c r="CO2" s="3683" t="s">
        <v>2746</v>
      </c>
      <c r="CP2" s="3679"/>
      <c r="CQ2" s="3679"/>
      <c r="CR2" s="3679"/>
      <c r="CS2" s="113" t="s">
        <v>2747</v>
      </c>
      <c r="CT2" s="3679" t="s">
        <v>2748</v>
      </c>
      <c r="CU2" s="3679"/>
      <c r="CV2" s="3679"/>
      <c r="CW2" s="3679"/>
      <c r="CX2" s="3687" t="s">
        <v>2746</v>
      </c>
      <c r="CY2" s="3688"/>
      <c r="CZ2" s="3688"/>
      <c r="DA2" s="3689"/>
      <c r="DB2" s="3680" t="s">
        <v>2749</v>
      </c>
      <c r="DC2" s="3690"/>
      <c r="DD2" s="3690"/>
      <c r="DE2" s="3690"/>
      <c r="DF2" s="3690"/>
      <c r="DG2" s="3690"/>
      <c r="DH2" s="3690"/>
      <c r="DI2" s="3690"/>
      <c r="DJ2" s="3691"/>
      <c r="DK2" s="3692" t="s">
        <v>2750</v>
      </c>
      <c r="DL2" s="3693"/>
      <c r="DM2" s="3693"/>
      <c r="DN2" s="3693"/>
      <c r="DO2" s="3694"/>
      <c r="DP2" s="3695" t="s">
        <v>2751</v>
      </c>
      <c r="DQ2" s="3696"/>
      <c r="DR2" s="3697"/>
      <c r="DS2" s="3680" t="s">
        <v>2752</v>
      </c>
      <c r="DT2" s="3681"/>
      <c r="DU2" s="3681"/>
      <c r="DV2" s="3681"/>
      <c r="DW2" s="3681"/>
      <c r="DX2" s="3682"/>
      <c r="DY2" s="3683" t="s">
        <v>2753</v>
      </c>
      <c r="DZ2" s="3679"/>
      <c r="EA2" s="3679"/>
      <c r="EB2" s="3683" t="s">
        <v>2754</v>
      </c>
      <c r="EC2" s="3683"/>
      <c r="ED2" s="3683"/>
      <c r="EE2" s="3683"/>
      <c r="EF2" s="3683"/>
      <c r="EG2" s="3684" t="s">
        <v>2755</v>
      </c>
      <c r="EH2" s="3685"/>
      <c r="EI2" s="3685"/>
      <c r="EJ2" s="3685"/>
      <c r="EK2" s="3686"/>
      <c r="EL2" s="3699" t="s">
        <v>2756</v>
      </c>
      <c r="EM2" s="3700"/>
      <c r="EN2" s="3700"/>
      <c r="EO2" s="3701"/>
      <c r="EP2" s="3728" t="s">
        <v>2757</v>
      </c>
      <c r="EQ2" s="3729"/>
      <c r="ER2" s="3730"/>
      <c r="ES2" s="3730"/>
      <c r="ET2" s="3731"/>
      <c r="EU2" s="3707" t="s">
        <v>2758</v>
      </c>
      <c r="EV2" s="3708"/>
      <c r="EW2" s="3708"/>
      <c r="EX2" s="3708"/>
      <c r="EY2" s="3709"/>
      <c r="EZ2" s="3710" t="s">
        <v>2759</v>
      </c>
      <c r="FA2" s="3711"/>
      <c r="FB2" s="3711"/>
      <c r="FC2" s="3712"/>
      <c r="FE2" s="3713" t="s">
        <v>2760</v>
      </c>
      <c r="FF2" s="3713"/>
      <c r="FG2" s="3714"/>
      <c r="FH2" s="3715" t="s">
        <v>2761</v>
      </c>
      <c r="FI2" s="3716"/>
      <c r="FJ2" s="3717"/>
    </row>
    <row r="3" spans="1:166" s="3116" customFormat="1" ht="220.5" customHeight="1">
      <c r="B3" s="3630"/>
      <c r="C3" s="3630"/>
      <c r="D3" s="3630"/>
      <c r="E3" s="3630"/>
      <c r="F3" s="3631"/>
      <c r="G3" s="3630"/>
      <c r="H3" s="3632" t="s">
        <v>2973</v>
      </c>
      <c r="I3" s="3630"/>
      <c r="J3" s="3118" t="s">
        <v>2763</v>
      </c>
      <c r="K3" s="3118" t="s">
        <v>2764</v>
      </c>
      <c r="L3" s="3118" t="s">
        <v>2765</v>
      </c>
      <c r="M3" s="3118" t="s">
        <v>2766</v>
      </c>
      <c r="N3" s="3116" t="s">
        <v>2767</v>
      </c>
      <c r="O3" s="3116" t="s">
        <v>2768</v>
      </c>
      <c r="P3" s="3116" t="s">
        <v>2769</v>
      </c>
      <c r="Q3" s="3116" t="s">
        <v>2770</v>
      </c>
      <c r="R3" s="3116" t="s">
        <v>2771</v>
      </c>
      <c r="S3" s="3116" t="s">
        <v>2772</v>
      </c>
      <c r="T3" s="3118" t="s">
        <v>2773</v>
      </c>
      <c r="U3" s="3116" t="s">
        <v>2774</v>
      </c>
      <c r="V3" s="3116" t="s">
        <v>2775</v>
      </c>
      <c r="W3" s="3116" t="s">
        <v>2776</v>
      </c>
      <c r="X3" s="3116" t="s">
        <v>2777</v>
      </c>
      <c r="Y3" s="3118" t="s">
        <v>2778</v>
      </c>
      <c r="Z3" s="3118" t="s">
        <v>2779</v>
      </c>
      <c r="AA3" s="3118" t="s">
        <v>2780</v>
      </c>
      <c r="AB3" s="3118" t="s">
        <v>2780</v>
      </c>
      <c r="AC3" s="3118" t="s">
        <v>2781</v>
      </c>
      <c r="AD3" s="3118" t="s">
        <v>2781</v>
      </c>
      <c r="AE3" s="3702" t="s">
        <v>2782</v>
      </c>
      <c r="AF3" s="3703"/>
      <c r="AG3" s="3118" t="s">
        <v>2783</v>
      </c>
      <c r="AH3" s="3118" t="s">
        <v>2783</v>
      </c>
      <c r="AI3" s="3118" t="s">
        <v>2784</v>
      </c>
      <c r="AJ3" s="3118" t="s">
        <v>2784</v>
      </c>
      <c r="AK3" s="3118" t="s">
        <v>2785</v>
      </c>
      <c r="AL3" s="3118" t="s">
        <v>2786</v>
      </c>
      <c r="AM3" s="3118" t="s">
        <v>2787</v>
      </c>
      <c r="AN3" s="3118" t="s">
        <v>2788</v>
      </c>
      <c r="AO3" s="3116" t="s">
        <v>2789</v>
      </c>
      <c r="AP3" s="3116" t="s">
        <v>2790</v>
      </c>
      <c r="AQ3" s="3116" t="s">
        <v>2791</v>
      </c>
      <c r="AR3" s="3116" t="s">
        <v>2792</v>
      </c>
      <c r="AY3" s="3116" t="s">
        <v>2793</v>
      </c>
      <c r="AZ3" s="3116" t="s">
        <v>2794</v>
      </c>
      <c r="BA3" s="3116" t="s">
        <v>2795</v>
      </c>
      <c r="BB3" s="3116" t="s">
        <v>2796</v>
      </c>
      <c r="BC3" s="3116" t="s">
        <v>2797</v>
      </c>
      <c r="BD3" s="3116" t="s">
        <v>2798</v>
      </c>
      <c r="BE3" s="3116" t="s">
        <v>2799</v>
      </c>
      <c r="BF3" s="3116" t="s">
        <v>2800</v>
      </c>
      <c r="BG3" s="3585" t="s">
        <v>2801</v>
      </c>
      <c r="BH3" s="3586" t="s">
        <v>2785</v>
      </c>
      <c r="BI3" s="3586" t="s">
        <v>2786</v>
      </c>
      <c r="BJ3" s="3586" t="s">
        <v>2787</v>
      </c>
      <c r="BK3" s="3587" t="s">
        <v>2788</v>
      </c>
      <c r="BL3" s="3600"/>
      <c r="BM3" s="3601"/>
      <c r="BN3" s="3601"/>
      <c r="BO3" s="3602"/>
      <c r="BP3" s="3615"/>
      <c r="BQ3" s="3616"/>
      <c r="BR3" s="3616"/>
      <c r="BS3" s="3617"/>
      <c r="BX3" s="3116" t="s">
        <v>2802</v>
      </c>
      <c r="BZ3" s="3116" t="s">
        <v>2803</v>
      </c>
      <c r="CB3" s="3116" t="s">
        <v>2804</v>
      </c>
      <c r="CC3" s="3116" t="s">
        <v>2805</v>
      </c>
      <c r="CD3" s="3116" t="s">
        <v>2806</v>
      </c>
      <c r="CF3" s="3116" t="s">
        <v>2807</v>
      </c>
      <c r="CH3" s="3116" t="s">
        <v>2808</v>
      </c>
      <c r="CJ3" s="3116" t="s">
        <v>2809</v>
      </c>
      <c r="CL3" s="3116" t="s">
        <v>2810</v>
      </c>
      <c r="CM3" s="3116" t="s">
        <v>2811</v>
      </c>
      <c r="CN3" s="3116" t="s">
        <v>2812</v>
      </c>
      <c r="CO3" s="3116" t="s">
        <v>2813</v>
      </c>
      <c r="CP3" s="3116" t="s">
        <v>2814</v>
      </c>
      <c r="CQ3" s="3116" t="s">
        <v>2815</v>
      </c>
      <c r="CR3" s="3116" t="s">
        <v>2815</v>
      </c>
      <c r="CX3" s="3119" t="s">
        <v>2813</v>
      </c>
      <c r="CY3" s="3120" t="s">
        <v>2814</v>
      </c>
      <c r="CZ3" s="3121" t="s">
        <v>2815</v>
      </c>
      <c r="DA3" s="3121" t="s">
        <v>2815</v>
      </c>
      <c r="DB3" s="3424" t="s">
        <v>2816</v>
      </c>
      <c r="DC3" s="3425" t="s">
        <v>2817</v>
      </c>
      <c r="DD3" s="3425" t="s">
        <v>2818</v>
      </c>
      <c r="DE3" s="3425" t="s">
        <v>2819</v>
      </c>
      <c r="DF3" s="3425" t="s">
        <v>2820</v>
      </c>
      <c r="DG3" s="3425" t="s">
        <v>2821</v>
      </c>
      <c r="DH3" s="3425" t="s">
        <v>2822</v>
      </c>
      <c r="DI3" s="3425" t="s">
        <v>2823</v>
      </c>
      <c r="DJ3" s="3434" t="s">
        <v>2824</v>
      </c>
      <c r="DK3" s="3439" t="s">
        <v>2825</v>
      </c>
      <c r="DL3" s="3440" t="s">
        <v>2826</v>
      </c>
      <c r="DM3" s="3440" t="s">
        <v>2827</v>
      </c>
      <c r="DN3" s="3440" t="s">
        <v>2828</v>
      </c>
      <c r="DO3" s="3441" t="s">
        <v>2829</v>
      </c>
      <c r="DP3" s="3454" t="s">
        <v>2830</v>
      </c>
      <c r="DQ3" s="3455" t="s">
        <v>2831</v>
      </c>
      <c r="DR3" s="3456" t="s">
        <v>2832</v>
      </c>
      <c r="DS3" s="3424" t="s">
        <v>2833</v>
      </c>
      <c r="DT3" s="3425" t="s">
        <v>2834</v>
      </c>
      <c r="DU3" s="3425" t="s">
        <v>2835</v>
      </c>
      <c r="DV3" s="3425" t="s">
        <v>2836</v>
      </c>
      <c r="DW3" s="3425" t="s">
        <v>2837</v>
      </c>
      <c r="DX3" s="3469" t="s">
        <v>2838</v>
      </c>
      <c r="DY3" s="3116" t="s">
        <v>2839</v>
      </c>
      <c r="DZ3" s="3116" t="s">
        <v>2840</v>
      </c>
      <c r="EA3" s="3116" t="s">
        <v>2841</v>
      </c>
      <c r="EB3" s="3116" t="s">
        <v>2842</v>
      </c>
      <c r="EC3" s="3116" t="s">
        <v>2843</v>
      </c>
      <c r="ED3" s="3116" t="s">
        <v>2844</v>
      </c>
      <c r="EE3" s="3116" t="s">
        <v>2845</v>
      </c>
      <c r="EF3" s="3116" t="s">
        <v>2846</v>
      </c>
      <c r="EG3" s="3474" t="s">
        <v>2847</v>
      </c>
      <c r="EH3" s="3475" t="s">
        <v>2848</v>
      </c>
      <c r="EI3" s="3475" t="s">
        <v>2849</v>
      </c>
      <c r="EJ3" s="3475" t="s">
        <v>2850</v>
      </c>
      <c r="EK3" s="3476" t="s">
        <v>2851</v>
      </c>
      <c r="EL3" s="3492" t="s">
        <v>2852</v>
      </c>
      <c r="EM3" s="3493" t="s">
        <v>2849</v>
      </c>
      <c r="EN3" s="3493" t="s">
        <v>2853</v>
      </c>
      <c r="EO3" s="3494" t="s">
        <v>2851</v>
      </c>
      <c r="EP3" s="3507" t="s">
        <v>2801</v>
      </c>
      <c r="EQ3" s="3508" t="s">
        <v>2854</v>
      </c>
      <c r="ER3" s="3508" t="s">
        <v>2855</v>
      </c>
      <c r="ES3" s="3508" t="s">
        <v>2856</v>
      </c>
      <c r="ET3" s="3509" t="s">
        <v>2857</v>
      </c>
      <c r="EU3" s="3523" t="s">
        <v>2858</v>
      </c>
      <c r="EV3" s="3524" t="s">
        <v>2859</v>
      </c>
      <c r="EW3" s="3524" t="s">
        <v>2860</v>
      </c>
      <c r="EX3" s="3524" t="s">
        <v>2861</v>
      </c>
      <c r="EY3" s="3525" t="s">
        <v>2862</v>
      </c>
      <c r="EZ3" s="3539" t="s">
        <v>2863</v>
      </c>
      <c r="FA3" s="3540" t="s">
        <v>2864</v>
      </c>
      <c r="FB3" s="3540" t="s">
        <v>2865</v>
      </c>
      <c r="FC3" s="3541" t="s">
        <v>2866</v>
      </c>
      <c r="FD3" s="3555" t="s">
        <v>2801</v>
      </c>
      <c r="FE3" s="3556" t="s">
        <v>2867</v>
      </c>
      <c r="FF3" s="3556" t="s">
        <v>2867</v>
      </c>
      <c r="FG3" s="3557" t="s">
        <v>2867</v>
      </c>
      <c r="FH3" s="3569" t="s">
        <v>2801</v>
      </c>
      <c r="FI3" s="3570" t="s">
        <v>2868</v>
      </c>
      <c r="FJ3" s="3571" t="s">
        <v>2869</v>
      </c>
    </row>
    <row r="4" spans="1:166" s="3116" customFormat="1" ht="38.25" customHeight="1">
      <c r="A4" s="3115"/>
      <c r="F4" s="3117"/>
      <c r="H4" s="113"/>
      <c r="I4" s="113" t="s">
        <v>75</v>
      </c>
      <c r="J4" s="3118">
        <v>300</v>
      </c>
      <c r="K4" s="3118">
        <v>600</v>
      </c>
      <c r="L4" s="3118">
        <v>1100</v>
      </c>
      <c r="M4" s="3118">
        <v>1500</v>
      </c>
      <c r="N4" s="3116">
        <v>550</v>
      </c>
      <c r="O4" s="3116">
        <v>550</v>
      </c>
      <c r="P4" s="3116">
        <v>550</v>
      </c>
      <c r="Q4" s="3116">
        <v>550</v>
      </c>
      <c r="R4" s="3116">
        <v>550</v>
      </c>
      <c r="S4" s="3116">
        <v>550</v>
      </c>
      <c r="T4" s="3118">
        <v>450</v>
      </c>
      <c r="U4" s="3116">
        <v>650</v>
      </c>
      <c r="V4" s="3116">
        <v>850</v>
      </c>
      <c r="W4" s="3116">
        <v>1350</v>
      </c>
      <c r="X4" s="3116">
        <v>1800</v>
      </c>
      <c r="Y4" s="3118">
        <v>300</v>
      </c>
      <c r="Z4" s="3118">
        <v>600</v>
      </c>
      <c r="AA4" s="3118">
        <v>1200</v>
      </c>
      <c r="AB4" s="3118">
        <v>2000</v>
      </c>
      <c r="AC4" s="3118">
        <v>300</v>
      </c>
      <c r="AD4" s="3118">
        <v>300</v>
      </c>
      <c r="AE4" s="3118">
        <v>600</v>
      </c>
      <c r="AF4" s="3116">
        <v>600</v>
      </c>
      <c r="AG4" s="3118">
        <v>1100</v>
      </c>
      <c r="AH4" s="3118">
        <v>850</v>
      </c>
      <c r="AI4" s="3118">
        <v>1500</v>
      </c>
      <c r="AJ4" s="3118">
        <v>1500</v>
      </c>
      <c r="AK4" s="3118">
        <v>300</v>
      </c>
      <c r="AL4" s="3118">
        <v>600</v>
      </c>
      <c r="AM4" s="3118">
        <v>1100</v>
      </c>
      <c r="AN4" s="3118">
        <v>1500</v>
      </c>
      <c r="AO4" s="3116">
        <v>300</v>
      </c>
      <c r="AP4" s="3116">
        <v>600</v>
      </c>
      <c r="AQ4" s="3116">
        <v>1100</v>
      </c>
      <c r="AR4" s="3116">
        <v>1500</v>
      </c>
      <c r="AY4" s="3116">
        <v>600</v>
      </c>
      <c r="AZ4" s="3116">
        <v>600</v>
      </c>
      <c r="BA4" s="3116">
        <v>600</v>
      </c>
      <c r="BB4" s="3116">
        <v>1100</v>
      </c>
      <c r="BC4" s="3116">
        <v>1100</v>
      </c>
      <c r="BD4" s="3116">
        <v>1100</v>
      </c>
      <c r="BE4" s="3116">
        <v>1300</v>
      </c>
      <c r="BF4" s="3116">
        <v>1500</v>
      </c>
      <c r="BG4" s="3585"/>
      <c r="BH4" s="3586">
        <v>300</v>
      </c>
      <c r="BI4" s="3586">
        <v>600</v>
      </c>
      <c r="BJ4" s="3586">
        <v>1100</v>
      </c>
      <c r="BK4" s="3587">
        <v>1500</v>
      </c>
      <c r="BL4" s="3600">
        <v>300</v>
      </c>
      <c r="BM4" s="3601">
        <v>600</v>
      </c>
      <c r="BN4" s="3601">
        <v>1200</v>
      </c>
      <c r="BO4" s="3602">
        <v>1500</v>
      </c>
      <c r="BP4" s="3615">
        <v>300</v>
      </c>
      <c r="BQ4" s="3616">
        <v>600</v>
      </c>
      <c r="BR4" s="3616">
        <v>1200</v>
      </c>
      <c r="BS4" s="3617">
        <v>1500</v>
      </c>
      <c r="CX4" s="3119">
        <v>150</v>
      </c>
      <c r="CY4" s="3120">
        <v>300</v>
      </c>
      <c r="CZ4" s="3121">
        <v>700</v>
      </c>
      <c r="DA4" s="3121">
        <v>1500</v>
      </c>
      <c r="DB4" s="3424">
        <v>125</v>
      </c>
      <c r="DC4" s="3425">
        <v>170</v>
      </c>
      <c r="DD4" s="3425">
        <v>300</v>
      </c>
      <c r="DE4" s="3425">
        <v>525</v>
      </c>
      <c r="DF4" s="3425">
        <v>700</v>
      </c>
      <c r="DG4" s="3425">
        <v>933</v>
      </c>
      <c r="DH4" s="3425">
        <v>1400</v>
      </c>
      <c r="DI4" s="3425">
        <v>1700</v>
      </c>
      <c r="DJ4" s="3434">
        <v>1650</v>
      </c>
      <c r="DK4" s="3439">
        <v>250</v>
      </c>
      <c r="DL4" s="3440">
        <v>450</v>
      </c>
      <c r="DM4" s="3440">
        <v>1000</v>
      </c>
      <c r="DN4" s="3440">
        <v>1400</v>
      </c>
      <c r="DO4" s="3441">
        <v>3000</v>
      </c>
      <c r="DP4" s="3454">
        <v>775</v>
      </c>
      <c r="DQ4" s="3455">
        <v>1900</v>
      </c>
      <c r="DR4" s="3456">
        <v>1500</v>
      </c>
      <c r="DS4" s="3424">
        <v>170</v>
      </c>
      <c r="DT4" s="3425">
        <v>300</v>
      </c>
      <c r="DU4" s="3425">
        <v>700</v>
      </c>
      <c r="DV4" s="3425">
        <v>933</v>
      </c>
      <c r="DW4" s="3425">
        <v>1400</v>
      </c>
      <c r="DX4" s="3469">
        <v>1700</v>
      </c>
      <c r="DY4" s="3116">
        <v>150</v>
      </c>
      <c r="DZ4" s="3116">
        <v>600</v>
      </c>
      <c r="EA4" s="3116">
        <v>1500</v>
      </c>
      <c r="EG4" s="3474">
        <v>1500</v>
      </c>
      <c r="EH4" s="3475">
        <v>1100</v>
      </c>
      <c r="EI4" s="3475">
        <v>1500</v>
      </c>
      <c r="EJ4" s="3475">
        <v>900</v>
      </c>
      <c r="EK4" s="3476">
        <v>900</v>
      </c>
      <c r="EL4" s="3492">
        <v>1500</v>
      </c>
      <c r="EM4" s="3493">
        <v>1500</v>
      </c>
      <c r="EN4" s="3493">
        <v>900</v>
      </c>
      <c r="EO4" s="3494">
        <v>900</v>
      </c>
      <c r="EP4" s="3507"/>
      <c r="EQ4" s="3508">
        <v>300</v>
      </c>
      <c r="ER4" s="3508">
        <v>600</v>
      </c>
      <c r="ES4" s="3508">
        <v>1100</v>
      </c>
      <c r="ET4" s="3509">
        <v>1500</v>
      </c>
      <c r="EU4" s="3523">
        <v>300</v>
      </c>
      <c r="EV4" s="3524">
        <v>300</v>
      </c>
      <c r="EW4" s="3524">
        <v>600</v>
      </c>
      <c r="EX4" s="3524">
        <v>1100</v>
      </c>
      <c r="EY4" s="3525">
        <v>1500</v>
      </c>
      <c r="EZ4" s="3539">
        <v>300</v>
      </c>
      <c r="FA4" s="3540">
        <v>600</v>
      </c>
      <c r="FB4" s="3540">
        <v>1100</v>
      </c>
      <c r="FC4" s="3541">
        <v>1500</v>
      </c>
      <c r="FD4" s="3555"/>
      <c r="FE4" s="3556">
        <v>300</v>
      </c>
      <c r="FF4" s="3556">
        <v>600</v>
      </c>
      <c r="FG4" s="3557">
        <v>1500</v>
      </c>
      <c r="FH4" s="3569"/>
      <c r="FI4" s="3570">
        <v>1100</v>
      </c>
      <c r="FJ4" s="3571">
        <v>1500</v>
      </c>
    </row>
    <row r="5" spans="1:166" ht="30">
      <c r="A5" s="3122"/>
      <c r="B5" s="3123"/>
      <c r="C5" s="3123"/>
      <c r="D5" s="3123"/>
      <c r="E5" s="3123"/>
      <c r="F5" s="3124"/>
      <c r="G5" s="3123"/>
      <c r="I5" s="113" t="s">
        <v>108</v>
      </c>
      <c r="J5" s="113">
        <v>80</v>
      </c>
      <c r="K5" s="113">
        <v>100</v>
      </c>
      <c r="L5" s="113">
        <v>150</v>
      </c>
      <c r="M5" s="113">
        <v>200</v>
      </c>
      <c r="N5" s="113">
        <v>65</v>
      </c>
      <c r="O5" s="113">
        <v>80</v>
      </c>
      <c r="P5" s="113">
        <v>80</v>
      </c>
      <c r="Q5" s="113">
        <v>80</v>
      </c>
      <c r="R5" s="113">
        <v>80</v>
      </c>
      <c r="S5" s="113">
        <v>80</v>
      </c>
      <c r="T5" s="113">
        <v>80</v>
      </c>
      <c r="U5" s="113">
        <v>100</v>
      </c>
      <c r="V5" s="113">
        <v>150</v>
      </c>
      <c r="W5" s="113">
        <v>150</v>
      </c>
      <c r="X5" s="113">
        <v>200</v>
      </c>
      <c r="Y5" s="113">
        <v>80</v>
      </c>
      <c r="Z5" s="113">
        <v>100</v>
      </c>
      <c r="AA5" s="113">
        <v>150</v>
      </c>
      <c r="AB5" s="113">
        <v>200</v>
      </c>
      <c r="AC5" s="2971" t="s">
        <v>2870</v>
      </c>
      <c r="AD5" s="2971" t="s">
        <v>2871</v>
      </c>
      <c r="AE5" s="3679" t="s">
        <v>2872</v>
      </c>
      <c r="AF5" s="3679"/>
      <c r="AG5" s="3679"/>
      <c r="AH5" s="2971" t="s">
        <v>2873</v>
      </c>
      <c r="AI5" s="2971" t="s">
        <v>2874</v>
      </c>
      <c r="AJ5" s="2971" t="s">
        <v>2875</v>
      </c>
      <c r="AO5" s="2971">
        <v>150</v>
      </c>
      <c r="AP5" s="2971">
        <v>200</v>
      </c>
      <c r="AQ5" s="2971">
        <v>250</v>
      </c>
      <c r="AR5" s="113">
        <v>350</v>
      </c>
      <c r="BL5" s="3603">
        <v>80</v>
      </c>
      <c r="BM5" s="3604">
        <v>100</v>
      </c>
      <c r="BN5" s="3604">
        <v>150</v>
      </c>
      <c r="BO5" s="3605">
        <v>200</v>
      </c>
      <c r="BP5" s="3618">
        <v>80</v>
      </c>
      <c r="BQ5" s="3619">
        <v>100</v>
      </c>
      <c r="BR5" s="3619">
        <v>150</v>
      </c>
      <c r="BS5" s="3620">
        <v>200</v>
      </c>
      <c r="BT5" s="113">
        <v>100</v>
      </c>
      <c r="BU5" s="113">
        <v>150</v>
      </c>
      <c r="BV5" s="113">
        <v>200</v>
      </c>
      <c r="BW5" s="113">
        <v>250</v>
      </c>
      <c r="BX5" s="113">
        <v>80</v>
      </c>
      <c r="BZ5" s="113">
        <v>100</v>
      </c>
      <c r="CB5" s="113">
        <v>100</v>
      </c>
      <c r="CC5" s="113">
        <v>100</v>
      </c>
      <c r="CD5" s="113">
        <v>150</v>
      </c>
      <c r="CF5" s="113">
        <v>150</v>
      </c>
      <c r="CH5" s="113">
        <v>150</v>
      </c>
      <c r="CJ5" s="113">
        <v>200</v>
      </c>
      <c r="CL5" s="113">
        <v>200</v>
      </c>
      <c r="CM5" s="113">
        <v>200</v>
      </c>
      <c r="CN5" s="113">
        <v>200</v>
      </c>
      <c r="CO5" s="2971">
        <v>40</v>
      </c>
      <c r="CP5" s="2971">
        <v>50</v>
      </c>
      <c r="CQ5" s="2971">
        <v>50</v>
      </c>
      <c r="CR5" s="2971">
        <v>50</v>
      </c>
      <c r="CX5" s="3125">
        <v>40</v>
      </c>
      <c r="CY5" s="3126">
        <v>50</v>
      </c>
      <c r="CZ5" s="3127">
        <v>50</v>
      </c>
      <c r="DA5" s="3127">
        <v>50</v>
      </c>
      <c r="FI5" s="3573">
        <v>50</v>
      </c>
      <c r="FJ5" s="3574">
        <v>80</v>
      </c>
    </row>
    <row r="6" spans="1:166" s="3131" customFormat="1" ht="52.5" customHeight="1" thickBot="1">
      <c r="A6" s="3423" t="s">
        <v>2762</v>
      </c>
      <c r="B6" s="3130"/>
      <c r="C6" s="3130"/>
      <c r="D6" s="3130"/>
      <c r="E6" s="3131" t="s">
        <v>2876</v>
      </c>
      <c r="F6" s="3132"/>
      <c r="G6" s="3130"/>
      <c r="H6" s="3131" t="s">
        <v>1537</v>
      </c>
      <c r="I6" s="3131" t="s">
        <v>2972</v>
      </c>
      <c r="J6" s="3131" t="s">
        <v>2589</v>
      </c>
      <c r="K6" s="3131" t="s">
        <v>2590</v>
      </c>
      <c r="L6" s="3131" t="s">
        <v>2591</v>
      </c>
      <c r="M6" s="3131" t="s">
        <v>2592</v>
      </c>
      <c r="N6" s="3131" t="s">
        <v>2877</v>
      </c>
      <c r="O6" s="3131" t="s">
        <v>2878</v>
      </c>
      <c r="P6" s="3131" t="s">
        <v>2879</v>
      </c>
      <c r="Q6" s="3131" t="s">
        <v>2880</v>
      </c>
      <c r="R6" s="3131" t="s">
        <v>2881</v>
      </c>
      <c r="S6" s="3131" t="s">
        <v>2882</v>
      </c>
      <c r="T6" s="3131" t="s">
        <v>1816</v>
      </c>
      <c r="U6" s="3131" t="s">
        <v>1817</v>
      </c>
      <c r="V6" s="3131" t="s">
        <v>1818</v>
      </c>
      <c r="W6" s="3131" t="s">
        <v>1819</v>
      </c>
      <c r="X6" s="3131" t="s">
        <v>1820</v>
      </c>
      <c r="Y6" s="3131" t="s">
        <v>1821</v>
      </c>
      <c r="Z6" s="3131" t="s">
        <v>1822</v>
      </c>
      <c r="AA6" s="3131" t="s">
        <v>1823</v>
      </c>
      <c r="AB6" s="3131" t="s">
        <v>1824</v>
      </c>
      <c r="AC6" s="3131" t="s">
        <v>790</v>
      </c>
      <c r="AD6" s="3131" t="s">
        <v>791</v>
      </c>
      <c r="AE6" s="3131" t="s">
        <v>792</v>
      </c>
      <c r="AF6" s="3131" t="s">
        <v>793</v>
      </c>
      <c r="AG6" s="3131" t="s">
        <v>794</v>
      </c>
      <c r="AH6" s="3131" t="s">
        <v>795</v>
      </c>
      <c r="AI6" s="3131" t="s">
        <v>796</v>
      </c>
      <c r="AJ6" s="3131" t="s">
        <v>797</v>
      </c>
      <c r="AK6" s="3131" t="s">
        <v>406</v>
      </c>
      <c r="AL6" s="3131" t="s">
        <v>407</v>
      </c>
      <c r="AM6" s="3131" t="s">
        <v>408</v>
      </c>
      <c r="AN6" s="3131" t="s">
        <v>409</v>
      </c>
      <c r="AO6" s="3131" t="s">
        <v>1919</v>
      </c>
      <c r="AP6" s="3131" t="s">
        <v>1920</v>
      </c>
      <c r="AQ6" s="3131" t="s">
        <v>1921</v>
      </c>
      <c r="AR6" s="3131" t="s">
        <v>1922</v>
      </c>
      <c r="AS6" s="3131">
        <v>215</v>
      </c>
      <c r="AT6" s="3131">
        <v>215</v>
      </c>
      <c r="AU6" s="3131">
        <v>215</v>
      </c>
      <c r="AV6" s="3131">
        <v>215</v>
      </c>
      <c r="AW6" s="3131">
        <v>215</v>
      </c>
      <c r="AX6" s="3131">
        <v>215</v>
      </c>
      <c r="AY6" s="3131" t="s">
        <v>2883</v>
      </c>
      <c r="AZ6" s="3131" t="s">
        <v>2883</v>
      </c>
      <c r="BA6" s="3131" t="s">
        <v>2883</v>
      </c>
      <c r="BB6" s="3131" t="s">
        <v>2884</v>
      </c>
      <c r="BC6" s="3131" t="s">
        <v>2884</v>
      </c>
      <c r="BD6" s="3131" t="s">
        <v>2884</v>
      </c>
      <c r="BE6" s="3131" t="s">
        <v>2884</v>
      </c>
      <c r="BF6" s="3131" t="s">
        <v>2884</v>
      </c>
      <c r="BG6" s="3591"/>
      <c r="BH6" s="3592" t="s">
        <v>406</v>
      </c>
      <c r="BI6" s="3592" t="s">
        <v>407</v>
      </c>
      <c r="BJ6" s="3592" t="s">
        <v>408</v>
      </c>
      <c r="BK6" s="3593" t="s">
        <v>409</v>
      </c>
      <c r="BL6" s="3606"/>
      <c r="BM6" s="3607"/>
      <c r="BN6" s="3607"/>
      <c r="BO6" s="3608"/>
      <c r="BP6" s="3621"/>
      <c r="BQ6" s="3622"/>
      <c r="BR6" s="3622"/>
      <c r="BS6" s="3623"/>
      <c r="BX6" s="3131" t="s">
        <v>1002</v>
      </c>
      <c r="BY6" s="3131" t="s">
        <v>1002</v>
      </c>
      <c r="BZ6" s="3131" t="s">
        <v>1003</v>
      </c>
      <c r="CA6" s="3131" t="s">
        <v>1003</v>
      </c>
      <c r="CB6" s="3131" t="s">
        <v>990</v>
      </c>
      <c r="CC6" s="3131" t="s">
        <v>990</v>
      </c>
      <c r="CD6" s="3131" t="s">
        <v>1004</v>
      </c>
      <c r="CE6" s="3131" t="s">
        <v>1004</v>
      </c>
      <c r="CF6" s="3131" t="s">
        <v>1005</v>
      </c>
      <c r="CG6" s="3131" t="s">
        <v>1005</v>
      </c>
      <c r="CH6" s="3131" t="s">
        <v>1006</v>
      </c>
      <c r="CI6" s="3131" t="s">
        <v>1006</v>
      </c>
      <c r="CJ6" s="3131" t="s">
        <v>1007</v>
      </c>
      <c r="CK6" s="3131" t="s">
        <v>1007</v>
      </c>
      <c r="CL6" s="3131" t="s">
        <v>1008</v>
      </c>
      <c r="CM6" s="3131" t="s">
        <v>2655</v>
      </c>
      <c r="CN6" s="3131" t="s">
        <v>2655</v>
      </c>
      <c r="CT6" s="3131" t="s">
        <v>1119</v>
      </c>
      <c r="CU6" s="3131" t="s">
        <v>1119</v>
      </c>
      <c r="CV6" s="3131" t="s">
        <v>1119</v>
      </c>
      <c r="CW6" s="3131" t="s">
        <v>1119</v>
      </c>
      <c r="CX6" s="3133" t="s">
        <v>2885</v>
      </c>
      <c r="CY6" s="3134" t="s">
        <v>2886</v>
      </c>
      <c r="CZ6" s="3135" t="s">
        <v>2887</v>
      </c>
      <c r="DA6" s="3135" t="s">
        <v>2888</v>
      </c>
      <c r="DB6" s="3428" t="s">
        <v>846</v>
      </c>
      <c r="DC6" s="3429" t="s">
        <v>847</v>
      </c>
      <c r="DD6" s="3429" t="s">
        <v>848</v>
      </c>
      <c r="DE6" s="3429" t="s">
        <v>849</v>
      </c>
      <c r="DF6" s="3429" t="s">
        <v>850</v>
      </c>
      <c r="DG6" s="3429" t="s">
        <v>851</v>
      </c>
      <c r="DH6" s="3429" t="s">
        <v>852</v>
      </c>
      <c r="DI6" s="3429" t="s">
        <v>882</v>
      </c>
      <c r="DJ6" s="3436" t="s">
        <v>883</v>
      </c>
      <c r="DK6" s="3445"/>
      <c r="DL6" s="3446"/>
      <c r="DM6" s="3446"/>
      <c r="DN6" s="3446"/>
      <c r="DO6" s="3447"/>
      <c r="DP6" s="3460"/>
      <c r="DQ6" s="3461"/>
      <c r="DR6" s="3462"/>
      <c r="DS6" s="3428" t="s">
        <v>1017</v>
      </c>
      <c r="DT6" s="3429" t="s">
        <v>1018</v>
      </c>
      <c r="DU6" s="3429" t="s">
        <v>1019</v>
      </c>
      <c r="DV6" s="3429" t="s">
        <v>1020</v>
      </c>
      <c r="DW6" s="3429" t="s">
        <v>1184</v>
      </c>
      <c r="DX6" s="3471" t="s">
        <v>1185</v>
      </c>
      <c r="DY6" s="3131" t="s">
        <v>2411</v>
      </c>
      <c r="DZ6" s="3131" t="s">
        <v>2412</v>
      </c>
      <c r="EA6" s="3131" t="s">
        <v>2413</v>
      </c>
      <c r="EB6" s="3131" t="s">
        <v>1811</v>
      </c>
      <c r="EC6" s="3131" t="s">
        <v>1812</v>
      </c>
      <c r="ED6" s="3131" t="s">
        <v>1813</v>
      </c>
      <c r="EE6" s="3131" t="s">
        <v>1814</v>
      </c>
      <c r="EF6" s="3131" t="s">
        <v>1815</v>
      </c>
      <c r="EG6" s="3480"/>
      <c r="EH6" s="3481"/>
      <c r="EI6" s="3481"/>
      <c r="EJ6" s="3481"/>
      <c r="EK6" s="3482"/>
      <c r="EL6" s="3498"/>
      <c r="EM6" s="3499"/>
      <c r="EN6" s="3499"/>
      <c r="EO6" s="3500"/>
      <c r="EP6" s="3513"/>
      <c r="EQ6" s="3514" t="s">
        <v>415</v>
      </c>
      <c r="ER6" s="3514" t="s">
        <v>921</v>
      </c>
      <c r="ES6" s="3514" t="s">
        <v>922</v>
      </c>
      <c r="ET6" s="3515" t="s">
        <v>1149</v>
      </c>
      <c r="EU6" s="3529" t="s">
        <v>974</v>
      </c>
      <c r="EV6" s="3530" t="s">
        <v>978</v>
      </c>
      <c r="EW6" s="3530" t="s">
        <v>2889</v>
      </c>
      <c r="EX6" s="3530" t="s">
        <v>980</v>
      </c>
      <c r="EY6" s="3531" t="s">
        <v>2890</v>
      </c>
      <c r="EZ6" s="3545" t="s">
        <v>1737</v>
      </c>
      <c r="FA6" s="3546" t="s">
        <v>2891</v>
      </c>
      <c r="FB6" s="3546" t="s">
        <v>2892</v>
      </c>
      <c r="FC6" s="3547" t="s">
        <v>2893</v>
      </c>
      <c r="FD6" s="3560"/>
      <c r="FE6" s="3561" t="s">
        <v>419</v>
      </c>
      <c r="FF6" s="3561" t="s">
        <v>418</v>
      </c>
      <c r="FG6" s="3562" t="s">
        <v>1163</v>
      </c>
      <c r="FH6" s="3575"/>
      <c r="FI6" s="3576"/>
      <c r="FJ6" s="3577"/>
    </row>
    <row r="7" spans="1:166" s="222" customFormat="1">
      <c r="A7" s="3136"/>
      <c r="B7" s="3137"/>
      <c r="C7" s="3137"/>
      <c r="D7" s="3137"/>
      <c r="F7" s="3138"/>
      <c r="G7" s="3137"/>
      <c r="BG7" s="3588"/>
      <c r="BH7" s="3589"/>
      <c r="BI7" s="3589"/>
      <c r="BJ7" s="3589"/>
      <c r="BK7" s="3590"/>
      <c r="BL7" s="3603"/>
      <c r="BM7" s="3604"/>
      <c r="BN7" s="3604"/>
      <c r="BO7" s="3605"/>
      <c r="BP7" s="3618"/>
      <c r="BQ7" s="3619"/>
      <c r="BR7" s="3619"/>
      <c r="BS7" s="3620"/>
      <c r="CX7" s="3128"/>
      <c r="CY7" s="3139"/>
      <c r="CZ7" s="3129"/>
      <c r="DA7" s="3129"/>
      <c r="DB7" s="3426"/>
      <c r="DC7" s="3427"/>
      <c r="DD7" s="3427"/>
      <c r="DE7" s="3427"/>
      <c r="DF7" s="3427"/>
      <c r="DG7" s="3427"/>
      <c r="DH7" s="3427"/>
      <c r="DI7" s="3427"/>
      <c r="DJ7" s="3435"/>
      <c r="DK7" s="3442"/>
      <c r="DL7" s="3443"/>
      <c r="DM7" s="3443"/>
      <c r="DN7" s="3443"/>
      <c r="DO7" s="3444"/>
      <c r="DP7" s="3457"/>
      <c r="DQ7" s="3458"/>
      <c r="DR7" s="3459"/>
      <c r="DS7" s="3426"/>
      <c r="DT7" s="3427"/>
      <c r="DU7" s="3427"/>
      <c r="DV7" s="3427"/>
      <c r="DW7" s="3427"/>
      <c r="DX7" s="3470"/>
      <c r="EG7" s="3477"/>
      <c r="EH7" s="3478"/>
      <c r="EI7" s="3478"/>
      <c r="EJ7" s="3478"/>
      <c r="EK7" s="3479"/>
      <c r="EL7" s="3495"/>
      <c r="EM7" s="3496"/>
      <c r="EN7" s="3496"/>
      <c r="EO7" s="3497"/>
      <c r="EP7" s="3510"/>
      <c r="EQ7" s="3511"/>
      <c r="ER7" s="3511"/>
      <c r="ES7" s="3511"/>
      <c r="ET7" s="3512"/>
      <c r="EU7" s="3526"/>
      <c r="EV7" s="3527"/>
      <c r="EW7" s="3527"/>
      <c r="EX7" s="3527"/>
      <c r="EY7" s="3532"/>
      <c r="EZ7" s="3542"/>
      <c r="FA7" s="3543"/>
      <c r="FB7" s="3543"/>
      <c r="FC7" s="3544"/>
      <c r="FD7" s="3554"/>
      <c r="FE7" s="3558"/>
      <c r="FF7" s="3558"/>
      <c r="FG7" s="3559"/>
      <c r="FH7" s="3572"/>
      <c r="FI7" s="3573"/>
      <c r="FJ7" s="3574"/>
    </row>
    <row r="8" spans="1:166" s="3140" customFormat="1" ht="60">
      <c r="B8" s="3141" t="s">
        <v>2894</v>
      </c>
      <c r="C8" s="3141" t="s">
        <v>1047</v>
      </c>
      <c r="D8" s="3141">
        <v>100</v>
      </c>
      <c r="E8" s="3141" t="s">
        <v>2895</v>
      </c>
      <c r="F8" s="3142" t="s">
        <v>2896</v>
      </c>
      <c r="G8" s="3141" t="s">
        <v>2897</v>
      </c>
      <c r="H8" s="3143" t="s">
        <v>2898</v>
      </c>
      <c r="I8" s="3143"/>
      <c r="BG8" s="3594"/>
      <c r="BH8" s="3595"/>
      <c r="BI8" s="3595"/>
      <c r="BJ8" s="3595" t="s">
        <v>2899</v>
      </c>
      <c r="BK8" s="3596"/>
      <c r="BL8" s="3609"/>
      <c r="BM8" s="3610"/>
      <c r="BN8" s="3610"/>
      <c r="BO8" s="3611"/>
      <c r="BP8" s="3624"/>
      <c r="BQ8" s="3625"/>
      <c r="BR8" s="3625" t="s">
        <v>2899</v>
      </c>
      <c r="BS8" s="3626"/>
      <c r="CX8" s="3144"/>
      <c r="CY8" s="3145"/>
      <c r="CZ8" s="3146"/>
      <c r="DA8" s="3146"/>
      <c r="DB8" s="3430"/>
      <c r="DC8" s="3431"/>
      <c r="DD8" s="3431"/>
      <c r="DE8" s="3431"/>
      <c r="DF8" s="3431"/>
      <c r="DG8" s="3431"/>
      <c r="DH8" s="3431"/>
      <c r="DI8" s="3431"/>
      <c r="DJ8" s="3437"/>
      <c r="DK8" s="3448"/>
      <c r="DL8" s="3449"/>
      <c r="DM8" s="3449"/>
      <c r="DN8" s="3449"/>
      <c r="DO8" s="3450"/>
      <c r="DP8" s="3463"/>
      <c r="DQ8" s="3464"/>
      <c r="DR8" s="3465"/>
      <c r="DS8" s="3430"/>
      <c r="DT8" s="3431"/>
      <c r="DU8" s="3431"/>
      <c r="DV8" s="3431"/>
      <c r="DW8" s="3431"/>
      <c r="DX8" s="3472"/>
      <c r="EG8" s="3483"/>
      <c r="EH8" s="3484"/>
      <c r="EI8" s="3484"/>
      <c r="EJ8" s="3484"/>
      <c r="EK8" s="3485"/>
      <c r="EL8" s="3501"/>
      <c r="EM8" s="3502"/>
      <c r="EN8" s="3502"/>
      <c r="EO8" s="3503"/>
      <c r="EP8" s="3516"/>
      <c r="EQ8" s="3517"/>
      <c r="ER8" s="3517"/>
      <c r="ES8" s="3517"/>
      <c r="ET8" s="3518"/>
      <c r="EU8" s="3533"/>
      <c r="EV8" s="3534"/>
      <c r="EW8" s="3534"/>
      <c r="EX8" s="3534"/>
      <c r="EY8" s="3535"/>
      <c r="EZ8" s="3548"/>
      <c r="FA8" s="3549"/>
      <c r="FB8" s="3549"/>
      <c r="FC8" s="3550"/>
      <c r="FD8" s="3563"/>
      <c r="FE8" s="3564"/>
      <c r="FF8" s="3564"/>
      <c r="FG8" s="3565"/>
      <c r="FH8" s="3578"/>
      <c r="FI8" s="3579"/>
      <c r="FJ8" s="3580"/>
    </row>
    <row r="9" spans="1:166" s="3140" customFormat="1" ht="60">
      <c r="B9" s="3141" t="s">
        <v>2894</v>
      </c>
      <c r="C9" s="3141" t="s">
        <v>1047</v>
      </c>
      <c r="D9" s="3141">
        <v>102</v>
      </c>
      <c r="E9" s="3141" t="s">
        <v>2895</v>
      </c>
      <c r="F9" s="3142" t="s">
        <v>2900</v>
      </c>
      <c r="G9" s="3141" t="s">
        <v>2897</v>
      </c>
      <c r="H9" s="3143" t="s">
        <v>2901</v>
      </c>
      <c r="I9" s="3143"/>
      <c r="BG9" s="3594"/>
      <c r="BH9" s="3595" t="s">
        <v>2899</v>
      </c>
      <c r="BI9" s="3595"/>
      <c r="BJ9" s="3595"/>
      <c r="BK9" s="3596"/>
      <c r="BL9" s="3609"/>
      <c r="BM9" s="3610"/>
      <c r="BN9" s="3610"/>
      <c r="BO9" s="3611"/>
      <c r="BP9" s="3624" t="s">
        <v>2899</v>
      </c>
      <c r="BQ9" s="3625"/>
      <c r="BR9" s="3625"/>
      <c r="BS9" s="3626"/>
      <c r="CX9" s="3144"/>
      <c r="CY9" s="3145"/>
      <c r="CZ9" s="3146"/>
      <c r="DA9" s="3146"/>
      <c r="DB9" s="3430"/>
      <c r="DC9" s="3431"/>
      <c r="DD9" s="3431"/>
      <c r="DE9" s="3431"/>
      <c r="DF9" s="3431"/>
      <c r="DG9" s="3431"/>
      <c r="DH9" s="3431"/>
      <c r="DI9" s="3431"/>
      <c r="DJ9" s="3437"/>
      <c r="DK9" s="3448"/>
      <c r="DL9" s="3449"/>
      <c r="DM9" s="3449"/>
      <c r="DN9" s="3449"/>
      <c r="DO9" s="3450"/>
      <c r="DP9" s="3463"/>
      <c r="DQ9" s="3464"/>
      <c r="DR9" s="3465"/>
      <c r="DS9" s="3430"/>
      <c r="DT9" s="3431"/>
      <c r="DU9" s="3431"/>
      <c r="DV9" s="3431"/>
      <c r="DW9" s="3431"/>
      <c r="DX9" s="3472"/>
      <c r="EG9" s="3483"/>
      <c r="EH9" s="3484"/>
      <c r="EI9" s="3484"/>
      <c r="EJ9" s="3484"/>
      <c r="EK9" s="3485"/>
      <c r="EL9" s="3501"/>
      <c r="EM9" s="3502"/>
      <c r="EN9" s="3502"/>
      <c r="EO9" s="3503"/>
      <c r="EP9" s="3516"/>
      <c r="EQ9" s="3517"/>
      <c r="ER9" s="3517"/>
      <c r="ES9" s="3517"/>
      <c r="ET9" s="3518"/>
      <c r="EU9" s="3533"/>
      <c r="EV9" s="3534"/>
      <c r="EW9" s="3534"/>
      <c r="EX9" s="3534"/>
      <c r="EY9" s="3535"/>
      <c r="EZ9" s="3548"/>
      <c r="FA9" s="3549"/>
      <c r="FB9" s="3549"/>
      <c r="FC9" s="3550"/>
      <c r="FD9" s="3563"/>
      <c r="FE9" s="3564"/>
      <c r="FF9" s="3564"/>
      <c r="FG9" s="3565"/>
      <c r="FH9" s="3578"/>
      <c r="FI9" s="3579"/>
      <c r="FJ9" s="3580"/>
    </row>
    <row r="10" spans="1:166" s="3140" customFormat="1" ht="45">
      <c r="B10" s="3141" t="s">
        <v>2894</v>
      </c>
      <c r="C10" s="3141" t="s">
        <v>1047</v>
      </c>
      <c r="D10" s="3141">
        <v>107</v>
      </c>
      <c r="E10" s="3141" t="s">
        <v>2895</v>
      </c>
      <c r="F10" s="3142" t="s">
        <v>2902</v>
      </c>
      <c r="G10" s="3141" t="s">
        <v>2897</v>
      </c>
      <c r="H10" s="3143" t="s">
        <v>2903</v>
      </c>
      <c r="I10" s="3143"/>
      <c r="BG10" s="3594" t="s">
        <v>2899</v>
      </c>
      <c r="BH10" s="3595"/>
      <c r="BI10" s="3595"/>
      <c r="BJ10" s="3595"/>
      <c r="BK10" s="3596"/>
      <c r="BL10" s="3609"/>
      <c r="BM10" s="3610"/>
      <c r="BN10" s="3610"/>
      <c r="BO10" s="3611" t="s">
        <v>2899</v>
      </c>
      <c r="BP10" s="3624"/>
      <c r="BQ10" s="3625"/>
      <c r="BR10" s="3625"/>
      <c r="BS10" s="3626"/>
      <c r="CX10" s="3144"/>
      <c r="CY10" s="3145"/>
      <c r="CZ10" s="3146"/>
      <c r="DA10" s="3146"/>
      <c r="DB10" s="3430"/>
      <c r="DC10" s="3431"/>
      <c r="DD10" s="3431"/>
      <c r="DE10" s="3431"/>
      <c r="DF10" s="3431"/>
      <c r="DG10" s="3431"/>
      <c r="DH10" s="3431"/>
      <c r="DI10" s="3431"/>
      <c r="DJ10" s="3437"/>
      <c r="DK10" s="3448"/>
      <c r="DL10" s="3449"/>
      <c r="DM10" s="3449"/>
      <c r="DN10" s="3449"/>
      <c r="DO10" s="3450"/>
      <c r="DP10" s="3463"/>
      <c r="DQ10" s="3464"/>
      <c r="DR10" s="3465"/>
      <c r="DS10" s="3430"/>
      <c r="DT10" s="3431"/>
      <c r="DU10" s="3431"/>
      <c r="DV10" s="3431"/>
      <c r="DW10" s="3431"/>
      <c r="DX10" s="3472"/>
      <c r="EG10" s="3483"/>
      <c r="EH10" s="3484"/>
      <c r="EI10" s="3484"/>
      <c r="EJ10" s="3484"/>
      <c r="EK10" s="3485"/>
      <c r="EL10" s="3501"/>
      <c r="EM10" s="3502"/>
      <c r="EN10" s="3502"/>
      <c r="EO10" s="3503"/>
      <c r="EP10" s="3516"/>
      <c r="EQ10" s="3517"/>
      <c r="ER10" s="3517"/>
      <c r="ES10" s="3517"/>
      <c r="ET10" s="3518"/>
      <c r="EU10" s="3533"/>
      <c r="EV10" s="3534"/>
      <c r="EW10" s="3534"/>
      <c r="EX10" s="3534"/>
      <c r="EY10" s="3535"/>
      <c r="EZ10" s="3548"/>
      <c r="FA10" s="3549"/>
      <c r="FB10" s="3549"/>
      <c r="FC10" s="3550"/>
      <c r="FD10" s="3563"/>
      <c r="FE10" s="3564"/>
      <c r="FF10" s="3564"/>
      <c r="FG10" s="3565"/>
      <c r="FH10" s="3578"/>
      <c r="FI10" s="3579"/>
      <c r="FJ10" s="3580"/>
    </row>
    <row r="11" spans="1:166" s="3140" customFormat="1" ht="60">
      <c r="B11" s="3141" t="s">
        <v>2894</v>
      </c>
      <c r="C11" s="3141" t="s">
        <v>1047</v>
      </c>
      <c r="D11" s="3141">
        <v>108</v>
      </c>
      <c r="E11" s="3141" t="s">
        <v>2895</v>
      </c>
      <c r="F11" s="3142" t="s">
        <v>2902</v>
      </c>
      <c r="G11" s="3141" t="s">
        <v>2897</v>
      </c>
      <c r="H11" s="3143" t="s">
        <v>2904</v>
      </c>
      <c r="I11" s="3143"/>
      <c r="BG11" s="3594" t="s">
        <v>2899</v>
      </c>
      <c r="BH11" s="3595"/>
      <c r="BI11" s="3595"/>
      <c r="BJ11" s="3595"/>
      <c r="BK11" s="3596"/>
      <c r="BL11" s="3609"/>
      <c r="BM11" s="3610"/>
      <c r="BN11" s="3610"/>
      <c r="BO11" s="3611"/>
      <c r="BP11" s="3624"/>
      <c r="BQ11" s="3625"/>
      <c r="BR11" s="3625"/>
      <c r="BS11" s="3626" t="s">
        <v>2899</v>
      </c>
      <c r="CX11" s="3144"/>
      <c r="CY11" s="3145"/>
      <c r="CZ11" s="3146"/>
      <c r="DA11" s="3146"/>
      <c r="DB11" s="3430"/>
      <c r="DC11" s="3431"/>
      <c r="DD11" s="3431"/>
      <c r="DE11" s="3431"/>
      <c r="DF11" s="3431"/>
      <c r="DG11" s="3431"/>
      <c r="DH11" s="3431"/>
      <c r="DI11" s="3431"/>
      <c r="DJ11" s="3437"/>
      <c r="DK11" s="3448"/>
      <c r="DL11" s="3449"/>
      <c r="DM11" s="3449"/>
      <c r="DN11" s="3449"/>
      <c r="DO11" s="3450"/>
      <c r="DP11" s="3463"/>
      <c r="DQ11" s="3464"/>
      <c r="DR11" s="3465"/>
      <c r="DS11" s="3430"/>
      <c r="DT11" s="3431"/>
      <c r="DU11" s="3431"/>
      <c r="DV11" s="3431"/>
      <c r="DW11" s="3431"/>
      <c r="DX11" s="3472"/>
      <c r="EG11" s="3483"/>
      <c r="EH11" s="3484"/>
      <c r="EI11" s="3484"/>
      <c r="EJ11" s="3484"/>
      <c r="EK11" s="3485"/>
      <c r="EL11" s="3501"/>
      <c r="EM11" s="3502"/>
      <c r="EN11" s="3502"/>
      <c r="EO11" s="3503"/>
      <c r="EP11" s="3516"/>
      <c r="EQ11" s="3517"/>
      <c r="ER11" s="3517"/>
      <c r="ES11" s="3517"/>
      <c r="ET11" s="3518"/>
      <c r="EU11" s="3533"/>
      <c r="EV11" s="3534"/>
      <c r="EW11" s="3534"/>
      <c r="EX11" s="3534"/>
      <c r="EY11" s="3535"/>
      <c r="EZ11" s="3548"/>
      <c r="FA11" s="3549"/>
      <c r="FB11" s="3549"/>
      <c r="FC11" s="3550"/>
      <c r="FD11" s="3563"/>
      <c r="FE11" s="3564"/>
      <c r="FF11" s="3564"/>
      <c r="FG11" s="3565"/>
      <c r="FH11" s="3578"/>
      <c r="FI11" s="3579"/>
      <c r="FJ11" s="3580"/>
    </row>
    <row r="12" spans="1:166" s="3140" customFormat="1" ht="45">
      <c r="B12" s="3141" t="s">
        <v>2894</v>
      </c>
      <c r="C12" s="3141" t="s">
        <v>1047</v>
      </c>
      <c r="D12" s="3141">
        <v>110</v>
      </c>
      <c r="E12" s="3141" t="s">
        <v>2895</v>
      </c>
      <c r="F12" s="3142" t="s">
        <v>2905</v>
      </c>
      <c r="G12" s="3141" t="s">
        <v>2897</v>
      </c>
      <c r="H12" s="3143" t="s">
        <v>2903</v>
      </c>
      <c r="I12" s="3143"/>
      <c r="BG12" s="3594" t="s">
        <v>2899</v>
      </c>
      <c r="BH12" s="3595"/>
      <c r="BI12" s="3595"/>
      <c r="BJ12" s="3595"/>
      <c r="BK12" s="3596"/>
      <c r="BL12" s="3609"/>
      <c r="BM12" s="3610"/>
      <c r="BN12" s="3610" t="s">
        <v>2899</v>
      </c>
      <c r="BO12" s="3611"/>
      <c r="BP12" s="3624"/>
      <c r="BQ12" s="3625"/>
      <c r="BR12" s="3625"/>
      <c r="BS12" s="3626"/>
      <c r="CX12" s="3144"/>
      <c r="CY12" s="3145"/>
      <c r="CZ12" s="3146"/>
      <c r="DA12" s="3146"/>
      <c r="DB12" s="3430"/>
      <c r="DC12" s="3431"/>
      <c r="DD12" s="3431"/>
      <c r="DE12" s="3431"/>
      <c r="DF12" s="3431"/>
      <c r="DG12" s="3431"/>
      <c r="DH12" s="3431"/>
      <c r="DI12" s="3431"/>
      <c r="DJ12" s="3437"/>
      <c r="DK12" s="3448"/>
      <c r="DL12" s="3449"/>
      <c r="DM12" s="3449"/>
      <c r="DN12" s="3449"/>
      <c r="DO12" s="3450"/>
      <c r="DP12" s="3463"/>
      <c r="DQ12" s="3464"/>
      <c r="DR12" s="3465"/>
      <c r="DS12" s="3430"/>
      <c r="DT12" s="3431"/>
      <c r="DU12" s="3431"/>
      <c r="DV12" s="3431"/>
      <c r="DW12" s="3431"/>
      <c r="DX12" s="3472"/>
      <c r="EG12" s="3483"/>
      <c r="EH12" s="3484"/>
      <c r="EI12" s="3484"/>
      <c r="EJ12" s="3484"/>
      <c r="EK12" s="3485"/>
      <c r="EL12" s="3501"/>
      <c r="EM12" s="3502"/>
      <c r="EN12" s="3502"/>
      <c r="EO12" s="3503"/>
      <c r="EP12" s="3516"/>
      <c r="EQ12" s="3517"/>
      <c r="ER12" s="3517"/>
      <c r="ES12" s="3517"/>
      <c r="ET12" s="3518"/>
      <c r="EU12" s="3533"/>
      <c r="EV12" s="3534"/>
      <c r="EW12" s="3534"/>
      <c r="EX12" s="3534"/>
      <c r="EY12" s="3535"/>
      <c r="EZ12" s="3548"/>
      <c r="FA12" s="3549"/>
      <c r="FB12" s="3549"/>
      <c r="FC12" s="3550"/>
      <c r="FD12" s="3563"/>
      <c r="FE12" s="3564"/>
      <c r="FF12" s="3564"/>
      <c r="FG12" s="3565"/>
      <c r="FH12" s="3578"/>
      <c r="FI12" s="3579"/>
      <c r="FJ12" s="3580"/>
    </row>
    <row r="13" spans="1:166" s="3140" customFormat="1" ht="60">
      <c r="B13" s="3147" t="s">
        <v>2894</v>
      </c>
      <c r="C13" s="3147" t="s">
        <v>1048</v>
      </c>
      <c r="D13" s="3147">
        <v>100</v>
      </c>
      <c r="E13" s="3147" t="s">
        <v>2895</v>
      </c>
      <c r="F13" s="3148" t="s">
        <v>2906</v>
      </c>
      <c r="G13" s="3147" t="s">
        <v>2897</v>
      </c>
      <c r="H13" s="3149" t="s">
        <v>2907</v>
      </c>
      <c r="I13" s="3149"/>
      <c r="BG13" s="3597"/>
      <c r="BH13" s="3598"/>
      <c r="BI13" s="3598"/>
      <c r="BJ13" s="3598"/>
      <c r="BK13" s="3599"/>
      <c r="BL13" s="3612"/>
      <c r="BM13" s="3613"/>
      <c r="BN13" s="3613"/>
      <c r="BO13" s="3614"/>
      <c r="BP13" s="3627"/>
      <c r="BQ13" s="3628"/>
      <c r="BR13" s="3628"/>
      <c r="BS13" s="3629"/>
      <c r="CX13" s="3150"/>
      <c r="CY13" s="3151"/>
      <c r="CZ13" s="3152" t="s">
        <v>2899</v>
      </c>
      <c r="DA13" s="3152"/>
      <c r="DB13" s="3432"/>
      <c r="DC13" s="3433"/>
      <c r="DD13" s="3433"/>
      <c r="DE13" s="3433"/>
      <c r="DF13" s="3433"/>
      <c r="DG13" s="3433"/>
      <c r="DH13" s="3433" t="s">
        <v>2899</v>
      </c>
      <c r="DI13" s="3433"/>
      <c r="DJ13" s="3438"/>
      <c r="DK13" s="3451"/>
      <c r="DL13" s="3452"/>
      <c r="DM13" s="3452"/>
      <c r="DN13" s="3452" t="s">
        <v>2899</v>
      </c>
      <c r="DO13" s="3453"/>
      <c r="DP13" s="3466"/>
      <c r="DQ13" s="3467" t="s">
        <v>2899</v>
      </c>
      <c r="DR13" s="3468"/>
      <c r="DS13" s="3432"/>
      <c r="DT13" s="3433"/>
      <c r="DU13" s="3433"/>
      <c r="DV13" s="3433"/>
      <c r="DW13" s="3433" t="s">
        <v>2899</v>
      </c>
      <c r="DX13" s="3473"/>
      <c r="EG13" s="3483"/>
      <c r="EH13" s="3484"/>
      <c r="EI13" s="3484"/>
      <c r="EJ13" s="3484"/>
      <c r="EK13" s="3485"/>
      <c r="EL13" s="3501"/>
      <c r="EM13" s="3502"/>
      <c r="EN13" s="3502"/>
      <c r="EO13" s="3503"/>
      <c r="EP13" s="3516"/>
      <c r="EQ13" s="3517"/>
      <c r="ER13" s="3517"/>
      <c r="ES13" s="3517"/>
      <c r="ET13" s="3518"/>
      <c r="EU13" s="3533"/>
      <c r="EV13" s="3534"/>
      <c r="EW13" s="3534"/>
      <c r="EX13" s="3534"/>
      <c r="EY13" s="3535"/>
      <c r="EZ13" s="3548"/>
      <c r="FA13" s="3549"/>
      <c r="FB13" s="3549"/>
      <c r="FC13" s="3550"/>
      <c r="FD13" s="3563"/>
      <c r="FE13" s="3564"/>
      <c r="FF13" s="3564"/>
      <c r="FG13" s="3565"/>
      <c r="FH13" s="3578"/>
      <c r="FI13" s="3579"/>
      <c r="FJ13" s="3580"/>
    </row>
    <row r="14" spans="1:166" s="3140" customFormat="1" ht="195">
      <c r="B14" s="3147" t="s">
        <v>2894</v>
      </c>
      <c r="C14" s="3147" t="s">
        <v>1048</v>
      </c>
      <c r="D14" s="3147">
        <v>101</v>
      </c>
      <c r="E14" s="3147" t="s">
        <v>2895</v>
      </c>
      <c r="F14" s="3153" t="s">
        <v>2908</v>
      </c>
      <c r="G14" s="3147" t="s">
        <v>2897</v>
      </c>
      <c r="H14" s="3149" t="s">
        <v>2907</v>
      </c>
      <c r="I14" s="3149" t="s">
        <v>2909</v>
      </c>
      <c r="BG14" s="3597"/>
      <c r="BH14" s="3598"/>
      <c r="BI14" s="3598"/>
      <c r="BJ14" s="3598"/>
      <c r="BK14" s="3599"/>
      <c r="BL14" s="3612"/>
      <c r="BM14" s="3613"/>
      <c r="BN14" s="3613"/>
      <c r="BO14" s="3614"/>
      <c r="BP14" s="3627"/>
      <c r="BQ14" s="3628"/>
      <c r="BR14" s="3628"/>
      <c r="BS14" s="3629"/>
      <c r="CX14" s="3150"/>
      <c r="CY14" s="3154" t="s">
        <v>2899</v>
      </c>
      <c r="CZ14" s="3152"/>
      <c r="DA14" s="3152"/>
      <c r="DB14" s="3432"/>
      <c r="DC14" s="3433"/>
      <c r="DD14" s="3433" t="s">
        <v>2899</v>
      </c>
      <c r="DE14" s="3433"/>
      <c r="DF14" s="3433"/>
      <c r="DG14" s="3433"/>
      <c r="DH14" s="3433"/>
      <c r="DI14" s="3433"/>
      <c r="DJ14" s="3438"/>
      <c r="DK14" s="3451"/>
      <c r="DL14" s="3452" t="s">
        <v>2899</v>
      </c>
      <c r="DM14" s="3452"/>
      <c r="DN14" s="3452"/>
      <c r="DO14" s="3453"/>
      <c r="DP14" s="3466" t="s">
        <v>2899</v>
      </c>
      <c r="DQ14" s="3467"/>
      <c r="DR14" s="3468"/>
      <c r="DS14" s="3432"/>
      <c r="DT14" s="3433" t="s">
        <v>2899</v>
      </c>
      <c r="DU14" s="3433"/>
      <c r="DV14" s="3433"/>
      <c r="DW14" s="3433"/>
      <c r="DX14" s="3473"/>
      <c r="EG14" s="3483"/>
      <c r="EH14" s="3484"/>
      <c r="EI14" s="3484"/>
      <c r="EJ14" s="3484"/>
      <c r="EK14" s="3485"/>
      <c r="EL14" s="3501"/>
      <c r="EM14" s="3502"/>
      <c r="EN14" s="3502"/>
      <c r="EO14" s="3503"/>
      <c r="EP14" s="3516"/>
      <c r="EQ14" s="3517"/>
      <c r="ER14" s="3517"/>
      <c r="ES14" s="3517"/>
      <c r="ET14" s="3518"/>
      <c r="EU14" s="3533"/>
      <c r="EV14" s="3534"/>
      <c r="EW14" s="3534"/>
      <c r="EX14" s="3534"/>
      <c r="EY14" s="3535"/>
      <c r="EZ14" s="3548"/>
      <c r="FA14" s="3549"/>
      <c r="FB14" s="3549"/>
      <c r="FC14" s="3550"/>
      <c r="FD14" s="3563"/>
      <c r="FE14" s="3564"/>
      <c r="FF14" s="3564"/>
      <c r="FG14" s="3565"/>
      <c r="FH14" s="3578"/>
      <c r="FI14" s="3579"/>
      <c r="FJ14" s="3580"/>
    </row>
    <row r="15" spans="1:166" s="3140" customFormat="1" ht="60">
      <c r="B15" s="3147" t="s">
        <v>2894</v>
      </c>
      <c r="C15" s="3147" t="s">
        <v>1048</v>
      </c>
      <c r="D15" s="3147">
        <v>102</v>
      </c>
      <c r="E15" s="3147" t="s">
        <v>2895</v>
      </c>
      <c r="F15" s="3148" t="s">
        <v>2902</v>
      </c>
      <c r="G15" s="3147" t="s">
        <v>2897</v>
      </c>
      <c r="H15" s="3149" t="s">
        <v>2907</v>
      </c>
      <c r="I15" s="3149"/>
      <c r="BG15" s="3597"/>
      <c r="BH15" s="3598"/>
      <c r="BI15" s="3598"/>
      <c r="BJ15" s="3598"/>
      <c r="BK15" s="3599"/>
      <c r="BL15" s="3612"/>
      <c r="BM15" s="3613"/>
      <c r="BN15" s="3613"/>
      <c r="BO15" s="3614"/>
      <c r="BP15" s="3627"/>
      <c r="BQ15" s="3628"/>
      <c r="BR15" s="3628"/>
      <c r="BS15" s="3629"/>
      <c r="CX15" s="3150"/>
      <c r="CY15" s="3151"/>
      <c r="CZ15" s="3152"/>
      <c r="DA15" s="3152" t="s">
        <v>2899</v>
      </c>
      <c r="DB15" s="3432"/>
      <c r="DC15" s="3433"/>
      <c r="DD15" s="3433"/>
      <c r="DE15" s="3433"/>
      <c r="DF15" s="3433"/>
      <c r="DG15" s="3433"/>
      <c r="DH15" s="3433"/>
      <c r="DI15" s="3433"/>
      <c r="DJ15" s="3438" t="s">
        <v>2899</v>
      </c>
      <c r="DK15" s="3451"/>
      <c r="DL15" s="3452"/>
      <c r="DM15" s="3452"/>
      <c r="DN15" s="3452"/>
      <c r="DO15" s="3453" t="s">
        <v>2899</v>
      </c>
      <c r="DP15" s="3466"/>
      <c r="DQ15" s="3467"/>
      <c r="DR15" s="3468" t="s">
        <v>2899</v>
      </c>
      <c r="DS15" s="3432"/>
      <c r="DT15" s="3433"/>
      <c r="DU15" s="3433"/>
      <c r="DV15" s="3433"/>
      <c r="DW15" s="3433"/>
      <c r="DX15" s="3473" t="s">
        <v>2899</v>
      </c>
      <c r="EG15" s="3483"/>
      <c r="EH15" s="3484"/>
      <c r="EI15" s="3484"/>
      <c r="EJ15" s="3484"/>
      <c r="EK15" s="3485"/>
      <c r="EL15" s="3501"/>
      <c r="EM15" s="3502"/>
      <c r="EN15" s="3502"/>
      <c r="EO15" s="3503"/>
      <c r="EP15" s="3516"/>
      <c r="EQ15" s="3517"/>
      <c r="ER15" s="3517"/>
      <c r="ES15" s="3517"/>
      <c r="ET15" s="3518"/>
      <c r="EU15" s="3533"/>
      <c r="EV15" s="3534"/>
      <c r="EW15" s="3534"/>
      <c r="EX15" s="3534"/>
      <c r="EY15" s="3535"/>
      <c r="EZ15" s="3548"/>
      <c r="FA15" s="3549"/>
      <c r="FB15" s="3549"/>
      <c r="FC15" s="3550"/>
      <c r="FD15" s="3563"/>
      <c r="FE15" s="3564"/>
      <c r="FF15" s="3564"/>
      <c r="FG15" s="3565"/>
      <c r="FH15" s="3578"/>
      <c r="FI15" s="3579"/>
      <c r="FJ15" s="3580"/>
    </row>
    <row r="16" spans="1:166" s="3140" customFormat="1" ht="45">
      <c r="B16" s="3155" t="s">
        <v>2894</v>
      </c>
      <c r="C16" s="3155" t="s">
        <v>1311</v>
      </c>
      <c r="D16" s="3155">
        <v>100</v>
      </c>
      <c r="E16" s="3155" t="s">
        <v>2895</v>
      </c>
      <c r="F16" s="3156" t="s">
        <v>2902</v>
      </c>
      <c r="G16" s="3157">
        <v>5541</v>
      </c>
      <c r="H16" s="3158" t="s">
        <v>2910</v>
      </c>
      <c r="I16" s="3158"/>
      <c r="BG16" s="3597"/>
      <c r="BH16" s="3598"/>
      <c r="BI16" s="3598"/>
      <c r="BJ16" s="3598"/>
      <c r="BK16" s="3599"/>
      <c r="BL16" s="3612"/>
      <c r="BM16" s="3613"/>
      <c r="BN16" s="3613"/>
      <c r="BO16" s="3614"/>
      <c r="BP16" s="3627"/>
      <c r="BQ16" s="3628"/>
      <c r="BR16" s="3628"/>
      <c r="BS16" s="3629"/>
      <c r="CX16" s="3144"/>
      <c r="CY16" s="3145"/>
      <c r="CZ16" s="3146"/>
      <c r="DA16" s="3146"/>
      <c r="DB16" s="3430"/>
      <c r="DC16" s="3431"/>
      <c r="DD16" s="3431"/>
      <c r="DE16" s="3431"/>
      <c r="DF16" s="3431"/>
      <c r="DG16" s="3431"/>
      <c r="DH16" s="3431"/>
      <c r="DI16" s="3431"/>
      <c r="DJ16" s="3437"/>
      <c r="DK16" s="3448"/>
      <c r="DL16" s="3449"/>
      <c r="DM16" s="3449"/>
      <c r="DN16" s="3449"/>
      <c r="DO16" s="3450"/>
      <c r="DP16" s="3463"/>
      <c r="DQ16" s="3464"/>
      <c r="DR16" s="3465"/>
      <c r="DS16" s="3430"/>
      <c r="DT16" s="3431"/>
      <c r="DU16" s="3431"/>
      <c r="DV16" s="3431"/>
      <c r="DW16" s="3431"/>
      <c r="DX16" s="3472"/>
      <c r="EG16" s="3486" t="s">
        <v>2899</v>
      </c>
      <c r="EH16" s="3487"/>
      <c r="EI16" s="3487"/>
      <c r="EJ16" s="3487"/>
      <c r="EK16" s="3488"/>
      <c r="EL16" s="3504"/>
      <c r="EM16" s="3505"/>
      <c r="EN16" s="3505"/>
      <c r="EO16" s="3506"/>
      <c r="EP16" s="3519"/>
      <c r="EQ16" s="3520"/>
      <c r="ER16" s="3520"/>
      <c r="ES16" s="3520"/>
      <c r="ET16" s="3521" t="s">
        <v>2899</v>
      </c>
      <c r="EU16" s="3533"/>
      <c r="EV16" s="3534"/>
      <c r="EW16" s="3534"/>
      <c r="EX16" s="3534"/>
      <c r="EY16" s="3535"/>
      <c r="EZ16" s="3548"/>
      <c r="FA16" s="3549"/>
      <c r="FB16" s="3549"/>
      <c r="FC16" s="3550"/>
      <c r="FD16" s="3563"/>
      <c r="FE16" s="3564"/>
      <c r="FF16" s="3564"/>
      <c r="FG16" s="3565"/>
      <c r="FH16" s="3578"/>
      <c r="FI16" s="3579"/>
      <c r="FJ16" s="3580"/>
    </row>
    <row r="17" spans="2:166" s="3140" customFormat="1" ht="45">
      <c r="B17" s="3155" t="s">
        <v>2894</v>
      </c>
      <c r="C17" s="3155" t="s">
        <v>1311</v>
      </c>
      <c r="D17" s="3155">
        <v>101</v>
      </c>
      <c r="E17" s="3155" t="s">
        <v>2895</v>
      </c>
      <c r="F17" s="3156" t="s">
        <v>2902</v>
      </c>
      <c r="G17" s="3157">
        <v>5550</v>
      </c>
      <c r="H17" s="3158" t="s">
        <v>2911</v>
      </c>
      <c r="I17" s="3158"/>
      <c r="BG17" s="3597"/>
      <c r="BH17" s="3598"/>
      <c r="BI17" s="3598"/>
      <c r="BJ17" s="3598"/>
      <c r="BK17" s="3599"/>
      <c r="BL17" s="3612"/>
      <c r="BM17" s="3613"/>
      <c r="BN17" s="3613"/>
      <c r="BO17" s="3614"/>
      <c r="BP17" s="3627"/>
      <c r="BQ17" s="3628"/>
      <c r="BR17" s="3628"/>
      <c r="BS17" s="3629"/>
      <c r="CX17" s="3144"/>
      <c r="CY17" s="3145"/>
      <c r="CZ17" s="3146"/>
      <c r="DA17" s="3146"/>
      <c r="DB17" s="3430"/>
      <c r="DC17" s="3431"/>
      <c r="DD17" s="3431"/>
      <c r="DE17" s="3431"/>
      <c r="DF17" s="3431"/>
      <c r="DG17" s="3431"/>
      <c r="DH17" s="3431"/>
      <c r="DI17" s="3431"/>
      <c r="DJ17" s="3437"/>
      <c r="DK17" s="3448"/>
      <c r="DL17" s="3449"/>
      <c r="DM17" s="3449"/>
      <c r="DN17" s="3449"/>
      <c r="DO17" s="3450"/>
      <c r="DP17" s="3463"/>
      <c r="DQ17" s="3464"/>
      <c r="DR17" s="3465"/>
      <c r="DS17" s="3430"/>
      <c r="DT17" s="3431"/>
      <c r="DU17" s="3431"/>
      <c r="DV17" s="3431"/>
      <c r="DW17" s="3431"/>
      <c r="DX17" s="3472"/>
      <c r="EG17" s="3489"/>
      <c r="EH17" s="3490"/>
      <c r="EI17" s="3490"/>
      <c r="EJ17" s="3490"/>
      <c r="EK17" s="3491"/>
      <c r="EL17" s="3504" t="s">
        <v>2899</v>
      </c>
      <c r="EM17" s="3505"/>
      <c r="EN17" s="3505"/>
      <c r="EO17" s="3506"/>
      <c r="EP17" s="3483"/>
      <c r="EQ17" s="3484"/>
      <c r="ER17" s="3484"/>
      <c r="ES17" s="3484"/>
      <c r="ET17" s="3522"/>
      <c r="EU17" s="3533"/>
      <c r="EV17" s="3534"/>
      <c r="EW17" s="3534"/>
      <c r="EX17" s="3534"/>
      <c r="EY17" s="3535"/>
      <c r="EZ17" s="3548"/>
      <c r="FA17" s="3549"/>
      <c r="FB17" s="3549"/>
      <c r="FC17" s="3550"/>
      <c r="FD17" s="3563"/>
      <c r="FE17" s="3564"/>
      <c r="FF17" s="3564"/>
      <c r="FG17" s="3565"/>
      <c r="FH17" s="3578"/>
      <c r="FI17" s="3579"/>
      <c r="FJ17" s="3580"/>
    </row>
    <row r="18" spans="2:166" s="3140" customFormat="1" ht="45">
      <c r="B18" s="3155" t="s">
        <v>2894</v>
      </c>
      <c r="C18" s="3155" t="s">
        <v>1311</v>
      </c>
      <c r="D18" s="3155">
        <v>102</v>
      </c>
      <c r="E18" s="3155" t="s">
        <v>2895</v>
      </c>
      <c r="F18" s="3156" t="s">
        <v>2900</v>
      </c>
      <c r="G18" s="3157">
        <v>5541</v>
      </c>
      <c r="H18" s="3158" t="s">
        <v>2912</v>
      </c>
      <c r="I18" s="3158"/>
      <c r="BG18" s="3597"/>
      <c r="BH18" s="3598"/>
      <c r="BI18" s="3598"/>
      <c r="BJ18" s="3598"/>
      <c r="BK18" s="3599"/>
      <c r="BL18" s="3612"/>
      <c r="BM18" s="3613"/>
      <c r="BN18" s="3613"/>
      <c r="BO18" s="3614"/>
      <c r="BP18" s="3627"/>
      <c r="BQ18" s="3628"/>
      <c r="BR18" s="3628"/>
      <c r="BS18" s="3629"/>
      <c r="CX18" s="3144"/>
      <c r="CY18" s="3145"/>
      <c r="CZ18" s="3146"/>
      <c r="DA18" s="3146"/>
      <c r="DB18" s="3430"/>
      <c r="DC18" s="3431"/>
      <c r="DD18" s="3431"/>
      <c r="DE18" s="3431"/>
      <c r="DF18" s="3431"/>
      <c r="DG18" s="3431"/>
      <c r="DH18" s="3431"/>
      <c r="DI18" s="3431"/>
      <c r="DJ18" s="3437"/>
      <c r="DK18" s="3448"/>
      <c r="DL18" s="3449"/>
      <c r="DM18" s="3449"/>
      <c r="DN18" s="3449"/>
      <c r="DO18" s="3450"/>
      <c r="DP18" s="3463"/>
      <c r="DQ18" s="3464"/>
      <c r="DR18" s="3465"/>
      <c r="DS18" s="3430"/>
      <c r="DT18" s="3431"/>
      <c r="DU18" s="3431"/>
      <c r="DV18" s="3431"/>
      <c r="DW18" s="3431"/>
      <c r="DX18" s="3472"/>
      <c r="EG18" s="3486"/>
      <c r="EH18" s="3487"/>
      <c r="EI18" s="3487"/>
      <c r="EJ18" s="3487" t="s">
        <v>2899</v>
      </c>
      <c r="EK18" s="3488"/>
      <c r="EL18" s="3504"/>
      <c r="EM18" s="3505"/>
      <c r="EN18" s="3505"/>
      <c r="EO18" s="3506"/>
      <c r="EP18" s="3519"/>
      <c r="EQ18" s="3520" t="s">
        <v>2899</v>
      </c>
      <c r="ER18" s="3520"/>
      <c r="ES18" s="3520"/>
      <c r="ET18" s="3521"/>
      <c r="EU18" s="3533"/>
      <c r="EV18" s="3534"/>
      <c r="EW18" s="3534"/>
      <c r="EX18" s="3534"/>
      <c r="EY18" s="3535"/>
      <c r="EZ18" s="3548"/>
      <c r="FA18" s="3549"/>
      <c r="FB18" s="3549"/>
      <c r="FC18" s="3550"/>
      <c r="FD18" s="3563"/>
      <c r="FE18" s="3564"/>
      <c r="FF18" s="3564"/>
      <c r="FG18" s="3565"/>
      <c r="FH18" s="3578"/>
      <c r="FI18" s="3579"/>
      <c r="FJ18" s="3580"/>
    </row>
    <row r="19" spans="2:166" s="3140" customFormat="1" ht="45">
      <c r="B19" s="3155" t="s">
        <v>2894</v>
      </c>
      <c r="C19" s="3155" t="s">
        <v>1311</v>
      </c>
      <c r="D19" s="3155">
        <v>103</v>
      </c>
      <c r="E19" s="3155" t="s">
        <v>2895</v>
      </c>
      <c r="F19" s="3159" t="s">
        <v>2913</v>
      </c>
      <c r="G19" s="3157">
        <v>5550</v>
      </c>
      <c r="H19" s="3158" t="s">
        <v>2911</v>
      </c>
      <c r="I19" s="3158"/>
      <c r="BG19" s="3597"/>
      <c r="BH19" s="3598"/>
      <c r="BI19" s="3598"/>
      <c r="BJ19" s="3598"/>
      <c r="BK19" s="3599"/>
      <c r="BL19" s="3612"/>
      <c r="BM19" s="3613"/>
      <c r="BN19" s="3613"/>
      <c r="BO19" s="3614"/>
      <c r="BP19" s="3627"/>
      <c r="BQ19" s="3628"/>
      <c r="BR19" s="3628"/>
      <c r="BS19" s="3629"/>
      <c r="CX19" s="3144"/>
      <c r="CY19" s="3145"/>
      <c r="CZ19" s="3146"/>
      <c r="DA19" s="3146"/>
      <c r="DB19" s="3430"/>
      <c r="DC19" s="3431"/>
      <c r="DD19" s="3431"/>
      <c r="DE19" s="3431"/>
      <c r="DF19" s="3431"/>
      <c r="DG19" s="3431"/>
      <c r="DH19" s="3431"/>
      <c r="DI19" s="3431"/>
      <c r="DJ19" s="3437"/>
      <c r="DK19" s="3448"/>
      <c r="DL19" s="3449"/>
      <c r="DM19" s="3449"/>
      <c r="DN19" s="3449"/>
      <c r="DO19" s="3450"/>
      <c r="DP19" s="3463"/>
      <c r="DQ19" s="3464"/>
      <c r="DR19" s="3465"/>
      <c r="DS19" s="3430"/>
      <c r="DT19" s="3431"/>
      <c r="DU19" s="3431"/>
      <c r="DV19" s="3431"/>
      <c r="DW19" s="3431"/>
      <c r="DX19" s="3472"/>
      <c r="EG19" s="3489"/>
      <c r="EH19" s="3490"/>
      <c r="EI19" s="3490"/>
      <c r="EJ19" s="3490"/>
      <c r="EK19" s="3491"/>
      <c r="EL19" s="3504" t="s">
        <v>2899</v>
      </c>
      <c r="EM19" s="3505"/>
      <c r="EN19" s="3505"/>
      <c r="EO19" s="3506"/>
      <c r="EP19" s="3483"/>
      <c r="EQ19" s="3484"/>
      <c r="ER19" s="3484"/>
      <c r="ES19" s="3484"/>
      <c r="ET19" s="3522"/>
      <c r="EU19" s="3533"/>
      <c r="EV19" s="3534"/>
      <c r="EW19" s="3534"/>
      <c r="EX19" s="3534"/>
      <c r="EY19" s="3535"/>
      <c r="EZ19" s="3548"/>
      <c r="FA19" s="3549"/>
      <c r="FB19" s="3549"/>
      <c r="FC19" s="3550"/>
      <c r="FD19" s="3563"/>
      <c r="FE19" s="3564"/>
      <c r="FF19" s="3564"/>
      <c r="FG19" s="3565"/>
      <c r="FH19" s="3578"/>
      <c r="FI19" s="3579"/>
      <c r="FJ19" s="3580"/>
    </row>
    <row r="20" spans="2:166" s="3140" customFormat="1" ht="45">
      <c r="B20" s="3155" t="s">
        <v>2894</v>
      </c>
      <c r="C20" s="3155" t="s">
        <v>1311</v>
      </c>
      <c r="D20" s="3155">
        <v>104</v>
      </c>
      <c r="E20" s="3155" t="s">
        <v>2895</v>
      </c>
      <c r="F20" s="3159" t="s">
        <v>2896</v>
      </c>
      <c r="G20" s="3157">
        <v>5441</v>
      </c>
      <c r="H20" s="3158" t="s">
        <v>2910</v>
      </c>
      <c r="I20" s="3158"/>
      <c r="BG20" s="3597"/>
      <c r="BH20" s="3598"/>
      <c r="BI20" s="3598"/>
      <c r="BJ20" s="3598"/>
      <c r="BK20" s="3599"/>
      <c r="BL20" s="3612"/>
      <c r="BM20" s="3613"/>
      <c r="BN20" s="3613"/>
      <c r="BO20" s="3614"/>
      <c r="BP20" s="3627"/>
      <c r="BQ20" s="3628"/>
      <c r="BR20" s="3628"/>
      <c r="BS20" s="3629"/>
      <c r="CX20" s="3144"/>
      <c r="CY20" s="3145"/>
      <c r="CZ20" s="3146"/>
      <c r="DA20" s="3146"/>
      <c r="DB20" s="3430"/>
      <c r="DC20" s="3431"/>
      <c r="DD20" s="3431"/>
      <c r="DE20" s="3431"/>
      <c r="DF20" s="3431"/>
      <c r="DG20" s="3431"/>
      <c r="DH20" s="3431"/>
      <c r="DI20" s="3431"/>
      <c r="DJ20" s="3437"/>
      <c r="DK20" s="3448"/>
      <c r="DL20" s="3449"/>
      <c r="DM20" s="3449"/>
      <c r="DN20" s="3449"/>
      <c r="DO20" s="3450"/>
      <c r="DP20" s="3463"/>
      <c r="DQ20" s="3464"/>
      <c r="DR20" s="3465"/>
      <c r="DS20" s="3430"/>
      <c r="DT20" s="3431"/>
      <c r="DU20" s="3431"/>
      <c r="DV20" s="3431"/>
      <c r="DW20" s="3431"/>
      <c r="DX20" s="3472"/>
      <c r="EG20" s="3486"/>
      <c r="EH20" s="3487" t="s">
        <v>2899</v>
      </c>
      <c r="EI20" s="3487"/>
      <c r="EJ20" s="3487"/>
      <c r="EK20" s="3488"/>
      <c r="EL20" s="3504"/>
      <c r="EM20" s="3505"/>
      <c r="EN20" s="3505"/>
      <c r="EO20" s="3506"/>
      <c r="EP20" s="3519"/>
      <c r="EQ20" s="3520"/>
      <c r="ER20" s="3520"/>
      <c r="ES20" s="3520" t="s">
        <v>2899</v>
      </c>
      <c r="ET20" s="3521"/>
      <c r="EU20" s="3533"/>
      <c r="EV20" s="3534"/>
      <c r="EW20" s="3534"/>
      <c r="EX20" s="3534"/>
      <c r="EY20" s="3535"/>
      <c r="EZ20" s="3548"/>
      <c r="FA20" s="3549"/>
      <c r="FB20" s="3549"/>
      <c r="FC20" s="3550"/>
      <c r="FD20" s="3563"/>
      <c r="FE20" s="3564"/>
      <c r="FF20" s="3564"/>
      <c r="FG20" s="3565"/>
      <c r="FH20" s="3578"/>
      <c r="FI20" s="3579"/>
      <c r="FJ20" s="3580"/>
    </row>
    <row r="21" spans="2:166" s="3140" customFormat="1" ht="45">
      <c r="B21" s="3155" t="s">
        <v>2894</v>
      </c>
      <c r="C21" s="3155" t="s">
        <v>1311</v>
      </c>
      <c r="D21" s="3155">
        <v>104</v>
      </c>
      <c r="E21" s="3155" t="s">
        <v>2895</v>
      </c>
      <c r="F21" s="3159" t="s">
        <v>2896</v>
      </c>
      <c r="G21" s="3157">
        <v>5541</v>
      </c>
      <c r="H21" s="3158" t="s">
        <v>2910</v>
      </c>
      <c r="I21" s="3158"/>
      <c r="BG21" s="3597"/>
      <c r="BH21" s="3598"/>
      <c r="BI21" s="3598"/>
      <c r="BJ21" s="3598"/>
      <c r="BK21" s="3599"/>
      <c r="BL21" s="3612"/>
      <c r="BM21" s="3613"/>
      <c r="BN21" s="3613"/>
      <c r="BO21" s="3614"/>
      <c r="BP21" s="3627"/>
      <c r="BQ21" s="3628"/>
      <c r="BR21" s="3628"/>
      <c r="BS21" s="3629"/>
      <c r="CX21" s="3144"/>
      <c r="CY21" s="3145"/>
      <c r="CZ21" s="3146"/>
      <c r="DA21" s="3146"/>
      <c r="DB21" s="3430"/>
      <c r="DC21" s="3431"/>
      <c r="DD21" s="3431"/>
      <c r="DE21" s="3431"/>
      <c r="DF21" s="3431"/>
      <c r="DG21" s="3431"/>
      <c r="DH21" s="3431"/>
      <c r="DI21" s="3431"/>
      <c r="DJ21" s="3437"/>
      <c r="DK21" s="3448"/>
      <c r="DL21" s="3449"/>
      <c r="DM21" s="3449"/>
      <c r="DN21" s="3449"/>
      <c r="DO21" s="3450"/>
      <c r="DP21" s="3463"/>
      <c r="DQ21" s="3464"/>
      <c r="DR21" s="3465"/>
      <c r="DS21" s="3430"/>
      <c r="DT21" s="3431"/>
      <c r="DU21" s="3431"/>
      <c r="DV21" s="3431"/>
      <c r="DW21" s="3431"/>
      <c r="DX21" s="3472"/>
      <c r="EG21" s="3486"/>
      <c r="EH21" s="3487" t="s">
        <v>2899</v>
      </c>
      <c r="EI21" s="3487"/>
      <c r="EJ21" s="3487"/>
      <c r="EK21" s="3488"/>
      <c r="EL21" s="3504"/>
      <c r="EM21" s="3505"/>
      <c r="EN21" s="3505"/>
      <c r="EO21" s="3506"/>
      <c r="EP21" s="3519"/>
      <c r="EQ21" s="3520"/>
      <c r="ER21" s="3520"/>
      <c r="ES21" s="3520" t="s">
        <v>2899</v>
      </c>
      <c r="ET21" s="3521"/>
      <c r="EU21" s="3533"/>
      <c r="EV21" s="3534"/>
      <c r="EW21" s="3534"/>
      <c r="EX21" s="3534"/>
      <c r="EY21" s="3535"/>
      <c r="EZ21" s="3548"/>
      <c r="FA21" s="3549"/>
      <c r="FB21" s="3549"/>
      <c r="FC21" s="3550"/>
      <c r="FD21" s="3563"/>
      <c r="FE21" s="3564"/>
      <c r="FF21" s="3564"/>
      <c r="FG21" s="3565"/>
      <c r="FH21" s="3578"/>
      <c r="FI21" s="3579"/>
      <c r="FJ21" s="3580"/>
    </row>
    <row r="22" spans="2:166" s="3140" customFormat="1" ht="60">
      <c r="B22" s="3160" t="s">
        <v>2894</v>
      </c>
      <c r="C22" s="3160" t="s">
        <v>1316</v>
      </c>
      <c r="D22" s="3160">
        <v>100</v>
      </c>
      <c r="E22" s="3160" t="s">
        <v>2895</v>
      </c>
      <c r="F22" s="3161" t="s">
        <v>2896</v>
      </c>
      <c r="G22" s="3160" t="s">
        <v>2897</v>
      </c>
      <c r="H22" s="3162" t="s">
        <v>2914</v>
      </c>
      <c r="I22" s="3160"/>
      <c r="BG22" s="3597"/>
      <c r="BH22" s="3598"/>
      <c r="BI22" s="3598"/>
      <c r="BJ22" s="3598"/>
      <c r="BK22" s="3599"/>
      <c r="BL22" s="3612"/>
      <c r="BM22" s="3613"/>
      <c r="BN22" s="3613"/>
      <c r="BO22" s="3614"/>
      <c r="BP22" s="3627"/>
      <c r="BQ22" s="3628"/>
      <c r="BR22" s="3628"/>
      <c r="BS22" s="3629"/>
      <c r="CX22" s="3144"/>
      <c r="CY22" s="3145"/>
      <c r="CZ22" s="3146"/>
      <c r="DA22" s="3146"/>
      <c r="DB22" s="3430"/>
      <c r="DC22" s="3431"/>
      <c r="DD22" s="3431"/>
      <c r="DE22" s="3431"/>
      <c r="DF22" s="3431"/>
      <c r="DG22" s="3431"/>
      <c r="DH22" s="3431"/>
      <c r="DI22" s="3431"/>
      <c r="DJ22" s="3437"/>
      <c r="DK22" s="3448"/>
      <c r="DL22" s="3449"/>
      <c r="DM22" s="3449"/>
      <c r="DN22" s="3449"/>
      <c r="DO22" s="3450"/>
      <c r="DP22" s="3463"/>
      <c r="DQ22" s="3464"/>
      <c r="DR22" s="3465"/>
      <c r="DS22" s="3430"/>
      <c r="DT22" s="3431"/>
      <c r="DU22" s="3431"/>
      <c r="DV22" s="3431"/>
      <c r="DW22" s="3431"/>
      <c r="DX22" s="3472"/>
      <c r="EG22" s="3483"/>
      <c r="EH22" s="3484"/>
      <c r="EI22" s="3484"/>
      <c r="EJ22" s="3484"/>
      <c r="EK22" s="3485"/>
      <c r="EL22" s="3483"/>
      <c r="EM22" s="3484"/>
      <c r="EN22" s="3484"/>
      <c r="EO22" s="3485"/>
      <c r="EP22" s="3483"/>
      <c r="EQ22" s="3484"/>
      <c r="ER22" s="3484"/>
      <c r="ES22" s="3484"/>
      <c r="ET22" s="3522"/>
      <c r="EU22" s="3536"/>
      <c r="EV22" s="3537"/>
      <c r="EW22" s="3537"/>
      <c r="EX22" s="3537"/>
      <c r="EY22" s="3538" t="s">
        <v>2899</v>
      </c>
      <c r="EZ22" s="3551"/>
      <c r="FA22" s="3552"/>
      <c r="FB22" s="3552" t="s">
        <v>2899</v>
      </c>
      <c r="FC22" s="3553"/>
      <c r="FD22" s="3566" t="s">
        <v>2899</v>
      </c>
      <c r="FE22" s="3567"/>
      <c r="FF22" s="3567"/>
      <c r="FG22" s="3568"/>
      <c r="FH22" s="3581"/>
      <c r="FI22" s="3582" t="s">
        <v>2899</v>
      </c>
      <c r="FJ22" s="3583"/>
    </row>
    <row r="23" spans="2:166" s="3140" customFormat="1" ht="60">
      <c r="B23" s="3160" t="s">
        <v>2894</v>
      </c>
      <c r="C23" s="3160" t="s">
        <v>1316</v>
      </c>
      <c r="D23" s="3160">
        <v>101</v>
      </c>
      <c r="E23" s="3160" t="s">
        <v>2895</v>
      </c>
      <c r="F23" s="3163" t="s">
        <v>2900</v>
      </c>
      <c r="G23" s="3160" t="s">
        <v>2897</v>
      </c>
      <c r="H23" s="3162" t="s">
        <v>2915</v>
      </c>
      <c r="I23" s="3160"/>
      <c r="BG23" s="3597"/>
      <c r="BH23" s="3598"/>
      <c r="BI23" s="3598"/>
      <c r="BJ23" s="3598"/>
      <c r="BK23" s="3599"/>
      <c r="BL23" s="3612"/>
      <c r="BM23" s="3613"/>
      <c r="BN23" s="3613"/>
      <c r="BO23" s="3614"/>
      <c r="BP23" s="3627"/>
      <c r="BQ23" s="3628"/>
      <c r="BR23" s="3628"/>
      <c r="BS23" s="3629"/>
      <c r="CX23" s="3144"/>
      <c r="CY23" s="3145"/>
      <c r="CZ23" s="3146"/>
      <c r="DA23" s="3146"/>
      <c r="DB23" s="3430"/>
      <c r="DC23" s="3431"/>
      <c r="DD23" s="3431"/>
      <c r="DE23" s="3431"/>
      <c r="DF23" s="3431"/>
      <c r="DG23" s="3431"/>
      <c r="DH23" s="3431"/>
      <c r="DI23" s="3431"/>
      <c r="DJ23" s="3437"/>
      <c r="DK23" s="3448"/>
      <c r="DL23" s="3449"/>
      <c r="DM23" s="3449"/>
      <c r="DN23" s="3449"/>
      <c r="DO23" s="3450"/>
      <c r="DP23" s="3463"/>
      <c r="DQ23" s="3464"/>
      <c r="DR23" s="3465"/>
      <c r="DS23" s="3430"/>
      <c r="DT23" s="3431"/>
      <c r="DU23" s="3431"/>
      <c r="DV23" s="3431"/>
      <c r="DW23" s="3431"/>
      <c r="DX23" s="3472"/>
      <c r="EG23" s="3483"/>
      <c r="EH23" s="3484"/>
      <c r="EI23" s="3484"/>
      <c r="EJ23" s="3484"/>
      <c r="EK23" s="3485"/>
      <c r="EL23" s="3483"/>
      <c r="EM23" s="3484"/>
      <c r="EN23" s="3484"/>
      <c r="EO23" s="3485"/>
      <c r="EP23" s="3483"/>
      <c r="EQ23" s="3484"/>
      <c r="ER23" s="3484"/>
      <c r="ES23" s="3484"/>
      <c r="ET23" s="3522"/>
      <c r="EU23" s="3536"/>
      <c r="EV23" s="3537" t="s">
        <v>2899</v>
      </c>
      <c r="EW23" s="3537"/>
      <c r="EX23" s="3537"/>
      <c r="EY23" s="3538"/>
      <c r="EZ23" s="3551" t="s">
        <v>2899</v>
      </c>
      <c r="FA23" s="3552"/>
      <c r="FB23" s="3552"/>
      <c r="FC23" s="3553"/>
      <c r="FD23" s="3566" t="s">
        <v>2899</v>
      </c>
      <c r="FE23" s="3567"/>
      <c r="FF23" s="3567"/>
      <c r="FG23" s="3568"/>
      <c r="FH23" s="3581"/>
      <c r="FI23" s="3582" t="s">
        <v>2899</v>
      </c>
      <c r="FJ23" s="3583"/>
    </row>
    <row r="24" spans="2:166" s="3140" customFormat="1" ht="60">
      <c r="B24" s="3160" t="s">
        <v>2894</v>
      </c>
      <c r="C24" s="3160" t="s">
        <v>1316</v>
      </c>
      <c r="D24" s="3160">
        <v>102</v>
      </c>
      <c r="E24" s="3160" t="s">
        <v>2895</v>
      </c>
      <c r="F24" s="3163" t="s">
        <v>2902</v>
      </c>
      <c r="G24" s="3160" t="s">
        <v>2897</v>
      </c>
      <c r="H24" s="3162" t="s">
        <v>2914</v>
      </c>
      <c r="I24" s="3160"/>
      <c r="BG24" s="3597"/>
      <c r="BH24" s="3598"/>
      <c r="BI24" s="3598"/>
      <c r="BJ24" s="3598"/>
      <c r="BK24" s="3599"/>
      <c r="BL24" s="3612"/>
      <c r="BM24" s="3613"/>
      <c r="BN24" s="3613"/>
      <c r="BO24" s="3614"/>
      <c r="BP24" s="3627"/>
      <c r="BQ24" s="3628"/>
      <c r="BR24" s="3628"/>
      <c r="BS24" s="3629"/>
      <c r="CX24" s="3144"/>
      <c r="CY24" s="3145"/>
      <c r="CZ24" s="3146"/>
      <c r="DA24" s="3146"/>
      <c r="DB24" s="3430"/>
      <c r="DC24" s="3431"/>
      <c r="DD24" s="3431"/>
      <c r="DE24" s="3431"/>
      <c r="DF24" s="3431"/>
      <c r="DG24" s="3431"/>
      <c r="DH24" s="3431"/>
      <c r="DI24" s="3431"/>
      <c r="DJ24" s="3437"/>
      <c r="DK24" s="3448"/>
      <c r="DL24" s="3449"/>
      <c r="DM24" s="3449"/>
      <c r="DN24" s="3449"/>
      <c r="DO24" s="3450"/>
      <c r="DP24" s="3463"/>
      <c r="DQ24" s="3464"/>
      <c r="DR24" s="3465"/>
      <c r="DS24" s="3430"/>
      <c r="DT24" s="3431"/>
      <c r="DU24" s="3431"/>
      <c r="DV24" s="3431"/>
      <c r="DW24" s="3431"/>
      <c r="DX24" s="3472"/>
      <c r="EG24" s="3483"/>
      <c r="EH24" s="3484"/>
      <c r="EI24" s="3484"/>
      <c r="EJ24" s="3484"/>
      <c r="EK24" s="3485"/>
      <c r="EL24" s="3483"/>
      <c r="EM24" s="3484"/>
      <c r="EN24" s="3484"/>
      <c r="EO24" s="3485"/>
      <c r="EP24" s="3483"/>
      <c r="EQ24" s="3484"/>
      <c r="ER24" s="3484"/>
      <c r="ES24" s="3484"/>
      <c r="ET24" s="3522"/>
      <c r="EU24" s="3536"/>
      <c r="EV24" s="3537"/>
      <c r="EW24" s="3537"/>
      <c r="EX24" s="3537"/>
      <c r="EY24" s="3538" t="s">
        <v>2899</v>
      </c>
      <c r="EZ24" s="3551"/>
      <c r="FA24" s="3552"/>
      <c r="FB24" s="3552"/>
      <c r="FC24" s="3553" t="s">
        <v>2899</v>
      </c>
      <c r="FD24" s="3566" t="s">
        <v>2899</v>
      </c>
      <c r="FE24" s="3567"/>
      <c r="FF24" s="3567"/>
      <c r="FG24" s="3568"/>
      <c r="FH24" s="3581"/>
      <c r="FI24" s="3582"/>
      <c r="FJ24" s="3583" t="s">
        <v>2899</v>
      </c>
    </row>
    <row r="25" spans="2:166" s="3140" customFormat="1" ht="60">
      <c r="B25" s="3160" t="s">
        <v>2894</v>
      </c>
      <c r="C25" s="3160" t="s">
        <v>1316</v>
      </c>
      <c r="D25" s="3160">
        <v>103</v>
      </c>
      <c r="E25" s="3160" t="s">
        <v>2895</v>
      </c>
      <c r="F25" s="3163" t="s">
        <v>2900</v>
      </c>
      <c r="G25" s="3160" t="s">
        <v>2897</v>
      </c>
      <c r="H25" s="3162" t="s">
        <v>2916</v>
      </c>
      <c r="I25" s="3160"/>
      <c r="BG25" s="3597"/>
      <c r="BH25" s="3598"/>
      <c r="BI25" s="3598"/>
      <c r="BJ25" s="3598"/>
      <c r="BK25" s="3599"/>
      <c r="BL25" s="3612"/>
      <c r="BM25" s="3613"/>
      <c r="BN25" s="3613"/>
      <c r="BO25" s="3614"/>
      <c r="BP25" s="3627"/>
      <c r="BQ25" s="3628"/>
      <c r="BR25" s="3628"/>
      <c r="BS25" s="3629"/>
      <c r="CX25" s="3144"/>
      <c r="CY25" s="3145"/>
      <c r="CZ25" s="3146"/>
      <c r="DA25" s="3146"/>
      <c r="DB25" s="3430"/>
      <c r="DC25" s="3431"/>
      <c r="DD25" s="3431"/>
      <c r="DE25" s="3431"/>
      <c r="DF25" s="3431"/>
      <c r="DG25" s="3431"/>
      <c r="DH25" s="3431"/>
      <c r="DI25" s="3431"/>
      <c r="DJ25" s="3437"/>
      <c r="DK25" s="3448"/>
      <c r="DL25" s="3449"/>
      <c r="DM25" s="3449"/>
      <c r="DN25" s="3449"/>
      <c r="DO25" s="3450"/>
      <c r="DP25" s="3463"/>
      <c r="DQ25" s="3464"/>
      <c r="DR25" s="3465"/>
      <c r="DS25" s="3430"/>
      <c r="DT25" s="3431"/>
      <c r="DU25" s="3431"/>
      <c r="DV25" s="3431"/>
      <c r="DW25" s="3431"/>
      <c r="DX25" s="3472"/>
      <c r="EG25" s="3483"/>
      <c r="EH25" s="3484"/>
      <c r="EI25" s="3484"/>
      <c r="EJ25" s="3484"/>
      <c r="EK25" s="3485"/>
      <c r="EL25" s="3483"/>
      <c r="EM25" s="3484"/>
      <c r="EN25" s="3484"/>
      <c r="EO25" s="3485"/>
      <c r="EP25" s="3483"/>
      <c r="EQ25" s="3484"/>
      <c r="ER25" s="3484"/>
      <c r="ES25" s="3484"/>
      <c r="ET25" s="3522"/>
      <c r="EU25" s="3536"/>
      <c r="EV25" s="3537" t="s">
        <v>2899</v>
      </c>
      <c r="EW25" s="3537"/>
      <c r="EX25" s="3537"/>
      <c r="EY25" s="3538"/>
      <c r="EZ25" s="3551" t="s">
        <v>2899</v>
      </c>
      <c r="FA25" s="3552"/>
      <c r="FB25" s="3552"/>
      <c r="FC25" s="3553"/>
      <c r="FD25" s="3566" t="s">
        <v>2899</v>
      </c>
      <c r="FE25" s="3567"/>
      <c r="FF25" s="3567"/>
      <c r="FG25" s="3568"/>
      <c r="FH25" s="3581" t="s">
        <v>2899</v>
      </c>
      <c r="FI25" s="3582"/>
      <c r="FJ25" s="3583"/>
    </row>
    <row r="26" spans="2:166" s="3140" customFormat="1" ht="60">
      <c r="B26" s="3160" t="s">
        <v>2894</v>
      </c>
      <c r="C26" s="3160" t="s">
        <v>1316</v>
      </c>
      <c r="D26" s="3160">
        <v>104</v>
      </c>
      <c r="E26" s="3160" t="s">
        <v>2895</v>
      </c>
      <c r="F26" s="3161" t="s">
        <v>2896</v>
      </c>
      <c r="G26" s="3160" t="s">
        <v>2897</v>
      </c>
      <c r="H26" s="3162" t="s">
        <v>2917</v>
      </c>
      <c r="I26" s="3160"/>
      <c r="BG26" s="3597"/>
      <c r="BH26" s="3598"/>
      <c r="BI26" s="3598"/>
      <c r="BJ26" s="3598"/>
      <c r="BK26" s="3599"/>
      <c r="BL26" s="3612"/>
      <c r="BM26" s="3613"/>
      <c r="BN26" s="3613"/>
      <c r="BO26" s="3614"/>
      <c r="BP26" s="3627"/>
      <c r="BQ26" s="3628"/>
      <c r="BR26" s="3628"/>
      <c r="BS26" s="3629"/>
      <c r="CX26" s="3144"/>
      <c r="CY26" s="3145"/>
      <c r="CZ26" s="3146"/>
      <c r="DA26" s="3146"/>
      <c r="DB26" s="3430"/>
      <c r="DC26" s="3431"/>
      <c r="DD26" s="3431"/>
      <c r="DE26" s="3431"/>
      <c r="DF26" s="3431"/>
      <c r="DG26" s="3431"/>
      <c r="DH26" s="3431"/>
      <c r="DI26" s="3431"/>
      <c r="DJ26" s="3437"/>
      <c r="DK26" s="3448"/>
      <c r="DL26" s="3449"/>
      <c r="DM26" s="3449"/>
      <c r="DN26" s="3449"/>
      <c r="DO26" s="3450"/>
      <c r="DP26" s="3463"/>
      <c r="DQ26" s="3464"/>
      <c r="DR26" s="3465"/>
      <c r="DS26" s="3430"/>
      <c r="DT26" s="3431"/>
      <c r="DU26" s="3431"/>
      <c r="DV26" s="3431"/>
      <c r="DW26" s="3431"/>
      <c r="DX26" s="3472"/>
      <c r="EG26" s="3483"/>
      <c r="EH26" s="3484"/>
      <c r="EI26" s="3484"/>
      <c r="EJ26" s="3484"/>
      <c r="EK26" s="3485"/>
      <c r="EL26" s="3483"/>
      <c r="EM26" s="3484"/>
      <c r="EN26" s="3484"/>
      <c r="EO26" s="3485"/>
      <c r="EP26" s="3483"/>
      <c r="EQ26" s="3484"/>
      <c r="ER26" s="3484"/>
      <c r="ES26" s="3484"/>
      <c r="ET26" s="3522"/>
      <c r="EU26" s="3536"/>
      <c r="EV26" s="3537"/>
      <c r="EW26" s="3537"/>
      <c r="EX26" s="3537"/>
      <c r="EY26" s="3538" t="s">
        <v>2899</v>
      </c>
      <c r="EZ26" s="3551"/>
      <c r="FA26" s="3552"/>
      <c r="FB26" s="3552" t="s">
        <v>2899</v>
      </c>
      <c r="FC26" s="3553"/>
      <c r="FD26" s="3566" t="s">
        <v>2899</v>
      </c>
      <c r="FE26" s="3567"/>
      <c r="FF26" s="3567"/>
      <c r="FG26" s="3568"/>
      <c r="FH26" s="3581" t="s">
        <v>2899</v>
      </c>
      <c r="FI26" s="3582"/>
      <c r="FJ26" s="3584"/>
    </row>
    <row r="27" spans="2:166" s="3140" customFormat="1" ht="60">
      <c r="B27" s="3160" t="s">
        <v>2894</v>
      </c>
      <c r="C27" s="3160" t="s">
        <v>1316</v>
      </c>
      <c r="D27" s="3160">
        <v>105</v>
      </c>
      <c r="E27" s="3160" t="s">
        <v>2895</v>
      </c>
      <c r="F27" s="3161" t="s">
        <v>2902</v>
      </c>
      <c r="G27" s="3160" t="s">
        <v>2897</v>
      </c>
      <c r="H27" s="3162" t="s">
        <v>2917</v>
      </c>
      <c r="I27" s="3160"/>
      <c r="BG27" s="3597"/>
      <c r="BH27" s="3598"/>
      <c r="BI27" s="3598"/>
      <c r="BJ27" s="3598"/>
      <c r="BK27" s="3599"/>
      <c r="BL27" s="3612"/>
      <c r="BM27" s="3613"/>
      <c r="BN27" s="3613"/>
      <c r="BO27" s="3614"/>
      <c r="BP27" s="3627"/>
      <c r="BQ27" s="3628"/>
      <c r="BR27" s="3628"/>
      <c r="BS27" s="3629"/>
      <c r="CX27" s="3144"/>
      <c r="CY27" s="3145"/>
      <c r="CZ27" s="3146"/>
      <c r="DA27" s="3146"/>
      <c r="DB27" s="3430"/>
      <c r="DC27" s="3431"/>
      <c r="DD27" s="3431"/>
      <c r="DE27" s="3431"/>
      <c r="DF27" s="3431"/>
      <c r="DG27" s="3431"/>
      <c r="DH27" s="3431"/>
      <c r="DI27" s="3431"/>
      <c r="DJ27" s="3437"/>
      <c r="DK27" s="3448"/>
      <c r="DL27" s="3449"/>
      <c r="DM27" s="3449"/>
      <c r="DN27" s="3449"/>
      <c r="DO27" s="3450"/>
      <c r="DP27" s="3463"/>
      <c r="DQ27" s="3464"/>
      <c r="DR27" s="3465"/>
      <c r="DS27" s="3430"/>
      <c r="DT27" s="3431"/>
      <c r="DU27" s="3431"/>
      <c r="DV27" s="3431"/>
      <c r="DW27" s="3431"/>
      <c r="DX27" s="3472"/>
      <c r="EG27" s="3483"/>
      <c r="EH27" s="3484"/>
      <c r="EI27" s="3484"/>
      <c r="EJ27" s="3484"/>
      <c r="EK27" s="3485"/>
      <c r="EL27" s="3483"/>
      <c r="EM27" s="3484"/>
      <c r="EN27" s="3484"/>
      <c r="EO27" s="3485"/>
      <c r="EP27" s="3483"/>
      <c r="EQ27" s="3484"/>
      <c r="ER27" s="3484"/>
      <c r="ES27" s="3484"/>
      <c r="ET27" s="3522"/>
      <c r="EU27" s="3536"/>
      <c r="EV27" s="3537"/>
      <c r="EW27" s="3537"/>
      <c r="EX27" s="3537"/>
      <c r="EY27" s="3538" t="s">
        <v>2899</v>
      </c>
      <c r="EZ27" s="3551"/>
      <c r="FA27" s="3552"/>
      <c r="FB27" s="3552"/>
      <c r="FC27" s="3553" t="s">
        <v>2899</v>
      </c>
      <c r="FD27" s="3566" t="s">
        <v>2899</v>
      </c>
      <c r="FE27" s="3567"/>
      <c r="FF27" s="3567"/>
      <c r="FG27" s="3568"/>
      <c r="FH27" s="3581" t="s">
        <v>2899</v>
      </c>
      <c r="FI27" s="3582"/>
      <c r="FJ27" s="3584"/>
    </row>
    <row r="28" spans="2:166" s="3140" customFormat="1">
      <c r="F28" s="3164"/>
      <c r="BG28" s="3594"/>
      <c r="BH28" s="3595"/>
      <c r="BI28" s="3595"/>
      <c r="BJ28" s="3595"/>
      <c r="BK28" s="3596"/>
      <c r="BL28" s="3609"/>
      <c r="BM28" s="3610"/>
      <c r="BN28" s="3610"/>
      <c r="BO28" s="3611"/>
      <c r="BP28" s="3624"/>
      <c r="BQ28" s="3625"/>
      <c r="BR28" s="3625"/>
      <c r="BS28" s="3626"/>
      <c r="CX28" s="3150"/>
      <c r="CY28" s="3151"/>
      <c r="CZ28" s="3152"/>
      <c r="DA28" s="3152"/>
      <c r="DB28" s="3432"/>
      <c r="DC28" s="3433"/>
      <c r="DD28" s="3433"/>
      <c r="DE28" s="3433"/>
      <c r="DF28" s="3433"/>
      <c r="DG28" s="3433"/>
      <c r="DH28" s="3433"/>
      <c r="DI28" s="3433"/>
      <c r="DJ28" s="3438"/>
      <c r="DK28" s="3451"/>
      <c r="DL28" s="3452"/>
      <c r="DM28" s="3452"/>
      <c r="DN28" s="3452"/>
      <c r="DO28" s="3453"/>
      <c r="DP28" s="3466"/>
      <c r="DQ28" s="3467"/>
      <c r="DR28" s="3468"/>
      <c r="DS28" s="3432"/>
      <c r="DT28" s="3433"/>
      <c r="DU28" s="3433"/>
      <c r="DV28" s="3433"/>
      <c r="DW28" s="3433"/>
      <c r="DX28" s="3473"/>
      <c r="EG28" s="3486"/>
      <c r="EH28" s="3487"/>
      <c r="EI28" s="3487"/>
      <c r="EJ28" s="3487"/>
      <c r="EK28" s="3488"/>
      <c r="EL28" s="3504"/>
      <c r="EM28" s="3505"/>
      <c r="EN28" s="3505"/>
      <c r="EO28" s="3506"/>
      <c r="EP28" s="3519"/>
      <c r="EQ28" s="3520"/>
      <c r="ER28" s="3520"/>
      <c r="ES28" s="3520"/>
      <c r="ET28" s="3521"/>
      <c r="EU28" s="3536"/>
      <c r="EV28" s="3537"/>
      <c r="EW28" s="3537"/>
      <c r="EX28" s="3537"/>
      <c r="EY28" s="3538"/>
      <c r="EZ28" s="3551"/>
      <c r="FA28" s="3552"/>
      <c r="FB28" s="3552"/>
      <c r="FC28" s="3553"/>
      <c r="FD28" s="3566"/>
      <c r="FE28" s="3567"/>
      <c r="FF28" s="3567"/>
      <c r="FG28" s="3568"/>
      <c r="FH28" s="3581"/>
      <c r="FI28" s="3582"/>
      <c r="FJ28" s="3583"/>
    </row>
    <row r="29" spans="2:166" s="3140" customFormat="1">
      <c r="F29" s="3164"/>
      <c r="BG29" s="3594"/>
      <c r="BH29" s="3595"/>
      <c r="BI29" s="3595"/>
      <c r="BJ29" s="3595"/>
      <c r="BK29" s="3596"/>
      <c r="BL29" s="3609"/>
      <c r="BM29" s="3610"/>
      <c r="BN29" s="3610"/>
      <c r="BO29" s="3611"/>
      <c r="BP29" s="3624"/>
      <c r="BQ29" s="3625"/>
      <c r="BR29" s="3625"/>
      <c r="BS29" s="3626"/>
      <c r="CX29" s="3150"/>
      <c r="CY29" s="3151"/>
      <c r="CZ29" s="3152"/>
      <c r="DA29" s="3152"/>
      <c r="DB29" s="3432"/>
      <c r="DC29" s="3433"/>
      <c r="DD29" s="3433"/>
      <c r="DE29" s="3433"/>
      <c r="DF29" s="3433"/>
      <c r="DG29" s="3433"/>
      <c r="DH29" s="3433"/>
      <c r="DI29" s="3433"/>
      <c r="DJ29" s="3438"/>
      <c r="DK29" s="3451"/>
      <c r="DL29" s="3452"/>
      <c r="DM29" s="3452"/>
      <c r="DN29" s="3452"/>
      <c r="DO29" s="3453"/>
      <c r="DP29" s="3466"/>
      <c r="DQ29" s="3467"/>
      <c r="DR29" s="3468"/>
      <c r="DS29" s="3432"/>
      <c r="DT29" s="3433"/>
      <c r="DU29" s="3433"/>
      <c r="DV29" s="3433"/>
      <c r="DW29" s="3433"/>
      <c r="DX29" s="3473"/>
      <c r="EG29" s="3486"/>
      <c r="EH29" s="3487"/>
      <c r="EI29" s="3487"/>
      <c r="EJ29" s="3487"/>
      <c r="EK29" s="3488"/>
      <c r="EL29" s="3504"/>
      <c r="EM29" s="3505"/>
      <c r="EN29" s="3505"/>
      <c r="EO29" s="3506"/>
      <c r="EP29" s="3519"/>
      <c r="EQ29" s="3520"/>
      <c r="ER29" s="3520"/>
      <c r="ES29" s="3520"/>
      <c r="ET29" s="3521"/>
      <c r="EU29" s="3536"/>
      <c r="EV29" s="3537"/>
      <c r="EW29" s="3537"/>
      <c r="EX29" s="3537"/>
      <c r="EY29" s="3538"/>
      <c r="EZ29" s="3551"/>
      <c r="FA29" s="3552"/>
      <c r="FB29" s="3552"/>
      <c r="FC29" s="3553"/>
      <c r="FD29" s="3566"/>
      <c r="FE29" s="3567"/>
      <c r="FF29" s="3567"/>
      <c r="FG29" s="3568"/>
      <c r="FH29" s="3581"/>
      <c r="FI29" s="3582"/>
      <c r="FJ29" s="3583"/>
    </row>
    <row r="30" spans="2:166" s="3140" customFormat="1">
      <c r="F30" s="3164"/>
      <c r="BG30" s="3594"/>
      <c r="BH30" s="3595"/>
      <c r="BI30" s="3595"/>
      <c r="BJ30" s="3595"/>
      <c r="BK30" s="3596"/>
      <c r="BL30" s="3609"/>
      <c r="BM30" s="3610"/>
      <c r="BN30" s="3610"/>
      <c r="BO30" s="3611"/>
      <c r="BP30" s="3624"/>
      <c r="BQ30" s="3625"/>
      <c r="BR30" s="3625"/>
      <c r="BS30" s="3626"/>
      <c r="CX30" s="3150"/>
      <c r="CY30" s="3151"/>
      <c r="CZ30" s="3152"/>
      <c r="DA30" s="3152"/>
      <c r="DB30" s="3432"/>
      <c r="DC30" s="3433"/>
      <c r="DD30" s="3433"/>
      <c r="DE30" s="3433"/>
      <c r="DF30" s="3433"/>
      <c r="DG30" s="3433"/>
      <c r="DH30" s="3433"/>
      <c r="DI30" s="3433"/>
      <c r="DJ30" s="3438"/>
      <c r="DK30" s="3451"/>
      <c r="DL30" s="3452"/>
      <c r="DM30" s="3452"/>
      <c r="DN30" s="3452"/>
      <c r="DO30" s="3453"/>
      <c r="DP30" s="3466"/>
      <c r="DQ30" s="3467"/>
      <c r="DR30" s="3468"/>
      <c r="DS30" s="3432"/>
      <c r="DT30" s="3433"/>
      <c r="DU30" s="3433"/>
      <c r="DV30" s="3433"/>
      <c r="DW30" s="3433"/>
      <c r="DX30" s="3473"/>
      <c r="EG30" s="3486"/>
      <c r="EH30" s="3487"/>
      <c r="EI30" s="3487"/>
      <c r="EJ30" s="3487"/>
      <c r="EK30" s="3488"/>
      <c r="EL30" s="3504"/>
      <c r="EM30" s="3505"/>
      <c r="EN30" s="3505"/>
      <c r="EO30" s="3506"/>
      <c r="EP30" s="3519"/>
      <c r="EQ30" s="3520"/>
      <c r="ER30" s="3520"/>
      <c r="ES30" s="3520"/>
      <c r="ET30" s="3521"/>
      <c r="EU30" s="3536"/>
      <c r="EV30" s="3537"/>
      <c r="EW30" s="3537"/>
      <c r="EX30" s="3537"/>
      <c r="EY30" s="3538"/>
      <c r="EZ30" s="3551"/>
      <c r="FA30" s="3552"/>
      <c r="FB30" s="3552"/>
      <c r="FC30" s="3553"/>
      <c r="FD30" s="3566"/>
      <c r="FE30" s="3567"/>
      <c r="FF30" s="3567"/>
      <c r="FG30" s="3568"/>
      <c r="FH30" s="3581"/>
      <c r="FI30" s="3582"/>
      <c r="FJ30" s="3583"/>
    </row>
    <row r="31" spans="2:166" s="3140" customFormat="1">
      <c r="F31" s="3164"/>
      <c r="BG31" s="3594"/>
      <c r="BH31" s="3595"/>
      <c r="BI31" s="3595"/>
      <c r="BJ31" s="3595"/>
      <c r="BK31" s="3596"/>
      <c r="BL31" s="3609"/>
      <c r="BM31" s="3610"/>
      <c r="BN31" s="3610"/>
      <c r="BO31" s="3611"/>
      <c r="BP31" s="3624"/>
      <c r="BQ31" s="3625"/>
      <c r="BR31" s="3625"/>
      <c r="BS31" s="3626"/>
      <c r="CX31" s="3150"/>
      <c r="CY31" s="3151"/>
      <c r="CZ31" s="3152"/>
      <c r="DA31" s="3152"/>
      <c r="DB31" s="3432"/>
      <c r="DC31" s="3433"/>
      <c r="DD31" s="3433"/>
      <c r="DE31" s="3433"/>
      <c r="DF31" s="3433"/>
      <c r="DG31" s="3433"/>
      <c r="DH31" s="3433"/>
      <c r="DI31" s="3433"/>
      <c r="DJ31" s="3438"/>
      <c r="DK31" s="3451"/>
      <c r="DL31" s="3452"/>
      <c r="DM31" s="3452"/>
      <c r="DN31" s="3452"/>
      <c r="DO31" s="3453"/>
      <c r="DP31" s="3466"/>
      <c r="DQ31" s="3467"/>
      <c r="DR31" s="3468"/>
      <c r="DS31" s="3432"/>
      <c r="DT31" s="3433"/>
      <c r="DU31" s="3433"/>
      <c r="DV31" s="3433"/>
      <c r="DW31" s="3433"/>
      <c r="DX31" s="3473"/>
      <c r="EG31" s="3486"/>
      <c r="EH31" s="3487"/>
      <c r="EI31" s="3487"/>
      <c r="EJ31" s="3487"/>
      <c r="EK31" s="3488"/>
      <c r="EL31" s="3504"/>
      <c r="EM31" s="3505"/>
      <c r="EN31" s="3505"/>
      <c r="EO31" s="3506"/>
      <c r="EP31" s="3519"/>
      <c r="EQ31" s="3520"/>
      <c r="ER31" s="3520"/>
      <c r="ES31" s="3520"/>
      <c r="ET31" s="3521"/>
      <c r="EU31" s="3536"/>
      <c r="EV31" s="3537"/>
      <c r="EW31" s="3537"/>
      <c r="EX31" s="3537"/>
      <c r="EY31" s="3538"/>
      <c r="EZ31" s="3551"/>
      <c r="FA31" s="3552"/>
      <c r="FB31" s="3552"/>
      <c r="FC31" s="3553"/>
      <c r="FD31" s="3566"/>
      <c r="FE31" s="3567"/>
      <c r="FF31" s="3567"/>
      <c r="FG31" s="3568"/>
      <c r="FH31" s="3581"/>
      <c r="FI31" s="3582"/>
      <c r="FJ31" s="3583"/>
    </row>
    <row r="32" spans="2:166" s="3140" customFormat="1">
      <c r="F32" s="3164"/>
      <c r="BG32" s="3594"/>
      <c r="BH32" s="3595"/>
      <c r="BI32" s="3595"/>
      <c r="BJ32" s="3595"/>
      <c r="BK32" s="3596"/>
      <c r="BL32" s="3609"/>
      <c r="BM32" s="3610"/>
      <c r="BN32" s="3610"/>
      <c r="BO32" s="3611"/>
      <c r="BP32" s="3624"/>
      <c r="BQ32" s="3625"/>
      <c r="BR32" s="3625"/>
      <c r="BS32" s="3626"/>
      <c r="CX32" s="3150"/>
      <c r="CY32" s="3151"/>
      <c r="CZ32" s="3152"/>
      <c r="DA32" s="3152"/>
      <c r="DB32" s="3432"/>
      <c r="DC32" s="3433"/>
      <c r="DD32" s="3433"/>
      <c r="DE32" s="3433"/>
      <c r="DF32" s="3433"/>
      <c r="DG32" s="3433"/>
      <c r="DH32" s="3433"/>
      <c r="DI32" s="3433"/>
      <c r="DJ32" s="3438"/>
      <c r="DK32" s="3451"/>
      <c r="DL32" s="3452"/>
      <c r="DM32" s="3452"/>
      <c r="DN32" s="3452"/>
      <c r="DO32" s="3453"/>
      <c r="DP32" s="3466"/>
      <c r="DQ32" s="3467"/>
      <c r="DR32" s="3468"/>
      <c r="DS32" s="3432"/>
      <c r="DT32" s="3433"/>
      <c r="DU32" s="3433"/>
      <c r="DV32" s="3433"/>
      <c r="DW32" s="3433"/>
      <c r="DX32" s="3473"/>
      <c r="EG32" s="3486"/>
      <c r="EH32" s="3487"/>
      <c r="EI32" s="3487"/>
      <c r="EJ32" s="3487"/>
      <c r="EK32" s="3488"/>
      <c r="EL32" s="3504"/>
      <c r="EM32" s="3505"/>
      <c r="EN32" s="3505"/>
      <c r="EO32" s="3506"/>
      <c r="EP32" s="3519"/>
      <c r="EQ32" s="3520"/>
      <c r="ER32" s="3520"/>
      <c r="ES32" s="3520"/>
      <c r="ET32" s="3521"/>
      <c r="EU32" s="3536"/>
      <c r="EV32" s="3537"/>
      <c r="EW32" s="3537"/>
      <c r="EX32" s="3537"/>
      <c r="EY32" s="3538"/>
      <c r="EZ32" s="3551"/>
      <c r="FA32" s="3552"/>
      <c r="FB32" s="3552"/>
      <c r="FC32" s="3553"/>
      <c r="FD32" s="3566"/>
      <c r="FE32" s="3567"/>
      <c r="FF32" s="3567"/>
      <c r="FG32" s="3568"/>
      <c r="FH32" s="3581"/>
      <c r="FI32" s="3582"/>
      <c r="FJ32" s="3583"/>
    </row>
    <row r="33" spans="6:166" s="3140" customFormat="1">
      <c r="F33" s="3164"/>
      <c r="BG33" s="3594"/>
      <c r="BH33" s="3595"/>
      <c r="BI33" s="3595"/>
      <c r="BJ33" s="3595"/>
      <c r="BK33" s="3596"/>
      <c r="BL33" s="3609"/>
      <c r="BM33" s="3610"/>
      <c r="BN33" s="3610"/>
      <c r="BO33" s="3611"/>
      <c r="BP33" s="3624"/>
      <c r="BQ33" s="3625"/>
      <c r="BR33" s="3625"/>
      <c r="BS33" s="3626"/>
      <c r="CX33" s="3150"/>
      <c r="CY33" s="3151"/>
      <c r="CZ33" s="3152"/>
      <c r="DA33" s="3152"/>
      <c r="DB33" s="3432"/>
      <c r="DC33" s="3433"/>
      <c r="DD33" s="3433"/>
      <c r="DE33" s="3433"/>
      <c r="DF33" s="3433"/>
      <c r="DG33" s="3433"/>
      <c r="DH33" s="3433"/>
      <c r="DI33" s="3433"/>
      <c r="DJ33" s="3438"/>
      <c r="DK33" s="3451"/>
      <c r="DL33" s="3452"/>
      <c r="DM33" s="3452"/>
      <c r="DN33" s="3452"/>
      <c r="DO33" s="3453"/>
      <c r="DP33" s="3466"/>
      <c r="DQ33" s="3467"/>
      <c r="DR33" s="3468"/>
      <c r="DS33" s="3432"/>
      <c r="DT33" s="3433"/>
      <c r="DU33" s="3433"/>
      <c r="DV33" s="3433"/>
      <c r="DW33" s="3433"/>
      <c r="DX33" s="3473"/>
      <c r="EG33" s="3486"/>
      <c r="EH33" s="3487"/>
      <c r="EI33" s="3487"/>
      <c r="EJ33" s="3487"/>
      <c r="EK33" s="3488"/>
      <c r="EL33" s="3504"/>
      <c r="EM33" s="3505"/>
      <c r="EN33" s="3505"/>
      <c r="EO33" s="3506"/>
      <c r="EP33" s="3519"/>
      <c r="EQ33" s="3520"/>
      <c r="ER33" s="3520"/>
      <c r="ES33" s="3520"/>
      <c r="ET33" s="3521"/>
      <c r="EU33" s="3536"/>
      <c r="EV33" s="3537"/>
      <c r="EW33" s="3537"/>
      <c r="EX33" s="3537"/>
      <c r="EY33" s="3538"/>
      <c r="EZ33" s="3551"/>
      <c r="FA33" s="3552"/>
      <c r="FB33" s="3552"/>
      <c r="FC33" s="3553"/>
      <c r="FD33" s="3566"/>
      <c r="FE33" s="3567"/>
      <c r="FF33" s="3567"/>
      <c r="FG33" s="3568"/>
      <c r="FH33" s="3581"/>
      <c r="FI33" s="3582"/>
      <c r="FJ33" s="3583"/>
    </row>
    <row r="34" spans="6:166" s="3140" customFormat="1">
      <c r="F34" s="3164"/>
      <c r="BG34" s="3594"/>
      <c r="BH34" s="3595"/>
      <c r="BI34" s="3595"/>
      <c r="BJ34" s="3595"/>
      <c r="BK34" s="3596"/>
      <c r="BL34" s="3609"/>
      <c r="BM34" s="3610"/>
      <c r="BN34" s="3610"/>
      <c r="BO34" s="3611"/>
      <c r="BP34" s="3624"/>
      <c r="BQ34" s="3625"/>
      <c r="BR34" s="3625"/>
      <c r="BS34" s="3626"/>
      <c r="CX34" s="3150"/>
      <c r="CY34" s="3151"/>
      <c r="CZ34" s="3152"/>
      <c r="DA34" s="3152"/>
      <c r="DB34" s="3432"/>
      <c r="DC34" s="3433"/>
      <c r="DD34" s="3433"/>
      <c r="DE34" s="3433"/>
      <c r="DF34" s="3433"/>
      <c r="DG34" s="3433"/>
      <c r="DH34" s="3433"/>
      <c r="DI34" s="3433"/>
      <c r="DJ34" s="3438"/>
      <c r="DK34" s="3451"/>
      <c r="DL34" s="3452"/>
      <c r="DM34" s="3452"/>
      <c r="DN34" s="3452"/>
      <c r="DO34" s="3453"/>
      <c r="DP34" s="3466"/>
      <c r="DQ34" s="3467"/>
      <c r="DR34" s="3468"/>
      <c r="DS34" s="3432"/>
      <c r="DT34" s="3433"/>
      <c r="DU34" s="3433"/>
      <c r="DV34" s="3433"/>
      <c r="DW34" s="3433"/>
      <c r="DX34" s="3473"/>
      <c r="EG34" s="3486"/>
      <c r="EH34" s="3487"/>
      <c r="EI34" s="3487"/>
      <c r="EJ34" s="3487"/>
      <c r="EK34" s="3488"/>
      <c r="EL34" s="3504"/>
      <c r="EM34" s="3505"/>
      <c r="EN34" s="3505"/>
      <c r="EO34" s="3506"/>
      <c r="EP34" s="3519"/>
      <c r="EQ34" s="3520"/>
      <c r="ER34" s="3520"/>
      <c r="ES34" s="3520"/>
      <c r="ET34" s="3521"/>
      <c r="EU34" s="3536"/>
      <c r="EV34" s="3537"/>
      <c r="EW34" s="3537"/>
      <c r="EX34" s="3537"/>
      <c r="EY34" s="3538"/>
      <c r="EZ34" s="3551"/>
      <c r="FA34" s="3552"/>
      <c r="FB34" s="3552"/>
      <c r="FC34" s="3553"/>
      <c r="FD34" s="3566"/>
      <c r="FE34" s="3567"/>
      <c r="FF34" s="3567"/>
      <c r="FG34" s="3568"/>
      <c r="FH34" s="3581"/>
      <c r="FI34" s="3582"/>
      <c r="FJ34" s="3583"/>
    </row>
    <row r="35" spans="6:166" s="3140" customFormat="1">
      <c r="F35" s="3164"/>
      <c r="BG35" s="3594"/>
      <c r="BH35" s="3595"/>
      <c r="BI35" s="3595"/>
      <c r="BJ35" s="3595"/>
      <c r="BK35" s="3596"/>
      <c r="BL35" s="3609"/>
      <c r="BM35" s="3610"/>
      <c r="BN35" s="3610"/>
      <c r="BO35" s="3611"/>
      <c r="BP35" s="3624"/>
      <c r="BQ35" s="3625"/>
      <c r="BR35" s="3625"/>
      <c r="BS35" s="3626"/>
      <c r="CX35" s="3150"/>
      <c r="CY35" s="3151"/>
      <c r="CZ35" s="3152"/>
      <c r="DA35" s="3152"/>
      <c r="DB35" s="3432"/>
      <c r="DC35" s="3433"/>
      <c r="DD35" s="3433"/>
      <c r="DE35" s="3433"/>
      <c r="DF35" s="3433"/>
      <c r="DG35" s="3433"/>
      <c r="DH35" s="3433"/>
      <c r="DI35" s="3433"/>
      <c r="DJ35" s="3438"/>
      <c r="DK35" s="3451"/>
      <c r="DL35" s="3452"/>
      <c r="DM35" s="3452"/>
      <c r="DN35" s="3452"/>
      <c r="DO35" s="3453"/>
      <c r="DP35" s="3466"/>
      <c r="DQ35" s="3467"/>
      <c r="DR35" s="3468"/>
      <c r="DS35" s="3432"/>
      <c r="DT35" s="3433"/>
      <c r="DU35" s="3433"/>
      <c r="DV35" s="3433"/>
      <c r="DW35" s="3433"/>
      <c r="DX35" s="3473"/>
      <c r="EG35" s="3486"/>
      <c r="EH35" s="3487"/>
      <c r="EI35" s="3487"/>
      <c r="EJ35" s="3487"/>
      <c r="EK35" s="3488"/>
      <c r="EL35" s="3504"/>
      <c r="EM35" s="3505"/>
      <c r="EN35" s="3505"/>
      <c r="EO35" s="3506"/>
      <c r="EP35" s="3519"/>
      <c r="EQ35" s="3520"/>
      <c r="ER35" s="3520"/>
      <c r="ES35" s="3520"/>
      <c r="ET35" s="3521"/>
      <c r="EU35" s="3536"/>
      <c r="EV35" s="3537"/>
      <c r="EW35" s="3537"/>
      <c r="EX35" s="3537"/>
      <c r="EY35" s="3538"/>
      <c r="EZ35" s="3551"/>
      <c r="FA35" s="3552"/>
      <c r="FB35" s="3552"/>
      <c r="FC35" s="3553"/>
      <c r="FD35" s="3566"/>
      <c r="FE35" s="3567"/>
      <c r="FF35" s="3567"/>
      <c r="FG35" s="3568"/>
      <c r="FH35" s="3581"/>
      <c r="FI35" s="3582"/>
      <c r="FJ35" s="3583"/>
    </row>
    <row r="36" spans="6:166" s="3140" customFormat="1">
      <c r="F36" s="3164"/>
      <c r="BG36" s="3594"/>
      <c r="BH36" s="3595"/>
      <c r="BI36" s="3595"/>
      <c r="BJ36" s="3595"/>
      <c r="BK36" s="3596"/>
      <c r="BL36" s="3609"/>
      <c r="BM36" s="3610"/>
      <c r="BN36" s="3610"/>
      <c r="BO36" s="3611"/>
      <c r="BP36" s="3624"/>
      <c r="BQ36" s="3625"/>
      <c r="BR36" s="3625"/>
      <c r="BS36" s="3626"/>
      <c r="CX36" s="3150"/>
      <c r="CY36" s="3151"/>
      <c r="CZ36" s="3152"/>
      <c r="DA36" s="3152"/>
      <c r="DB36" s="3432"/>
      <c r="DC36" s="3433"/>
      <c r="DD36" s="3433"/>
      <c r="DE36" s="3433"/>
      <c r="DF36" s="3433"/>
      <c r="DG36" s="3433"/>
      <c r="DH36" s="3433"/>
      <c r="DI36" s="3433"/>
      <c r="DJ36" s="3438"/>
      <c r="DK36" s="3451"/>
      <c r="DL36" s="3452"/>
      <c r="DM36" s="3452"/>
      <c r="DN36" s="3452"/>
      <c r="DO36" s="3453"/>
      <c r="DP36" s="3466"/>
      <c r="DQ36" s="3467"/>
      <c r="DR36" s="3468"/>
      <c r="DS36" s="3432"/>
      <c r="DT36" s="3433"/>
      <c r="DU36" s="3433"/>
      <c r="DV36" s="3433"/>
      <c r="DW36" s="3433"/>
      <c r="DX36" s="3473"/>
      <c r="EG36" s="3486"/>
      <c r="EH36" s="3487"/>
      <c r="EI36" s="3487"/>
      <c r="EJ36" s="3487"/>
      <c r="EK36" s="3488"/>
      <c r="EL36" s="3504"/>
      <c r="EM36" s="3505"/>
      <c r="EN36" s="3505"/>
      <c r="EO36" s="3506"/>
      <c r="EP36" s="3519"/>
      <c r="EQ36" s="3520"/>
      <c r="ER36" s="3520"/>
      <c r="ES36" s="3520"/>
      <c r="ET36" s="3521"/>
      <c r="EU36" s="3536"/>
      <c r="EV36" s="3537"/>
      <c r="EW36" s="3537"/>
      <c r="EX36" s="3537"/>
      <c r="EY36" s="3538"/>
      <c r="EZ36" s="3551"/>
      <c r="FA36" s="3552"/>
      <c r="FB36" s="3552"/>
      <c r="FC36" s="3553"/>
      <c r="FD36" s="3566"/>
      <c r="FE36" s="3567"/>
      <c r="FF36" s="3567"/>
      <c r="FG36" s="3568"/>
      <c r="FH36" s="3581"/>
      <c r="FI36" s="3582"/>
      <c r="FJ36" s="3583"/>
    </row>
  </sheetData>
  <autoFilter ref="A7:I27"/>
  <mergeCells count="34">
    <mergeCell ref="AE3:AF3"/>
    <mergeCell ref="EU1:FJ1"/>
    <mergeCell ref="AS2:AX2"/>
    <mergeCell ref="EU2:EY2"/>
    <mergeCell ref="EZ2:FC2"/>
    <mergeCell ref="FE2:FG2"/>
    <mergeCell ref="FH2:FJ2"/>
    <mergeCell ref="BG2:BK2"/>
    <mergeCell ref="BL2:BO2"/>
    <mergeCell ref="BP2:BS2"/>
    <mergeCell ref="EP2:ET2"/>
    <mergeCell ref="BX2:CN2"/>
    <mergeCell ref="CX1:DX1"/>
    <mergeCell ref="J2:M2"/>
    <mergeCell ref="N2:AB2"/>
    <mergeCell ref="AC2:AJ2"/>
    <mergeCell ref="AK2:AN2"/>
    <mergeCell ref="AO2:AR2"/>
    <mergeCell ref="EG1:ET1"/>
    <mergeCell ref="AE5:AG5"/>
    <mergeCell ref="DS2:DX2"/>
    <mergeCell ref="DY2:EA2"/>
    <mergeCell ref="EB2:EF2"/>
    <mergeCell ref="EG2:EK2"/>
    <mergeCell ref="CO2:CR2"/>
    <mergeCell ref="CT2:CW2"/>
    <mergeCell ref="CX2:DA2"/>
    <mergeCell ref="DB2:DJ2"/>
    <mergeCell ref="DK2:DO2"/>
    <mergeCell ref="DP2:DR2"/>
    <mergeCell ref="AY2:BF2"/>
    <mergeCell ref="BG1:BS1"/>
    <mergeCell ref="EL2:EO2"/>
    <mergeCell ref="BT2:BW2"/>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sheetPr>
    <pageSetUpPr fitToPage="1"/>
  </sheetPr>
  <dimension ref="A1:AL141"/>
  <sheetViews>
    <sheetView topLeftCell="A76" zoomScale="70" zoomScaleNormal="70" workbookViewId="0">
      <selection activeCell="A10" sqref="A10:I10"/>
    </sheetView>
  </sheetViews>
  <sheetFormatPr baseColWidth="10" defaultRowHeight="15"/>
  <cols>
    <col min="1" max="1" width="11.42578125" style="219"/>
    <col min="2" max="2" width="32.85546875" style="219" bestFit="1" customWidth="1"/>
    <col min="3" max="3" width="7.28515625" style="219" customWidth="1"/>
    <col min="4" max="4" width="28" style="219" bestFit="1" customWidth="1"/>
    <col min="5" max="5" width="11" style="8" bestFit="1" customWidth="1"/>
    <col min="6" max="8" width="5.5703125" style="219" customWidth="1"/>
    <col min="9" max="9" width="5.5703125" style="220" customWidth="1"/>
    <col min="10" max="10" width="5.5703125" style="65" customWidth="1"/>
    <col min="11" max="11" width="5.5703125" style="70" customWidth="1"/>
    <col min="12" max="12" width="5.5703125" style="65" customWidth="1"/>
    <col min="13" max="13" width="5.5703125" style="70" customWidth="1"/>
    <col min="14" max="14" width="5.5703125" style="65" customWidth="1"/>
    <col min="15" max="15" width="5.5703125" style="70" customWidth="1"/>
    <col min="16" max="16" width="5.5703125" style="65" customWidth="1"/>
    <col min="17" max="17" width="5.5703125" style="70" customWidth="1"/>
    <col min="18" max="18" width="5.5703125" style="65" customWidth="1"/>
    <col min="19" max="19" width="5.5703125" style="70" customWidth="1"/>
    <col min="20" max="20" width="5.5703125" style="65" customWidth="1"/>
    <col min="21" max="21" width="5.5703125" style="70" customWidth="1"/>
    <col min="22" max="22" width="5.5703125" style="65" customWidth="1"/>
    <col min="23" max="23" width="5.5703125" style="70" customWidth="1"/>
    <col min="24" max="24" width="5.5703125" style="65" customWidth="1"/>
    <col min="25" max="25" width="5.5703125" style="70" customWidth="1"/>
    <col min="26" max="26" width="5.5703125" style="65" customWidth="1"/>
    <col min="27" max="27" width="5.5703125" style="70" customWidth="1"/>
    <col min="28" max="28" width="5.5703125" style="65" customWidth="1"/>
    <col min="29" max="29" width="5.5703125" style="70" customWidth="1"/>
    <col min="30" max="30" width="5.5703125" style="65" customWidth="1"/>
    <col min="31" max="31" width="5.5703125" style="70" customWidth="1"/>
    <col min="32" max="32" width="5.5703125" style="65" customWidth="1"/>
    <col min="33" max="33" width="5.5703125" style="70" customWidth="1"/>
    <col min="34" max="34" width="5.5703125" style="65" customWidth="1"/>
    <col min="35" max="35" width="5.5703125" style="70" customWidth="1"/>
    <col min="36" max="38" width="5.5703125" style="219" customWidth="1"/>
    <col min="39" max="16384" width="11.42578125" style="219"/>
  </cols>
  <sheetData>
    <row r="1" spans="1:35" s="195" customFormat="1" ht="15.75" thickBot="1">
      <c r="A1" s="194" t="s">
        <v>906</v>
      </c>
      <c r="E1" s="196"/>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row>
    <row r="2" spans="1:35">
      <c r="A2" s="315" t="s">
        <v>1952</v>
      </c>
      <c r="D2" s="8"/>
      <c r="E2" s="219"/>
      <c r="I2" s="219"/>
      <c r="J2" s="219"/>
      <c r="K2" s="219"/>
      <c r="L2" s="219"/>
      <c r="M2" s="219"/>
      <c r="N2" s="219"/>
      <c r="O2" s="219"/>
      <c r="P2" s="219"/>
      <c r="Q2" s="219"/>
      <c r="R2" s="219"/>
      <c r="S2" s="219"/>
      <c r="T2" s="219"/>
      <c r="U2" s="219"/>
      <c r="V2" s="219"/>
      <c r="W2" s="219"/>
      <c r="X2" s="219"/>
      <c r="Y2" s="219"/>
      <c r="Z2" s="219"/>
      <c r="AA2" s="219"/>
      <c r="AB2" s="219"/>
      <c r="AC2" s="219"/>
      <c r="AD2" s="219"/>
    </row>
    <row r="3" spans="1:35" s="1122" customFormat="1">
      <c r="A3" s="1539"/>
      <c r="D3" s="1431"/>
      <c r="E3" s="1673" t="s">
        <v>1385</v>
      </c>
      <c r="F3" s="1431"/>
      <c r="J3" s="1123"/>
      <c r="K3" s="1124"/>
      <c r="L3" s="1125"/>
      <c r="M3" s="1124"/>
      <c r="N3" s="1125"/>
      <c r="O3" s="70"/>
      <c r="P3" s="1125"/>
      <c r="Q3" s="1124"/>
      <c r="R3" s="1672" t="s">
        <v>1390</v>
      </c>
      <c r="S3" s="70"/>
      <c r="T3" s="65"/>
      <c r="U3" s="1124"/>
      <c r="V3" s="1125"/>
      <c r="W3" s="1124"/>
      <c r="X3" s="1125"/>
      <c r="Y3" s="1124"/>
      <c r="Z3" s="1672"/>
      <c r="AA3" s="70"/>
      <c r="AB3" s="70"/>
      <c r="AC3" s="70"/>
      <c r="AD3" s="1672" t="s">
        <v>1384</v>
      </c>
      <c r="AE3" s="1125"/>
      <c r="AF3" s="1124"/>
      <c r="AG3" s="1125"/>
      <c r="AH3" s="1124"/>
      <c r="AI3" s="1125"/>
    </row>
    <row r="4" spans="1:35">
      <c r="D4" s="135" t="s">
        <v>213</v>
      </c>
      <c r="E4" s="43" t="s">
        <v>206</v>
      </c>
      <c r="F4" s="1503" t="s">
        <v>1141</v>
      </c>
      <c r="H4" s="220"/>
      <c r="I4" s="65"/>
      <c r="J4" s="70"/>
      <c r="K4" s="65"/>
      <c r="L4" s="70"/>
      <c r="M4" s="65"/>
      <c r="N4" s="70"/>
      <c r="O4" s="65"/>
      <c r="P4" s="70"/>
      <c r="Q4" s="1132" t="s">
        <v>239</v>
      </c>
      <c r="R4" s="1125" t="s">
        <v>901</v>
      </c>
      <c r="U4" s="65"/>
      <c r="V4" s="70"/>
      <c r="W4" s="65"/>
      <c r="X4" s="70"/>
      <c r="Y4" s="65"/>
      <c r="Z4" s="70"/>
      <c r="AA4" s="65"/>
      <c r="AB4" s="70"/>
      <c r="AC4" s="1431" t="s">
        <v>239</v>
      </c>
      <c r="AD4" s="1125" t="s">
        <v>901</v>
      </c>
    </row>
    <row r="5" spans="1:35">
      <c r="C5" s="134"/>
      <c r="D5" s="135"/>
      <c r="E5" s="43" t="s">
        <v>207</v>
      </c>
      <c r="F5" s="220" t="s">
        <v>457</v>
      </c>
      <c r="H5" s="220"/>
      <c r="I5" s="65"/>
      <c r="J5" s="70"/>
      <c r="K5" s="65"/>
      <c r="L5" s="70"/>
      <c r="M5" s="65"/>
      <c r="N5" s="70"/>
      <c r="O5" s="65"/>
      <c r="P5" s="70"/>
      <c r="Q5" s="1132" t="s">
        <v>261</v>
      </c>
      <c r="R5" s="1123" t="s">
        <v>779</v>
      </c>
      <c r="U5" s="65"/>
      <c r="V5" s="70"/>
      <c r="W5" s="65"/>
      <c r="X5" s="70"/>
      <c r="Y5" s="65"/>
      <c r="Z5" s="70"/>
      <c r="AA5" s="65"/>
      <c r="AB5" s="70"/>
      <c r="AC5" s="2734" t="s">
        <v>635</v>
      </c>
      <c r="AD5" s="261" t="s">
        <v>2067</v>
      </c>
    </row>
    <row r="6" spans="1:35">
      <c r="C6" s="134"/>
      <c r="D6" s="135"/>
      <c r="E6" s="43" t="s">
        <v>205</v>
      </c>
      <c r="F6" s="220" t="s">
        <v>510</v>
      </c>
      <c r="H6" s="220"/>
      <c r="I6" s="65"/>
      <c r="J6" s="70"/>
      <c r="K6" s="65"/>
      <c r="L6" s="70"/>
      <c r="M6" s="65"/>
      <c r="N6" s="70"/>
      <c r="O6" s="65"/>
      <c r="P6" s="70"/>
      <c r="Q6" s="1431" t="s">
        <v>338</v>
      </c>
      <c r="R6" s="1123" t="s">
        <v>900</v>
      </c>
      <c r="U6" s="65"/>
      <c r="V6" s="70"/>
      <c r="W6" s="65"/>
      <c r="X6" s="70"/>
      <c r="Y6" s="65"/>
      <c r="Z6" s="70"/>
      <c r="AA6" s="65"/>
      <c r="AB6" s="70"/>
    </row>
    <row r="7" spans="1:35">
      <c r="C7" s="134"/>
      <c r="D7" s="135"/>
      <c r="E7" s="43" t="s">
        <v>208</v>
      </c>
      <c r="F7" s="1123" t="s">
        <v>1115</v>
      </c>
      <c r="H7" s="220"/>
      <c r="I7" s="65"/>
      <c r="J7" s="70"/>
      <c r="K7" s="65"/>
      <c r="L7" s="70"/>
      <c r="M7" s="65"/>
      <c r="N7" s="70"/>
      <c r="O7" s="65"/>
      <c r="P7" s="70"/>
      <c r="Q7" s="2196" t="s">
        <v>432</v>
      </c>
      <c r="R7" s="261" t="s">
        <v>1760</v>
      </c>
      <c r="U7" s="65"/>
      <c r="V7" s="70"/>
      <c r="W7" s="65"/>
      <c r="X7" s="70"/>
      <c r="Y7" s="65"/>
      <c r="Z7" s="70"/>
      <c r="AA7" s="65"/>
      <c r="AB7" s="70"/>
    </row>
    <row r="8" spans="1:35" s="1122" customFormat="1">
      <c r="C8" s="134"/>
      <c r="D8" s="135"/>
      <c r="E8" s="1500" t="s">
        <v>238</v>
      </c>
      <c r="F8" s="261" t="s">
        <v>1138</v>
      </c>
      <c r="H8" s="1123"/>
      <c r="I8" s="1124"/>
      <c r="J8" s="1125"/>
      <c r="K8" s="1124"/>
      <c r="L8" s="1125"/>
      <c r="M8" s="1124"/>
      <c r="N8" s="1125"/>
      <c r="O8" s="1124"/>
      <c r="P8" s="1125"/>
      <c r="Q8" s="1500"/>
      <c r="R8" s="261"/>
      <c r="S8" s="1125"/>
      <c r="T8" s="1124"/>
      <c r="U8" s="1124"/>
      <c r="V8" s="1125"/>
      <c r="W8" s="1124"/>
      <c r="X8" s="1125"/>
      <c r="Y8" s="1124"/>
      <c r="Z8" s="1125"/>
      <c r="AA8" s="1124"/>
      <c r="AB8" s="1125"/>
      <c r="AC8" s="1125"/>
      <c r="AD8" s="1124"/>
      <c r="AE8" s="1125"/>
      <c r="AF8" s="1124"/>
      <c r="AG8" s="1125"/>
      <c r="AH8" s="1124"/>
      <c r="AI8" s="1125"/>
    </row>
    <row r="9" spans="1:35" s="1122" customFormat="1">
      <c r="C9" s="134"/>
      <c r="D9" s="135"/>
      <c r="E9" s="1431" t="s">
        <v>339</v>
      </c>
      <c r="F9" s="1123" t="s">
        <v>1431</v>
      </c>
      <c r="H9" s="1123"/>
      <c r="I9" s="1124"/>
      <c r="J9" s="1125"/>
      <c r="K9" s="1124"/>
      <c r="L9" s="1125"/>
      <c r="M9" s="1124"/>
      <c r="N9" s="1125"/>
      <c r="O9" s="1124"/>
      <c r="P9" s="1125"/>
      <c r="Q9" s="1500"/>
      <c r="R9" s="261"/>
      <c r="S9" s="1125"/>
      <c r="T9" s="1124"/>
      <c r="U9" s="1124"/>
      <c r="V9" s="1125"/>
      <c r="W9" s="1124"/>
      <c r="X9" s="1125"/>
      <c r="Y9" s="1124"/>
      <c r="Z9" s="1125"/>
      <c r="AA9" s="1124"/>
      <c r="AB9" s="1125"/>
      <c r="AC9" s="1125"/>
      <c r="AD9" s="1124"/>
      <c r="AE9" s="1125"/>
      <c r="AF9" s="1124"/>
      <c r="AG9" s="1125"/>
      <c r="AH9" s="1124"/>
      <c r="AI9" s="1125"/>
    </row>
    <row r="10" spans="1:35">
      <c r="C10" s="134"/>
      <c r="D10" s="135"/>
      <c r="E10" s="1431" t="s">
        <v>344</v>
      </c>
      <c r="F10" s="1123" t="s">
        <v>1432</v>
      </c>
      <c r="H10" s="220"/>
      <c r="I10" s="65"/>
      <c r="J10" s="70"/>
      <c r="K10" s="65"/>
      <c r="L10" s="70"/>
      <c r="M10" s="65"/>
      <c r="N10" s="70"/>
      <c r="O10" s="65"/>
      <c r="P10" s="70"/>
      <c r="Q10" s="65"/>
      <c r="R10" s="70"/>
      <c r="S10" s="1132"/>
      <c r="T10" s="1125"/>
      <c r="U10" s="65"/>
      <c r="V10" s="70"/>
      <c r="W10" s="65"/>
      <c r="X10" s="70"/>
      <c r="Y10" s="65"/>
      <c r="Z10" s="70"/>
      <c r="AA10" s="65"/>
      <c r="AB10" s="70"/>
    </row>
    <row r="11" spans="1:35" s="1122" customFormat="1">
      <c r="C11" s="134"/>
      <c r="D11" s="135"/>
      <c r="F11" s="1123"/>
      <c r="H11" s="1123"/>
      <c r="I11" s="1124"/>
      <c r="J11" s="1125"/>
      <c r="K11" s="1124"/>
      <c r="L11" s="1125"/>
      <c r="M11" s="1124"/>
      <c r="N11" s="1125"/>
      <c r="O11" s="1124"/>
      <c r="P11" s="1125"/>
      <c r="Q11" s="1124"/>
      <c r="R11" s="1125"/>
      <c r="S11" s="1431"/>
      <c r="T11" s="1125"/>
      <c r="U11" s="1124"/>
      <c r="V11" s="1125"/>
      <c r="W11" s="1124"/>
      <c r="X11" s="1125"/>
      <c r="Y11" s="1124"/>
      <c r="Z11" s="1125"/>
      <c r="AA11" s="1124"/>
      <c r="AB11" s="1125"/>
      <c r="AC11" s="1125"/>
      <c r="AD11" s="1124"/>
      <c r="AE11" s="1125"/>
      <c r="AF11" s="1124"/>
      <c r="AG11" s="1125"/>
      <c r="AH11" s="1124"/>
      <c r="AI11" s="1125"/>
    </row>
    <row r="12" spans="1:35">
      <c r="A12" s="1122" t="s">
        <v>902</v>
      </c>
      <c r="C12" s="134"/>
      <c r="E12" s="135"/>
    </row>
    <row r="13" spans="1:35" ht="17.25" customHeight="1">
      <c r="A13" s="175"/>
      <c r="B13" s="175"/>
      <c r="C13" s="172"/>
      <c r="D13" s="175"/>
      <c r="E13" s="172"/>
      <c r="F13" s="176"/>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row>
    <row r="14" spans="1:35" s="145" customFormat="1">
      <c r="A14" s="141" t="s">
        <v>192</v>
      </c>
      <c r="E14" s="143"/>
      <c r="I14" s="148"/>
      <c r="J14" s="142"/>
      <c r="K14" s="146"/>
      <c r="L14" s="147"/>
      <c r="M14" s="146"/>
      <c r="N14" s="147"/>
      <c r="O14" s="146"/>
      <c r="P14" s="147"/>
      <c r="Q14" s="146"/>
      <c r="R14" s="147"/>
      <c r="S14" s="146"/>
      <c r="T14" s="147"/>
      <c r="U14" s="146"/>
      <c r="V14" s="147"/>
      <c r="W14" s="146"/>
      <c r="X14" s="147"/>
      <c r="Y14" s="146"/>
      <c r="Z14" s="147"/>
      <c r="AA14" s="146"/>
      <c r="AB14" s="147"/>
      <c r="AC14" s="146"/>
      <c r="AD14" s="147"/>
      <c r="AE14" s="146"/>
      <c r="AF14" s="147"/>
      <c r="AG14" s="146"/>
      <c r="AH14" s="147"/>
      <c r="AI14" s="146"/>
    </row>
    <row r="16" spans="1:35" ht="15" customHeight="1">
      <c r="A16" s="316" t="s">
        <v>368</v>
      </c>
      <c r="B16" s="175"/>
      <c r="C16" s="172"/>
      <c r="D16" s="175"/>
      <c r="E16" s="172"/>
      <c r="F16" s="176"/>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row>
    <row r="17" spans="1:35" s="249" customFormat="1" ht="15" customHeight="1">
      <c r="A17" s="4891" t="s">
        <v>845</v>
      </c>
      <c r="B17" s="260" t="s">
        <v>331</v>
      </c>
      <c r="E17" s="256"/>
      <c r="G17" s="257"/>
      <c r="I17" s="258"/>
      <c r="J17" s="258"/>
      <c r="K17" s="257"/>
      <c r="M17" s="258"/>
      <c r="N17" s="258"/>
      <c r="O17" s="257"/>
      <c r="Q17" s="258"/>
      <c r="R17" s="258"/>
      <c r="S17" s="257"/>
      <c r="U17" s="258"/>
      <c r="V17" s="258"/>
      <c r="W17" s="257"/>
      <c r="Y17" s="258"/>
      <c r="Z17" s="258"/>
      <c r="AA17" s="257"/>
      <c r="AC17" s="258"/>
      <c r="AD17" s="258"/>
      <c r="AE17" s="257"/>
      <c r="AG17" s="258"/>
      <c r="AH17" s="258"/>
      <c r="AI17" s="257"/>
    </row>
    <row r="18" spans="1:35" s="1122" customFormat="1" ht="36.75" customHeight="1">
      <c r="A18" s="4891"/>
      <c r="B18" s="1218" t="s">
        <v>1199</v>
      </c>
      <c r="C18" s="96"/>
      <c r="D18" s="50"/>
      <c r="E18" s="96"/>
      <c r="F18" s="97"/>
      <c r="G18" s="296">
        <v>100</v>
      </c>
      <c r="H18" s="296">
        <f>G18+50</f>
        <v>150</v>
      </c>
      <c r="I18" s="296">
        <f>G18+100</f>
        <v>200</v>
      </c>
      <c r="J18" s="296">
        <f>H18+100</f>
        <v>250</v>
      </c>
      <c r="K18" s="296">
        <f t="shared" ref="K18" si="0">I18+100</f>
        <v>300</v>
      </c>
      <c r="L18" s="296">
        <f t="shared" ref="L18" si="1">J18+100</f>
        <v>350</v>
      </c>
      <c r="M18" s="296">
        <f t="shared" ref="M18" si="2">K18+100</f>
        <v>400</v>
      </c>
      <c r="N18" s="296">
        <f t="shared" ref="N18" si="3">L18+100</f>
        <v>450</v>
      </c>
      <c r="O18" s="296">
        <f t="shared" ref="O18" si="4">M18+100</f>
        <v>500</v>
      </c>
      <c r="P18" s="296">
        <f t="shared" ref="P18" si="5">N18+100</f>
        <v>550</v>
      </c>
      <c r="Q18" s="296">
        <f t="shared" ref="Q18" si="6">O18+100</f>
        <v>600</v>
      </c>
      <c r="R18" s="296">
        <f t="shared" ref="R18" si="7">P18+100</f>
        <v>650</v>
      </c>
      <c r="S18" s="296">
        <f t="shared" ref="S18" si="8">Q18+100</f>
        <v>700</v>
      </c>
      <c r="T18" s="296">
        <f t="shared" ref="T18" si="9">R18+100</f>
        <v>750</v>
      </c>
      <c r="U18" s="296">
        <f t="shared" ref="U18" si="10">S18+100</f>
        <v>800</v>
      </c>
      <c r="V18" s="296">
        <f t="shared" ref="V18" si="11">T18+100</f>
        <v>850</v>
      </c>
      <c r="W18" s="296">
        <f t="shared" ref="W18" si="12">U18+100</f>
        <v>900</v>
      </c>
      <c r="X18" s="296">
        <f t="shared" ref="X18" si="13">V18+100</f>
        <v>950</v>
      </c>
      <c r="Y18" s="296">
        <f t="shared" ref="Y18" si="14">W18+100</f>
        <v>1000</v>
      </c>
      <c r="Z18" s="296">
        <f t="shared" ref="Z18" si="15">X18+100</f>
        <v>1050</v>
      </c>
      <c r="AA18" s="296">
        <f t="shared" ref="AA18" si="16">Y18+100</f>
        <v>1100</v>
      </c>
      <c r="AB18" s="296">
        <f t="shared" ref="AB18" si="17">Z18+100</f>
        <v>1150</v>
      </c>
      <c r="AC18" s="296">
        <f t="shared" ref="AC18" si="18">AA18+100</f>
        <v>1200</v>
      </c>
      <c r="AD18" s="296">
        <f t="shared" ref="AD18" si="19">AB18+100</f>
        <v>1250</v>
      </c>
      <c r="AE18" s="296">
        <f t="shared" ref="AE18" si="20">AC18+100</f>
        <v>1300</v>
      </c>
      <c r="AF18" s="296">
        <f t="shared" ref="AF18" si="21">AD18+100</f>
        <v>1350</v>
      </c>
      <c r="AG18" s="296">
        <f t="shared" ref="AG18" si="22">AE18+100</f>
        <v>1400</v>
      </c>
      <c r="AH18" s="296">
        <f t="shared" ref="AH18" si="23">AF18+100</f>
        <v>1450</v>
      </c>
      <c r="AI18" s="296">
        <f t="shared" ref="AI18" si="24">AG18+100</f>
        <v>1500</v>
      </c>
    </row>
    <row r="19" spans="1:35" s="1122" customFormat="1" ht="33.75" customHeight="1">
      <c r="A19" s="4891"/>
      <c r="B19" s="1639" t="s">
        <v>1368</v>
      </c>
      <c r="C19" s="1640"/>
      <c r="D19" s="1641"/>
      <c r="E19" s="1640"/>
      <c r="F19" s="1642"/>
      <c r="G19" s="1643">
        <f>G18*1.5</f>
        <v>150</v>
      </c>
      <c r="H19" s="1643">
        <f t="shared" ref="H19:AI19" si="25">H18*1.5</f>
        <v>225</v>
      </c>
      <c r="I19" s="1643">
        <f t="shared" si="25"/>
        <v>300</v>
      </c>
      <c r="J19" s="1643">
        <f t="shared" si="25"/>
        <v>375</v>
      </c>
      <c r="K19" s="1643">
        <f t="shared" si="25"/>
        <v>450</v>
      </c>
      <c r="L19" s="1643">
        <f t="shared" si="25"/>
        <v>525</v>
      </c>
      <c r="M19" s="1643">
        <f t="shared" si="25"/>
        <v>600</v>
      </c>
      <c r="N19" s="1643">
        <f t="shared" si="25"/>
        <v>675</v>
      </c>
      <c r="O19" s="1643">
        <f t="shared" si="25"/>
        <v>750</v>
      </c>
      <c r="P19" s="1643">
        <f t="shared" si="25"/>
        <v>825</v>
      </c>
      <c r="Q19" s="1643">
        <f t="shared" si="25"/>
        <v>900</v>
      </c>
      <c r="R19" s="1643">
        <f t="shared" si="25"/>
        <v>975</v>
      </c>
      <c r="S19" s="1643">
        <f t="shared" si="25"/>
        <v>1050</v>
      </c>
      <c r="T19" s="1643">
        <f t="shared" si="25"/>
        <v>1125</v>
      </c>
      <c r="U19" s="1643">
        <f t="shared" si="25"/>
        <v>1200</v>
      </c>
      <c r="V19" s="1643">
        <f t="shared" si="25"/>
        <v>1275</v>
      </c>
      <c r="W19" s="1643">
        <f t="shared" si="25"/>
        <v>1350</v>
      </c>
      <c r="X19" s="1643">
        <f t="shared" si="25"/>
        <v>1425</v>
      </c>
      <c r="Y19" s="1643">
        <f t="shared" si="25"/>
        <v>1500</v>
      </c>
      <c r="Z19" s="1643">
        <f t="shared" si="25"/>
        <v>1575</v>
      </c>
      <c r="AA19" s="1643">
        <f t="shared" si="25"/>
        <v>1650</v>
      </c>
      <c r="AB19" s="1643">
        <f t="shared" si="25"/>
        <v>1725</v>
      </c>
      <c r="AC19" s="1643">
        <f t="shared" si="25"/>
        <v>1800</v>
      </c>
      <c r="AD19" s="1643">
        <f t="shared" si="25"/>
        <v>1875</v>
      </c>
      <c r="AE19" s="1643">
        <f t="shared" si="25"/>
        <v>1950</v>
      </c>
      <c r="AF19" s="1643">
        <f t="shared" si="25"/>
        <v>2025</v>
      </c>
      <c r="AG19" s="1643">
        <f t="shared" si="25"/>
        <v>2100</v>
      </c>
      <c r="AH19" s="1643">
        <f t="shared" si="25"/>
        <v>2175</v>
      </c>
      <c r="AI19" s="1643">
        <f t="shared" si="25"/>
        <v>2250</v>
      </c>
    </row>
    <row r="20" spans="1:35" s="2536" customFormat="1">
      <c r="A20" s="4891"/>
      <c r="B20" s="2564" t="s">
        <v>2008</v>
      </c>
      <c r="C20" s="1640"/>
      <c r="D20" s="1641"/>
      <c r="E20" s="1346" t="s">
        <v>207</v>
      </c>
      <c r="F20" s="1642"/>
      <c r="G20" s="2677">
        <v>0.89811830091371725</v>
      </c>
      <c r="H20" s="2677">
        <v>1.3471774513705761</v>
      </c>
      <c r="I20" s="2677">
        <v>1.7962366018274345</v>
      </c>
      <c r="J20" s="2677">
        <v>2.2452957522842936</v>
      </c>
      <c r="K20" s="2677">
        <v>2.6943549027411522</v>
      </c>
      <c r="L20" s="2677">
        <v>3.1434140531980104</v>
      </c>
      <c r="M20" s="2677">
        <v>3.592473203654869</v>
      </c>
      <c r="N20" s="2677">
        <v>4.0415323541117276</v>
      </c>
      <c r="O20" s="2677">
        <v>4.4905915045685871</v>
      </c>
      <c r="P20" s="2677">
        <v>4.9396506550254449</v>
      </c>
      <c r="Q20" s="2677">
        <v>5.3887098054823044</v>
      </c>
      <c r="R20" s="2677">
        <v>5.837768955939163</v>
      </c>
      <c r="S20" s="2677">
        <v>6.2868281063960207</v>
      </c>
      <c r="T20" s="2677">
        <v>6.7358872568528794</v>
      </c>
      <c r="U20" s="2677">
        <v>7.184946407309738</v>
      </c>
      <c r="V20" s="2677">
        <v>7.6340055577665975</v>
      </c>
      <c r="W20" s="2677">
        <v>8.0830647082234552</v>
      </c>
      <c r="X20" s="2677">
        <v>8.5321238586803148</v>
      </c>
      <c r="Y20" s="2677">
        <v>8.9811830091371743</v>
      </c>
      <c r="Z20" s="2677">
        <v>9.4302421595940338</v>
      </c>
      <c r="AA20" s="2677">
        <v>9.8793013100508897</v>
      </c>
      <c r="AB20" s="2677">
        <v>10.328360460507749</v>
      </c>
      <c r="AC20" s="2677">
        <v>10.777419610964609</v>
      </c>
      <c r="AD20" s="2677">
        <v>11.226478761421467</v>
      </c>
      <c r="AE20" s="2677">
        <v>11.675537911878326</v>
      </c>
      <c r="AF20" s="2677">
        <v>12.124597062335186</v>
      </c>
      <c r="AG20" s="2677">
        <v>12.573656212792041</v>
      </c>
      <c r="AH20" s="2677">
        <v>13.022715363248901</v>
      </c>
      <c r="AI20" s="2677">
        <v>13.471774513705759</v>
      </c>
    </row>
    <row r="21" spans="1:35" s="1122" customFormat="1" ht="15" customHeight="1">
      <c r="A21" s="4891"/>
      <c r="B21" s="548" t="s">
        <v>193</v>
      </c>
      <c r="C21" s="2536"/>
      <c r="D21" s="2536"/>
      <c r="E21" s="2538" t="s">
        <v>207</v>
      </c>
      <c r="F21" s="184"/>
      <c r="G21" s="291">
        <v>3.9282661389422633</v>
      </c>
      <c r="H21" s="291">
        <v>5.8923992084133969</v>
      </c>
      <c r="I21" s="291">
        <v>7.8565322778845266</v>
      </c>
      <c r="J21" s="291">
        <v>9.8206653473556624</v>
      </c>
      <c r="K21" s="291">
        <v>11.784798416826794</v>
      </c>
      <c r="L21" s="291">
        <v>13.748931486297923</v>
      </c>
      <c r="M21" s="291">
        <v>15.713064555769053</v>
      </c>
      <c r="N21" s="291">
        <v>17.677197625240186</v>
      </c>
      <c r="O21" s="291">
        <v>19.641330694711325</v>
      </c>
      <c r="P21" s="291">
        <v>21.605463764182453</v>
      </c>
      <c r="Q21" s="291">
        <v>23.569596833653588</v>
      </c>
      <c r="R21" s="291">
        <v>25.533729903124716</v>
      </c>
      <c r="S21" s="291">
        <v>27.497862972595847</v>
      </c>
      <c r="T21" s="291">
        <v>29.461996042066978</v>
      </c>
      <c r="U21" s="291">
        <v>31.426129111538106</v>
      </c>
      <c r="V21" s="291">
        <v>33.390262181009241</v>
      </c>
      <c r="W21" s="291">
        <v>35.354395250480373</v>
      </c>
      <c r="X21" s="291">
        <v>37.318528319951504</v>
      </c>
      <c r="Y21" s="291">
        <v>39.28266138942265</v>
      </c>
      <c r="Z21" s="291">
        <v>41.246794458893774</v>
      </c>
      <c r="AA21" s="291">
        <v>43.210927528364905</v>
      </c>
      <c r="AB21" s="291">
        <v>45.175060597836037</v>
      </c>
      <c r="AC21" s="291">
        <v>47.139193667307175</v>
      </c>
      <c r="AD21" s="291">
        <v>49.1033267367783</v>
      </c>
      <c r="AE21" s="291">
        <v>51.067459806249431</v>
      </c>
      <c r="AF21" s="291">
        <v>53.031592875720563</v>
      </c>
      <c r="AG21" s="291">
        <v>54.995725945191694</v>
      </c>
      <c r="AH21" s="291">
        <v>56.959859014662818</v>
      </c>
      <c r="AI21" s="291">
        <v>58.923992084133957</v>
      </c>
    </row>
    <row r="22" spans="1:35" s="1122" customFormat="1" ht="15" customHeight="1">
      <c r="A22" s="4891"/>
      <c r="B22" s="765" t="s">
        <v>190</v>
      </c>
      <c r="C22" s="205"/>
      <c r="D22" s="205"/>
      <c r="E22" s="627" t="s">
        <v>207</v>
      </c>
      <c r="F22" s="88"/>
      <c r="G22" s="1164">
        <v>1.1499173777829101</v>
      </c>
      <c r="H22" s="1164">
        <v>1.7248760666743659</v>
      </c>
      <c r="I22" s="1164">
        <v>2.2998347555658203</v>
      </c>
      <c r="J22" s="1164">
        <v>2.8747934444572767</v>
      </c>
      <c r="K22" s="1164">
        <v>3.4497521333487318</v>
      </c>
      <c r="L22" s="1164">
        <v>4.0247108222401859</v>
      </c>
      <c r="M22" s="1164">
        <v>4.5996695111316406</v>
      </c>
      <c r="N22" s="1164">
        <v>5.1746282000230961</v>
      </c>
      <c r="O22" s="1164">
        <v>5.7495868889145534</v>
      </c>
      <c r="P22" s="1164">
        <v>6.3245455778060071</v>
      </c>
      <c r="Q22" s="1164">
        <v>6.8995042666974635</v>
      </c>
      <c r="R22" s="1164">
        <v>7.4744629555889173</v>
      </c>
      <c r="S22" s="1164">
        <v>8.0494216444803719</v>
      </c>
      <c r="T22" s="1164">
        <v>8.6243803333718265</v>
      </c>
      <c r="U22" s="1164">
        <v>9.1993390222632812</v>
      </c>
      <c r="V22" s="1164">
        <v>9.7742977111547358</v>
      </c>
      <c r="W22" s="1164">
        <v>10.349256400046192</v>
      </c>
      <c r="X22" s="1164">
        <v>10.924215088937649</v>
      </c>
      <c r="Y22" s="1164">
        <v>11.499173777829107</v>
      </c>
      <c r="Z22" s="1164">
        <v>12.074132466720558</v>
      </c>
      <c r="AA22" s="1164">
        <v>12.649091155612014</v>
      </c>
      <c r="AB22" s="1164">
        <v>13.224049844503471</v>
      </c>
      <c r="AC22" s="1164">
        <v>13.799008533394927</v>
      </c>
      <c r="AD22" s="1164">
        <v>14.373967222286378</v>
      </c>
      <c r="AE22" s="1164">
        <v>14.948925911177835</v>
      </c>
      <c r="AF22" s="1164">
        <v>15.523884600069289</v>
      </c>
      <c r="AG22" s="1164">
        <v>16.098843288960744</v>
      </c>
      <c r="AH22" s="1164">
        <v>16.673801977852197</v>
      </c>
      <c r="AI22" s="1164">
        <v>17.248760666743653</v>
      </c>
    </row>
    <row r="23" spans="1:35" s="1122" customFormat="1" ht="15" customHeight="1" thickBot="1">
      <c r="A23" s="4891"/>
      <c r="B23" s="548"/>
      <c r="E23" s="1432"/>
      <c r="F23" s="1124"/>
      <c r="G23" s="1637"/>
      <c r="H23" s="1638"/>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c r="AG23" s="451"/>
      <c r="AH23" s="451"/>
      <c r="AI23" s="451"/>
    </row>
    <row r="24" spans="1:35">
      <c r="A24" s="4891"/>
      <c r="B24" s="558" t="s">
        <v>210</v>
      </c>
      <c r="C24" s="52"/>
      <c r="D24" s="52"/>
      <c r="E24" s="1429" t="s">
        <v>338</v>
      </c>
      <c r="F24" s="52"/>
      <c r="G24" s="1245" t="s">
        <v>898</v>
      </c>
      <c r="H24" s="1165"/>
      <c r="I24" s="1157"/>
      <c r="J24" s="1158"/>
      <c r="K24" s="1158"/>
      <c r="L24" s="1158"/>
      <c r="M24" s="1158"/>
      <c r="N24" s="1158"/>
      <c r="O24" s="1158"/>
      <c r="P24" s="1158"/>
      <c r="Q24" s="1158"/>
      <c r="R24" s="1158"/>
      <c r="S24" s="1163"/>
      <c r="T24" s="1158"/>
      <c r="U24" s="1158"/>
      <c r="V24" s="1158"/>
      <c r="W24" s="1158"/>
      <c r="X24" s="1158"/>
      <c r="Y24" s="1159"/>
      <c r="Z24" s="1159"/>
      <c r="AA24" s="1159"/>
      <c r="AB24" s="1159"/>
      <c r="AC24" s="1159"/>
      <c r="AD24" s="1159"/>
      <c r="AE24" s="1159"/>
      <c r="AF24" s="1160"/>
      <c r="AG24" s="1160"/>
      <c r="AH24" s="1159"/>
      <c r="AI24" s="1159"/>
    </row>
    <row r="25" spans="1:35">
      <c r="A25" s="4891"/>
      <c r="B25" s="548" t="s">
        <v>195</v>
      </c>
      <c r="C25" s="1123" t="s">
        <v>43</v>
      </c>
      <c r="D25" s="1122" t="s">
        <v>21</v>
      </c>
      <c r="E25" s="43" t="s">
        <v>205</v>
      </c>
      <c r="F25" s="62"/>
      <c r="G25" s="1243">
        <v>25</v>
      </c>
      <c r="H25" s="1166"/>
      <c r="I25" s="291"/>
      <c r="J25" s="291"/>
      <c r="K25" s="291"/>
      <c r="L25" s="291"/>
      <c r="M25" s="291"/>
      <c r="N25" s="291"/>
      <c r="O25" s="291"/>
      <c r="P25" s="291"/>
      <c r="Q25" s="291"/>
      <c r="R25" s="1153"/>
      <c r="S25" s="1153"/>
      <c r="T25" s="291"/>
      <c r="U25" s="291"/>
      <c r="V25" s="291"/>
      <c r="W25" s="291"/>
      <c r="X25" s="291"/>
      <c r="Y25" s="291"/>
      <c r="Z25" s="291"/>
      <c r="AA25" s="291"/>
      <c r="AB25" s="291"/>
      <c r="AC25" s="291"/>
      <c r="AD25" s="291"/>
      <c r="AE25" s="291"/>
      <c r="AF25" s="291"/>
      <c r="AG25" s="291"/>
      <c r="AH25" s="291"/>
      <c r="AI25" s="291"/>
    </row>
    <row r="26" spans="1:35" ht="15.75" thickBot="1">
      <c r="A26" s="4891"/>
      <c r="B26" s="765" t="s">
        <v>953</v>
      </c>
      <c r="C26" s="205"/>
      <c r="D26" s="205"/>
      <c r="E26" s="1421" t="s">
        <v>1397</v>
      </c>
      <c r="F26" s="205"/>
      <c r="G26" s="1244" t="s">
        <v>2215</v>
      </c>
      <c r="H26" s="1177"/>
      <c r="I26" s="1154"/>
      <c r="J26" s="1154"/>
      <c r="K26" s="1154"/>
      <c r="L26" s="1154"/>
      <c r="M26" s="1154"/>
      <c r="N26" s="1154"/>
      <c r="O26" s="1154"/>
      <c r="P26" s="283"/>
      <c r="Q26" s="283"/>
      <c r="R26" s="1154"/>
      <c r="S26" s="1154"/>
      <c r="T26" s="283"/>
      <c r="U26" s="283"/>
      <c r="V26" s="283"/>
      <c r="W26" s="283"/>
      <c r="X26" s="283"/>
      <c r="Y26" s="283"/>
      <c r="Z26" s="283"/>
      <c r="AA26" s="283"/>
      <c r="AB26" s="1154"/>
      <c r="AC26" s="1154"/>
      <c r="AD26" s="1154"/>
      <c r="AE26" s="1154"/>
      <c r="AF26" s="1154"/>
      <c r="AG26" s="1154"/>
      <c r="AH26" s="1154"/>
      <c r="AI26" s="1154"/>
    </row>
    <row r="27" spans="1:35" s="1122" customFormat="1">
      <c r="A27" s="4891"/>
      <c r="B27" s="558" t="s">
        <v>210</v>
      </c>
      <c r="C27" s="52"/>
      <c r="D27" s="52"/>
      <c r="E27" s="1429" t="s">
        <v>338</v>
      </c>
      <c r="F27" s="52"/>
      <c r="G27" s="1178"/>
      <c r="H27" s="1179" t="s">
        <v>897</v>
      </c>
      <c r="I27" s="1176"/>
      <c r="J27" s="292"/>
      <c r="K27" s="292"/>
      <c r="L27" s="292"/>
      <c r="M27" s="292"/>
      <c r="N27" s="292"/>
      <c r="O27" s="292"/>
      <c r="P27" s="292"/>
      <c r="Q27" s="292"/>
      <c r="R27" s="292"/>
      <c r="S27" s="292"/>
      <c r="T27" s="292"/>
      <c r="U27" s="292"/>
      <c r="V27" s="292"/>
      <c r="W27" s="1155"/>
      <c r="X27" s="292"/>
      <c r="Y27" s="289"/>
      <c r="Z27" s="289"/>
      <c r="AA27" s="289"/>
      <c r="AB27" s="289"/>
      <c r="AC27" s="289"/>
      <c r="AD27" s="289"/>
      <c r="AE27" s="289"/>
      <c r="AF27" s="294"/>
      <c r="AG27" s="294"/>
      <c r="AH27" s="289"/>
      <c r="AI27" s="289"/>
    </row>
    <row r="28" spans="1:35" s="1122" customFormat="1">
      <c r="A28" s="4891"/>
      <c r="B28" s="548" t="s">
        <v>195</v>
      </c>
      <c r="C28" s="1123" t="s">
        <v>43</v>
      </c>
      <c r="D28" s="1122" t="s">
        <v>21</v>
      </c>
      <c r="E28" s="43" t="s">
        <v>205</v>
      </c>
      <c r="F28" s="62"/>
      <c r="G28" s="1180">
        <v>25</v>
      </c>
      <c r="H28" s="1181">
        <v>25</v>
      </c>
      <c r="I28" s="1166"/>
      <c r="J28" s="291"/>
      <c r="K28" s="291"/>
      <c r="L28" s="291"/>
      <c r="M28" s="291"/>
      <c r="N28" s="291"/>
      <c r="O28" s="291"/>
      <c r="P28" s="291"/>
      <c r="Q28" s="291"/>
      <c r="R28" s="291"/>
      <c r="S28" s="291"/>
      <c r="T28" s="291"/>
      <c r="U28" s="291"/>
      <c r="V28" s="291"/>
      <c r="W28" s="291"/>
      <c r="X28" s="291"/>
      <c r="Y28" s="291"/>
      <c r="Z28" s="291"/>
      <c r="AA28" s="291"/>
      <c r="AB28" s="291"/>
      <c r="AC28" s="291"/>
      <c r="AD28" s="291"/>
      <c r="AE28" s="291"/>
      <c r="AF28" s="291"/>
      <c r="AG28" s="291"/>
      <c r="AH28" s="291"/>
      <c r="AI28" s="291"/>
    </row>
    <row r="29" spans="1:35" s="1122" customFormat="1" ht="15.75" thickBot="1">
      <c r="A29" s="4891"/>
      <c r="B29" s="765" t="s">
        <v>953</v>
      </c>
      <c r="C29" s="205"/>
      <c r="D29" s="205"/>
      <c r="E29" s="1421" t="s">
        <v>1397</v>
      </c>
      <c r="F29" s="205"/>
      <c r="G29" s="1207"/>
      <c r="H29" s="1208" t="s">
        <v>2215</v>
      </c>
      <c r="I29" s="1177"/>
      <c r="J29" s="1171"/>
      <c r="K29" s="1171"/>
      <c r="L29" s="1154"/>
      <c r="M29" s="1154"/>
      <c r="N29" s="1154"/>
      <c r="O29" s="1154"/>
      <c r="P29" s="283"/>
      <c r="Q29" s="283"/>
      <c r="R29" s="1154"/>
      <c r="S29" s="1154"/>
      <c r="T29" s="283"/>
      <c r="U29" s="283"/>
      <c r="V29" s="283"/>
      <c r="W29" s="283"/>
      <c r="X29" s="283"/>
      <c r="Y29" s="283"/>
      <c r="Z29" s="283"/>
      <c r="AA29" s="283"/>
      <c r="AB29" s="1154"/>
      <c r="AC29" s="1154"/>
      <c r="AD29" s="1154"/>
      <c r="AE29" s="1154"/>
      <c r="AF29" s="1154"/>
      <c r="AG29" s="1154"/>
      <c r="AH29" s="1154"/>
      <c r="AI29" s="1154"/>
    </row>
    <row r="30" spans="1:35" s="1122" customFormat="1">
      <c r="A30" s="4891"/>
      <c r="B30" s="558" t="s">
        <v>210</v>
      </c>
      <c r="C30" s="52"/>
      <c r="D30" s="52"/>
      <c r="E30" s="1429" t="s">
        <v>338</v>
      </c>
      <c r="F30" s="570"/>
      <c r="G30" s="1152"/>
      <c r="H30" s="1167"/>
      <c r="I30" s="1172"/>
      <c r="J30" s="1173"/>
      <c r="K30" s="1174" t="s">
        <v>896</v>
      </c>
      <c r="L30" s="1170"/>
      <c r="M30" s="292"/>
      <c r="N30" s="292"/>
      <c r="O30" s="292"/>
      <c r="P30" s="292"/>
      <c r="Q30" s="292"/>
      <c r="R30" s="292"/>
      <c r="S30" s="292"/>
      <c r="T30" s="292"/>
      <c r="U30" s="292"/>
      <c r="V30" s="292"/>
      <c r="W30" s="292"/>
      <c r="X30" s="292"/>
      <c r="Y30" s="289"/>
      <c r="Z30" s="289"/>
      <c r="AA30" s="289"/>
      <c r="AB30" s="289"/>
      <c r="AC30" s="289"/>
      <c r="AD30" s="289"/>
      <c r="AE30" s="289"/>
      <c r="AF30" s="294"/>
      <c r="AG30" s="1155"/>
      <c r="AH30" s="289"/>
      <c r="AI30" s="289"/>
    </row>
    <row r="31" spans="1:35" s="1122" customFormat="1">
      <c r="A31" s="4891"/>
      <c r="B31" s="548" t="s">
        <v>195</v>
      </c>
      <c r="C31" s="1123" t="s">
        <v>43</v>
      </c>
      <c r="D31" s="1122" t="s">
        <v>21</v>
      </c>
      <c r="E31" s="43" t="s">
        <v>205</v>
      </c>
      <c r="F31" s="633"/>
      <c r="G31" s="291"/>
      <c r="H31" s="1168"/>
      <c r="I31" s="709">
        <v>25</v>
      </c>
      <c r="J31" s="873">
        <v>25</v>
      </c>
      <c r="K31" s="874">
        <v>25</v>
      </c>
      <c r="L31" s="1166"/>
      <c r="M31" s="291"/>
      <c r="N31" s="291"/>
      <c r="O31" s="291"/>
      <c r="P31" s="291"/>
      <c r="Q31" s="291"/>
      <c r="R31" s="291"/>
      <c r="S31" s="291"/>
      <c r="T31" s="291"/>
      <c r="U31" s="291"/>
      <c r="V31" s="291"/>
      <c r="W31" s="291"/>
      <c r="X31" s="291"/>
      <c r="Y31" s="291"/>
      <c r="Z31" s="291"/>
      <c r="AA31" s="291"/>
      <c r="AB31" s="1153"/>
      <c r="AC31" s="1153"/>
      <c r="AD31" s="1153"/>
      <c r="AE31" s="1153"/>
      <c r="AF31" s="1153"/>
      <c r="AG31" s="1153"/>
      <c r="AH31" s="291"/>
      <c r="AI31" s="291"/>
    </row>
    <row r="32" spans="1:35" s="1122" customFormat="1" ht="15.75" thickBot="1">
      <c r="A32" s="4891"/>
      <c r="B32" s="765" t="s">
        <v>953</v>
      </c>
      <c r="C32" s="205"/>
      <c r="D32" s="205"/>
      <c r="E32" s="1421" t="s">
        <v>1397</v>
      </c>
      <c r="F32" s="1151"/>
      <c r="G32" s="1154"/>
      <c r="H32" s="1169"/>
      <c r="I32" s="1206"/>
      <c r="J32" s="1175"/>
      <c r="K32" s="1205" t="s">
        <v>2215</v>
      </c>
      <c r="L32" s="1177"/>
      <c r="M32" s="1171"/>
      <c r="N32" s="1171"/>
      <c r="O32" s="1171"/>
      <c r="P32" s="283"/>
      <c r="Q32" s="283"/>
      <c r="R32" s="1154"/>
      <c r="S32" s="1154"/>
      <c r="T32" s="283"/>
      <c r="U32" s="283"/>
      <c r="V32" s="283"/>
      <c r="W32" s="283"/>
      <c r="X32" s="283"/>
      <c r="Y32" s="283"/>
      <c r="Z32" s="283"/>
      <c r="AA32" s="283"/>
      <c r="AB32" s="1154"/>
      <c r="AC32" s="1154"/>
      <c r="AD32" s="1154"/>
      <c r="AE32" s="1154"/>
      <c r="AF32" s="1154"/>
      <c r="AG32" s="1154"/>
      <c r="AH32" s="1154"/>
      <c r="AI32" s="1154"/>
    </row>
    <row r="33" spans="1:35" s="1122" customFormat="1">
      <c r="A33" s="4891"/>
      <c r="B33" s="558" t="s">
        <v>210</v>
      </c>
      <c r="C33" s="52"/>
      <c r="D33" s="52"/>
      <c r="E33" s="1429" t="s">
        <v>338</v>
      </c>
      <c r="F33" s="570"/>
      <c r="G33" s="1152"/>
      <c r="H33" s="290"/>
      <c r="I33" s="293"/>
      <c r="J33" s="1182"/>
      <c r="K33" s="1183"/>
      <c r="L33" s="1184"/>
      <c r="M33" s="1184"/>
      <c r="N33" s="1184"/>
      <c r="O33" s="1185" t="s">
        <v>895</v>
      </c>
      <c r="P33" s="1170"/>
      <c r="Q33" s="292"/>
      <c r="R33" s="292"/>
      <c r="S33" s="292"/>
      <c r="T33" s="289"/>
      <c r="U33" s="289"/>
      <c r="V33" s="289"/>
      <c r="W33" s="289"/>
      <c r="X33" s="289"/>
      <c r="Y33" s="289"/>
      <c r="Z33" s="289"/>
      <c r="AA33" s="289"/>
      <c r="AB33" s="289"/>
      <c r="AC33" s="289"/>
      <c r="AD33" s="289"/>
      <c r="AE33" s="289"/>
      <c r="AF33" s="294"/>
      <c r="AG33" s="294"/>
      <c r="AH33" s="289"/>
      <c r="AI33" s="1155"/>
    </row>
    <row r="34" spans="1:35" s="1122" customFormat="1">
      <c r="A34" s="4891"/>
      <c r="B34" s="548" t="s">
        <v>195</v>
      </c>
      <c r="C34" s="1123" t="s">
        <v>43</v>
      </c>
      <c r="D34" s="1122" t="s">
        <v>21</v>
      </c>
      <c r="E34" s="43" t="s">
        <v>205</v>
      </c>
      <c r="F34" s="633"/>
      <c r="G34" s="291"/>
      <c r="H34" s="291"/>
      <c r="I34" s="291"/>
      <c r="J34" s="1168"/>
      <c r="K34" s="1186">
        <v>40</v>
      </c>
      <c r="L34" s="680">
        <v>40</v>
      </c>
      <c r="M34" s="680">
        <v>40</v>
      </c>
      <c r="N34" s="680">
        <v>40</v>
      </c>
      <c r="O34" s="681">
        <v>40</v>
      </c>
      <c r="P34" s="1166"/>
      <c r="Q34" s="291"/>
      <c r="R34" s="291"/>
      <c r="S34" s="291"/>
      <c r="T34" s="291"/>
      <c r="U34" s="291"/>
      <c r="V34" s="291"/>
      <c r="W34" s="291"/>
      <c r="X34" s="291"/>
      <c r="Y34" s="291"/>
      <c r="Z34" s="291"/>
      <c r="AA34" s="291"/>
      <c r="AB34" s="1153"/>
      <c r="AC34" s="1153"/>
      <c r="AD34" s="1153"/>
      <c r="AE34" s="1153"/>
      <c r="AF34" s="1153"/>
      <c r="AG34" s="1153"/>
      <c r="AH34" s="1153"/>
      <c r="AI34" s="1153"/>
    </row>
    <row r="35" spans="1:35" s="1122" customFormat="1" ht="15.75" thickBot="1">
      <c r="A35" s="4891"/>
      <c r="B35" s="765" t="s">
        <v>953</v>
      </c>
      <c r="C35" s="205"/>
      <c r="D35" s="205"/>
      <c r="E35" s="1421" t="s">
        <v>1397</v>
      </c>
      <c r="F35" s="1151"/>
      <c r="G35" s="1154"/>
      <c r="H35" s="1154"/>
      <c r="I35" s="1154"/>
      <c r="J35" s="1169"/>
      <c r="K35" s="1202"/>
      <c r="L35" s="1187"/>
      <c r="M35" s="1187"/>
      <c r="N35" s="1187"/>
      <c r="O35" s="1203" t="s">
        <v>2216</v>
      </c>
      <c r="P35" s="514"/>
      <c r="Q35" s="280"/>
      <c r="R35" s="1171"/>
      <c r="S35" s="1171"/>
      <c r="T35" s="283"/>
      <c r="U35" s="283"/>
      <c r="V35" s="283"/>
      <c r="W35" s="283"/>
      <c r="X35" s="283"/>
      <c r="Y35" s="283"/>
      <c r="Z35" s="283"/>
      <c r="AA35" s="283"/>
      <c r="AB35" s="1154"/>
      <c r="AC35" s="1154"/>
      <c r="AD35" s="1154"/>
      <c r="AE35" s="1154"/>
      <c r="AF35" s="1154"/>
      <c r="AG35" s="1154"/>
      <c r="AH35" s="1154"/>
      <c r="AI35" s="1154"/>
    </row>
    <row r="36" spans="1:35" s="1122" customFormat="1">
      <c r="A36" s="4891"/>
      <c r="B36" s="558" t="s">
        <v>210</v>
      </c>
      <c r="C36" s="52"/>
      <c r="D36" s="52"/>
      <c r="E36" s="1429" t="s">
        <v>338</v>
      </c>
      <c r="F36" s="570"/>
      <c r="G36" s="1152"/>
      <c r="H36" s="290"/>
      <c r="I36" s="293"/>
      <c r="J36" s="292"/>
      <c r="K36" s="292"/>
      <c r="L36" s="1182"/>
      <c r="M36" s="1201"/>
      <c r="N36" s="1156"/>
      <c r="O36" s="1156"/>
      <c r="P36" s="1190"/>
      <c r="Q36" s="1190"/>
      <c r="R36" s="1190"/>
      <c r="S36" s="1191" t="s">
        <v>879</v>
      </c>
      <c r="T36" s="1170"/>
      <c r="U36" s="292"/>
      <c r="V36" s="292"/>
      <c r="W36" s="292"/>
      <c r="X36" s="292"/>
      <c r="Y36" s="289"/>
      <c r="Z36" s="289"/>
      <c r="AA36" s="289"/>
      <c r="AB36" s="289"/>
      <c r="AC36" s="289"/>
      <c r="AD36" s="289"/>
      <c r="AE36" s="289"/>
      <c r="AF36" s="294"/>
      <c r="AG36" s="294"/>
      <c r="AH36" s="289"/>
      <c r="AI36" s="289"/>
    </row>
    <row r="37" spans="1:35" s="1122" customFormat="1">
      <c r="A37" s="4891"/>
      <c r="B37" s="548" t="s">
        <v>195</v>
      </c>
      <c r="C37" s="1123" t="s">
        <v>43</v>
      </c>
      <c r="D37" s="1122" t="s">
        <v>21</v>
      </c>
      <c r="E37" s="43" t="s">
        <v>205</v>
      </c>
      <c r="F37" s="633"/>
      <c r="G37" s="291"/>
      <c r="H37" s="291"/>
      <c r="I37" s="291"/>
      <c r="J37" s="291"/>
      <c r="K37" s="291"/>
      <c r="L37" s="1168"/>
      <c r="M37" s="682">
        <v>40</v>
      </c>
      <c r="N37" s="683">
        <v>40</v>
      </c>
      <c r="O37" s="683">
        <v>40</v>
      </c>
      <c r="P37" s="683">
        <v>40</v>
      </c>
      <c r="Q37" s="683">
        <v>40</v>
      </c>
      <c r="R37" s="805">
        <v>40</v>
      </c>
      <c r="S37" s="824">
        <v>40</v>
      </c>
      <c r="T37" s="1166"/>
      <c r="U37" s="291"/>
      <c r="V37" s="291"/>
      <c r="W37" s="291"/>
      <c r="X37" s="291"/>
      <c r="Y37" s="291"/>
      <c r="Z37" s="291"/>
      <c r="AA37" s="291"/>
      <c r="AB37" s="291"/>
      <c r="AC37" s="291"/>
      <c r="AD37" s="291"/>
      <c r="AE37" s="291"/>
      <c r="AF37" s="291"/>
      <c r="AG37" s="291"/>
      <c r="AH37" s="291"/>
      <c r="AI37" s="291"/>
    </row>
    <row r="38" spans="1:35" s="1122" customFormat="1" ht="15.75" thickBot="1">
      <c r="A38" s="4891"/>
      <c r="B38" s="765" t="s">
        <v>953</v>
      </c>
      <c r="C38" s="205"/>
      <c r="D38" s="205"/>
      <c r="E38" s="1421" t="s">
        <v>1397</v>
      </c>
      <c r="F38" s="1151"/>
      <c r="G38" s="1154"/>
      <c r="H38" s="1154"/>
      <c r="I38" s="1154"/>
      <c r="J38" s="1154"/>
      <c r="K38" s="1154"/>
      <c r="L38" s="1169"/>
      <c r="M38" s="1197"/>
      <c r="N38" s="1198"/>
      <c r="O38" s="1198"/>
      <c r="P38" s="282"/>
      <c r="Q38" s="282"/>
      <c r="R38" s="377"/>
      <c r="S38" s="684" t="s">
        <v>2216</v>
      </c>
      <c r="T38" s="514"/>
      <c r="U38" s="280"/>
      <c r="V38" s="280"/>
      <c r="W38" s="280"/>
      <c r="X38" s="283"/>
      <c r="Y38" s="283"/>
      <c r="Z38" s="283"/>
      <c r="AA38" s="283"/>
      <c r="AB38" s="1154"/>
      <c r="AC38" s="1154"/>
      <c r="AD38" s="1154"/>
      <c r="AE38" s="1154"/>
      <c r="AF38" s="1154"/>
      <c r="AG38" s="1154"/>
      <c r="AH38" s="1154"/>
      <c r="AI38" s="1154"/>
    </row>
    <row r="39" spans="1:35" s="1122" customFormat="1">
      <c r="A39" s="4891"/>
      <c r="B39" s="558" t="s">
        <v>210</v>
      </c>
      <c r="C39" s="52"/>
      <c r="D39" s="52"/>
      <c r="E39" s="1429" t="s">
        <v>338</v>
      </c>
      <c r="F39" s="570"/>
      <c r="G39" s="103"/>
      <c r="H39" s="1155"/>
      <c r="I39" s="293"/>
      <c r="J39" s="292"/>
      <c r="K39" s="292"/>
      <c r="L39" s="292"/>
      <c r="M39" s="292"/>
      <c r="N39" s="292"/>
      <c r="O39" s="1182"/>
      <c r="P39" s="1192"/>
      <c r="Q39" s="1193"/>
      <c r="R39" s="1193"/>
      <c r="S39" s="1193"/>
      <c r="T39" s="1193"/>
      <c r="U39" s="1193"/>
      <c r="V39" s="1193"/>
      <c r="W39" s="1194" t="s">
        <v>894</v>
      </c>
      <c r="X39" s="1170"/>
      <c r="Y39" s="289"/>
      <c r="Z39" s="289"/>
      <c r="AA39" s="289"/>
      <c r="AB39" s="289"/>
      <c r="AC39" s="289"/>
      <c r="AD39" s="289"/>
      <c r="AE39" s="289"/>
      <c r="AF39" s="294"/>
      <c r="AG39" s="294"/>
      <c r="AH39" s="289"/>
      <c r="AI39" s="289"/>
    </row>
    <row r="40" spans="1:35" s="1122" customFormat="1">
      <c r="A40" s="4891"/>
      <c r="B40" s="548" t="s">
        <v>195</v>
      </c>
      <c r="C40" s="1123" t="s">
        <v>43</v>
      </c>
      <c r="D40" s="1122" t="s">
        <v>21</v>
      </c>
      <c r="E40" s="43" t="s">
        <v>205</v>
      </c>
      <c r="F40" s="633"/>
      <c r="G40" s="291"/>
      <c r="H40" s="291"/>
      <c r="I40" s="291"/>
      <c r="J40" s="291"/>
      <c r="K40" s="1199"/>
      <c r="L40" s="291"/>
      <c r="M40" s="291"/>
      <c r="N40" s="291"/>
      <c r="O40" s="1168"/>
      <c r="P40" s="1247">
        <v>50</v>
      </c>
      <c r="Q40" s="1195">
        <v>50</v>
      </c>
      <c r="R40" s="713">
        <v>50</v>
      </c>
      <c r="S40" s="713">
        <v>50</v>
      </c>
      <c r="T40" s="713">
        <v>50</v>
      </c>
      <c r="U40" s="713">
        <v>50</v>
      </c>
      <c r="V40" s="713">
        <v>50</v>
      </c>
      <c r="W40" s="714">
        <v>50</v>
      </c>
      <c r="X40" s="1166"/>
      <c r="Y40" s="291"/>
      <c r="Z40" s="291"/>
      <c r="AA40" s="291"/>
      <c r="AB40" s="291"/>
      <c r="AC40" s="291"/>
      <c r="AD40" s="291"/>
      <c r="AE40" s="291"/>
      <c r="AF40" s="291"/>
      <c r="AG40" s="291"/>
      <c r="AH40" s="291"/>
      <c r="AI40" s="291"/>
    </row>
    <row r="41" spans="1:35" s="1122" customFormat="1" ht="15.75" thickBot="1">
      <c r="A41" s="4891"/>
      <c r="B41" s="765" t="s">
        <v>953</v>
      </c>
      <c r="C41" s="205"/>
      <c r="D41" s="205"/>
      <c r="E41" s="1421" t="s">
        <v>1397</v>
      </c>
      <c r="F41" s="1151"/>
      <c r="G41" s="1154"/>
      <c r="H41" s="1154"/>
      <c r="I41" s="1154"/>
      <c r="J41" s="1154"/>
      <c r="K41" s="1200"/>
      <c r="L41" s="1154"/>
      <c r="M41" s="1154"/>
      <c r="N41" s="1171"/>
      <c r="O41" s="1222"/>
      <c r="P41" s="555"/>
      <c r="Q41" s="273"/>
      <c r="R41" s="1223"/>
      <c r="S41" s="1223"/>
      <c r="T41" s="273"/>
      <c r="U41" s="273"/>
      <c r="V41" s="273"/>
      <c r="W41" s="552" t="s">
        <v>2217</v>
      </c>
      <c r="X41" s="514"/>
      <c r="Y41" s="280"/>
      <c r="Z41" s="280"/>
      <c r="AA41" s="280"/>
      <c r="AB41" s="1171"/>
      <c r="AC41" s="1171"/>
      <c r="AD41" s="1171"/>
      <c r="AE41" s="1171"/>
      <c r="AF41" s="1171"/>
      <c r="AG41" s="1171"/>
      <c r="AH41" s="1154"/>
      <c r="AI41" s="1154"/>
    </row>
    <row r="42" spans="1:35" s="1122" customFormat="1">
      <c r="A42" s="4891"/>
      <c r="B42" s="558" t="s">
        <v>210</v>
      </c>
      <c r="C42" s="52"/>
      <c r="D42" s="52"/>
      <c r="E42" s="1429" t="s">
        <v>338</v>
      </c>
      <c r="F42" s="570"/>
      <c r="G42" s="1152"/>
      <c r="H42" s="290"/>
      <c r="I42" s="293"/>
      <c r="J42" s="292"/>
      <c r="K42" s="1155"/>
      <c r="L42" s="292"/>
      <c r="M42" s="1182"/>
      <c r="N42" s="1224"/>
      <c r="O42" s="1225"/>
      <c r="P42" s="1225"/>
      <c r="Q42" s="1225"/>
      <c r="R42" s="1225"/>
      <c r="S42" s="1225"/>
      <c r="T42" s="1225"/>
      <c r="U42" s="1225"/>
      <c r="V42" s="1225"/>
      <c r="W42" s="1225"/>
      <c r="X42" s="1225"/>
      <c r="Y42" s="1226"/>
      <c r="Z42" s="1226"/>
      <c r="AA42" s="1226"/>
      <c r="AB42" s="1226"/>
      <c r="AC42" s="1226"/>
      <c r="AD42" s="1226"/>
      <c r="AE42" s="1226"/>
      <c r="AF42" s="1227"/>
      <c r="AG42" s="1228" t="s">
        <v>893</v>
      </c>
      <c r="AH42" s="1221"/>
      <c r="AI42" s="289"/>
    </row>
    <row r="43" spans="1:35" s="1122" customFormat="1">
      <c r="A43" s="4891"/>
      <c r="B43" s="548" t="s">
        <v>195</v>
      </c>
      <c r="C43" s="1123" t="s">
        <v>43</v>
      </c>
      <c r="D43" s="1122" t="s">
        <v>21</v>
      </c>
      <c r="E43" s="43" t="s">
        <v>205</v>
      </c>
      <c r="F43" s="633"/>
      <c r="G43" s="291"/>
      <c r="H43" s="291"/>
      <c r="I43" s="291"/>
      <c r="J43" s="1153"/>
      <c r="K43" s="1153"/>
      <c r="L43" s="291"/>
      <c r="M43" s="1168"/>
      <c r="N43" s="896">
        <v>50</v>
      </c>
      <c r="O43" s="313">
        <v>50</v>
      </c>
      <c r="P43" s="313">
        <v>50</v>
      </c>
      <c r="Q43" s="313">
        <v>50</v>
      </c>
      <c r="R43" s="313">
        <v>50</v>
      </c>
      <c r="S43" s="313">
        <v>50</v>
      </c>
      <c r="T43" s="313">
        <v>50</v>
      </c>
      <c r="U43" s="313">
        <v>50</v>
      </c>
      <c r="V43" s="313">
        <v>50</v>
      </c>
      <c r="W43" s="313">
        <v>50</v>
      </c>
      <c r="X43" s="313">
        <v>50</v>
      </c>
      <c r="Y43" s="313">
        <v>50</v>
      </c>
      <c r="Z43" s="313">
        <v>50</v>
      </c>
      <c r="AA43" s="313">
        <v>50</v>
      </c>
      <c r="AB43" s="313">
        <v>50</v>
      </c>
      <c r="AC43" s="313">
        <v>50</v>
      </c>
      <c r="AD43" s="313">
        <v>50</v>
      </c>
      <c r="AE43" s="313">
        <v>50</v>
      </c>
      <c r="AF43" s="313">
        <v>50</v>
      </c>
      <c r="AG43" s="897">
        <v>50</v>
      </c>
      <c r="AH43" s="1166"/>
      <c r="AI43" s="291"/>
    </row>
    <row r="44" spans="1:35" s="1122" customFormat="1" ht="15.75" thickBot="1">
      <c r="A44" s="4891"/>
      <c r="B44" s="765" t="s">
        <v>953</v>
      </c>
      <c r="C44" s="205"/>
      <c r="D44" s="205"/>
      <c r="E44" s="1421" t="s">
        <v>1397</v>
      </c>
      <c r="F44" s="1151"/>
      <c r="G44" s="1154"/>
      <c r="H44" s="1154"/>
      <c r="I44" s="1154"/>
      <c r="J44" s="1154"/>
      <c r="K44" s="1154"/>
      <c r="L44" s="1154"/>
      <c r="M44" s="1169"/>
      <c r="N44" s="1231"/>
      <c r="O44" s="1232"/>
      <c r="P44" s="901"/>
      <c r="Q44" s="901"/>
      <c r="R44" s="1235"/>
      <c r="S44" s="1235"/>
      <c r="T44" s="901"/>
      <c r="U44" s="901"/>
      <c r="V44" s="901"/>
      <c r="W44" s="901"/>
      <c r="X44" s="901"/>
      <c r="Y44" s="901"/>
      <c r="Z44" s="901"/>
      <c r="AA44" s="901"/>
      <c r="AB44" s="1235"/>
      <c r="AC44" s="1235"/>
      <c r="AD44" s="1235"/>
      <c r="AE44" s="1235"/>
      <c r="AF44" s="1235"/>
      <c r="AG44" s="1236" t="s">
        <v>2217</v>
      </c>
      <c r="AH44" s="1177"/>
      <c r="AI44" s="1171"/>
    </row>
    <row r="45" spans="1:35" s="1122" customFormat="1">
      <c r="A45" s="4891"/>
      <c r="B45" s="558" t="s">
        <v>210</v>
      </c>
      <c r="C45" s="52"/>
      <c r="D45" s="52"/>
      <c r="E45" s="1429" t="s">
        <v>338</v>
      </c>
      <c r="F45" s="570"/>
      <c r="G45" s="1152"/>
      <c r="H45" s="290"/>
      <c r="I45" s="293"/>
      <c r="J45" s="292"/>
      <c r="K45" s="292"/>
      <c r="L45" s="292"/>
      <c r="M45" s="292"/>
      <c r="N45" s="292"/>
      <c r="O45" s="1234"/>
      <c r="P45" s="1237"/>
      <c r="Q45" s="1238"/>
      <c r="R45" s="1238"/>
      <c r="S45" s="1238"/>
      <c r="T45" s="1238"/>
      <c r="U45" s="1238"/>
      <c r="V45" s="1238"/>
      <c r="W45" s="1238"/>
      <c r="X45" s="1238"/>
      <c r="Y45" s="1238"/>
      <c r="Z45" s="1238"/>
      <c r="AA45" s="1238"/>
      <c r="AB45" s="1238"/>
      <c r="AC45" s="1238"/>
      <c r="AD45" s="1238"/>
      <c r="AE45" s="1238"/>
      <c r="AF45" s="1239"/>
      <c r="AG45" s="1239"/>
      <c r="AH45" s="1238"/>
      <c r="AI45" s="1240" t="s">
        <v>892</v>
      </c>
    </row>
    <row r="46" spans="1:35" s="1122" customFormat="1">
      <c r="A46" s="4891"/>
      <c r="B46" s="548" t="s">
        <v>195</v>
      </c>
      <c r="C46" s="1123" t="s">
        <v>43</v>
      </c>
      <c r="D46" s="1122" t="s">
        <v>21</v>
      </c>
      <c r="E46" s="43" t="s">
        <v>205</v>
      </c>
      <c r="F46" s="633"/>
      <c r="G46" s="291"/>
      <c r="H46" s="291"/>
      <c r="I46" s="291"/>
      <c r="J46" s="291"/>
      <c r="K46" s="291"/>
      <c r="L46" s="291"/>
      <c r="M46" s="291"/>
      <c r="N46" s="291"/>
      <c r="O46" s="1168"/>
      <c r="P46" s="907">
        <v>50</v>
      </c>
      <c r="Q46" s="298">
        <v>50</v>
      </c>
      <c r="R46" s="298">
        <v>50</v>
      </c>
      <c r="S46" s="298">
        <v>50</v>
      </c>
      <c r="T46" s="298">
        <v>50</v>
      </c>
      <c r="U46" s="298">
        <v>50</v>
      </c>
      <c r="V46" s="298">
        <v>50</v>
      </c>
      <c r="W46" s="298">
        <v>50</v>
      </c>
      <c r="X46" s="298">
        <v>50</v>
      </c>
      <c r="Y46" s="298">
        <v>50</v>
      </c>
      <c r="Z46" s="298">
        <v>50</v>
      </c>
      <c r="AA46" s="298">
        <v>50</v>
      </c>
      <c r="AB46" s="298">
        <v>50</v>
      </c>
      <c r="AC46" s="298">
        <v>50</v>
      </c>
      <c r="AD46" s="298">
        <v>50</v>
      </c>
      <c r="AE46" s="298">
        <v>50</v>
      </c>
      <c r="AF46" s="298">
        <v>50</v>
      </c>
      <c r="AG46" s="298">
        <v>50</v>
      </c>
      <c r="AH46" s="298">
        <v>50</v>
      </c>
      <c r="AI46" s="908">
        <v>50</v>
      </c>
    </row>
    <row r="47" spans="1:35" s="1122" customFormat="1" ht="15.75" thickBot="1">
      <c r="A47" s="4891"/>
      <c r="B47" s="765" t="s">
        <v>953</v>
      </c>
      <c r="C47" s="205"/>
      <c r="D47" s="205"/>
      <c r="E47" s="1421" t="s">
        <v>1397</v>
      </c>
      <c r="F47" s="1151"/>
      <c r="G47" s="1154"/>
      <c r="H47" s="1154"/>
      <c r="I47" s="1154"/>
      <c r="J47" s="1154"/>
      <c r="K47" s="1154"/>
      <c r="L47" s="1154"/>
      <c r="M47" s="1154"/>
      <c r="N47" s="1154"/>
      <c r="O47" s="1169"/>
      <c r="P47" s="909"/>
      <c r="Q47" s="910"/>
      <c r="R47" s="1241"/>
      <c r="S47" s="1241"/>
      <c r="T47" s="910"/>
      <c r="U47" s="910"/>
      <c r="V47" s="910"/>
      <c r="W47" s="910"/>
      <c r="X47" s="910"/>
      <c r="Y47" s="910"/>
      <c r="Z47" s="910"/>
      <c r="AA47" s="910"/>
      <c r="AB47" s="1241"/>
      <c r="AC47" s="1241"/>
      <c r="AD47" s="1241"/>
      <c r="AE47" s="1241"/>
      <c r="AF47" s="1241"/>
      <c r="AG47" s="1241"/>
      <c r="AH47" s="1241"/>
      <c r="AI47" s="1242" t="s">
        <v>2217</v>
      </c>
    </row>
    <row r="48" spans="1:35" s="1122" customFormat="1">
      <c r="A48" s="1253"/>
      <c r="B48" s="1125"/>
      <c r="E48" s="43"/>
      <c r="G48" s="1162"/>
      <c r="H48" s="1162"/>
      <c r="I48" s="1162"/>
      <c r="J48" s="1162"/>
      <c r="K48" s="1162"/>
      <c r="L48" s="1162"/>
      <c r="M48" s="1162"/>
      <c r="N48" s="1162"/>
      <c r="O48" s="1162"/>
      <c r="P48" s="1132"/>
      <c r="Q48" s="1132"/>
      <c r="R48" s="1162"/>
      <c r="S48" s="1162"/>
      <c r="T48" s="1132"/>
      <c r="U48" s="1132"/>
      <c r="V48" s="1132"/>
      <c r="W48" s="1132"/>
      <c r="X48" s="1132"/>
      <c r="Y48" s="1132"/>
      <c r="Z48" s="1132"/>
      <c r="AA48" s="1132"/>
      <c r="AB48" s="1162"/>
      <c r="AC48" s="1162"/>
      <c r="AD48" s="1162"/>
      <c r="AE48" s="1162"/>
      <c r="AF48" s="1162"/>
      <c r="AG48" s="1162"/>
      <c r="AH48" s="1162"/>
      <c r="AI48" s="1254"/>
    </row>
    <row r="49" spans="1:35" s="249" customFormat="1">
      <c r="B49" s="260" t="s">
        <v>332</v>
      </c>
      <c r="E49" s="1150"/>
      <c r="G49" s="259"/>
      <c r="H49" s="1149"/>
      <c r="I49" s="1150"/>
      <c r="J49" s="1150"/>
      <c r="K49" s="259"/>
      <c r="L49" s="1149"/>
      <c r="M49" s="1150"/>
      <c r="N49" s="1150"/>
      <c r="O49" s="259"/>
      <c r="P49" s="1149"/>
      <c r="Q49" s="1150"/>
      <c r="R49" s="1150"/>
      <c r="S49" s="259"/>
      <c r="T49" s="1149"/>
      <c r="U49" s="1150"/>
      <c r="V49" s="1150"/>
      <c r="W49" s="259"/>
      <c r="X49" s="1149"/>
      <c r="Y49" s="1150"/>
      <c r="Z49" s="1150"/>
      <c r="AA49" s="259"/>
      <c r="AB49" s="1149"/>
      <c r="AC49" s="1150"/>
      <c r="AD49" s="1150"/>
      <c r="AE49" s="259"/>
      <c r="AF49" s="1149"/>
      <c r="AG49" s="1150"/>
      <c r="AH49" s="1150"/>
      <c r="AI49" s="259"/>
    </row>
    <row r="50" spans="1:35" s="1122" customFormat="1" ht="36.75" customHeight="1">
      <c r="A50" s="4893" t="str">
        <f>B49</f>
        <v>Cas: 2 étages - recycle 1.7</v>
      </c>
      <c r="B50" s="1218" t="s">
        <v>1199</v>
      </c>
      <c r="C50" s="96"/>
      <c r="D50" s="50"/>
      <c r="E50" s="96"/>
      <c r="F50" s="97"/>
      <c r="G50" s="296">
        <v>100</v>
      </c>
      <c r="H50" s="296">
        <f>G50+50</f>
        <v>150</v>
      </c>
      <c r="I50" s="296">
        <f>G50+100</f>
        <v>200</v>
      </c>
      <c r="J50" s="296">
        <f>H50+100</f>
        <v>250</v>
      </c>
      <c r="K50" s="296">
        <f t="shared" ref="K50" si="26">I50+100</f>
        <v>300</v>
      </c>
      <c r="L50" s="296">
        <f t="shared" ref="L50" si="27">J50+100</f>
        <v>350</v>
      </c>
      <c r="M50" s="296">
        <f t="shared" ref="M50" si="28">K50+100</f>
        <v>400</v>
      </c>
      <c r="N50" s="296">
        <f t="shared" ref="N50" si="29">L50+100</f>
        <v>450</v>
      </c>
      <c r="O50" s="296">
        <f t="shared" ref="O50" si="30">M50+100</f>
        <v>500</v>
      </c>
      <c r="P50" s="296">
        <f t="shared" ref="P50" si="31">N50+100</f>
        <v>550</v>
      </c>
      <c r="Q50" s="296">
        <f t="shared" ref="Q50" si="32">O50+100</f>
        <v>600</v>
      </c>
      <c r="R50" s="296">
        <f t="shared" ref="R50" si="33">P50+100</f>
        <v>650</v>
      </c>
      <c r="S50" s="296">
        <f t="shared" ref="S50" si="34">Q50+100</f>
        <v>700</v>
      </c>
      <c r="T50" s="296">
        <f t="shared" ref="T50" si="35">R50+100</f>
        <v>750</v>
      </c>
      <c r="U50" s="296">
        <f t="shared" ref="U50" si="36">S50+100</f>
        <v>800</v>
      </c>
      <c r="V50" s="296">
        <f t="shared" ref="V50" si="37">T50+100</f>
        <v>850</v>
      </c>
      <c r="W50" s="296">
        <f t="shared" ref="W50" si="38">U50+100</f>
        <v>900</v>
      </c>
      <c r="X50" s="296">
        <f t="shared" ref="X50" si="39">V50+100</f>
        <v>950</v>
      </c>
      <c r="Y50" s="296">
        <f t="shared" ref="Y50" si="40">W50+100</f>
        <v>1000</v>
      </c>
      <c r="Z50" s="296">
        <f t="shared" ref="Z50" si="41">X50+100</f>
        <v>1050</v>
      </c>
      <c r="AA50" s="296">
        <f t="shared" ref="AA50" si="42">Y50+100</f>
        <v>1100</v>
      </c>
      <c r="AB50" s="296">
        <f t="shared" ref="AB50" si="43">Z50+100</f>
        <v>1150</v>
      </c>
      <c r="AC50" s="296">
        <f t="shared" ref="AC50" si="44">AA50+100</f>
        <v>1200</v>
      </c>
      <c r="AD50" s="296">
        <f t="shared" ref="AD50" si="45">AB50+100</f>
        <v>1250</v>
      </c>
      <c r="AE50" s="296">
        <f t="shared" ref="AE50" si="46">AC50+100</f>
        <v>1300</v>
      </c>
      <c r="AF50" s="296">
        <f t="shared" ref="AF50" si="47">AD50+100</f>
        <v>1350</v>
      </c>
      <c r="AG50" s="296">
        <f t="shared" ref="AG50" si="48">AE50+100</f>
        <v>1400</v>
      </c>
      <c r="AH50" s="296">
        <f t="shared" ref="AH50" si="49">AF50+100</f>
        <v>1450</v>
      </c>
      <c r="AI50" s="296">
        <f t="shared" ref="AI50" si="50">AG50+100</f>
        <v>1500</v>
      </c>
    </row>
    <row r="51" spans="1:35" s="1122" customFormat="1" ht="36.75" customHeight="1">
      <c r="A51" s="4893"/>
      <c r="B51" s="1639" t="s">
        <v>1368</v>
      </c>
      <c r="C51" s="1640"/>
      <c r="D51" s="1641"/>
      <c r="E51" s="1640"/>
      <c r="F51" s="1642"/>
      <c r="G51" s="1643">
        <f>G50*1.7</f>
        <v>170</v>
      </c>
      <c r="H51" s="1643">
        <f t="shared" ref="H51:AI51" si="51">H50*1.7</f>
        <v>255</v>
      </c>
      <c r="I51" s="1643">
        <f t="shared" si="51"/>
        <v>340</v>
      </c>
      <c r="J51" s="1643">
        <f t="shared" si="51"/>
        <v>425</v>
      </c>
      <c r="K51" s="1643">
        <f t="shared" si="51"/>
        <v>510</v>
      </c>
      <c r="L51" s="1643">
        <f t="shared" si="51"/>
        <v>595</v>
      </c>
      <c r="M51" s="1643">
        <f t="shared" si="51"/>
        <v>680</v>
      </c>
      <c r="N51" s="1643">
        <f t="shared" si="51"/>
        <v>765</v>
      </c>
      <c r="O51" s="1643">
        <f t="shared" si="51"/>
        <v>850</v>
      </c>
      <c r="P51" s="1643">
        <f t="shared" si="51"/>
        <v>935</v>
      </c>
      <c r="Q51" s="1643">
        <f t="shared" si="51"/>
        <v>1020</v>
      </c>
      <c r="R51" s="1643">
        <f t="shared" si="51"/>
        <v>1105</v>
      </c>
      <c r="S51" s="1643">
        <f t="shared" si="51"/>
        <v>1190</v>
      </c>
      <c r="T51" s="1643">
        <f t="shared" si="51"/>
        <v>1275</v>
      </c>
      <c r="U51" s="1643">
        <f t="shared" si="51"/>
        <v>1360</v>
      </c>
      <c r="V51" s="1643">
        <f t="shared" si="51"/>
        <v>1445</v>
      </c>
      <c r="W51" s="1643">
        <f t="shared" si="51"/>
        <v>1530</v>
      </c>
      <c r="X51" s="1643">
        <f t="shared" si="51"/>
        <v>1615</v>
      </c>
      <c r="Y51" s="1643">
        <f t="shared" si="51"/>
        <v>1700</v>
      </c>
      <c r="Z51" s="1643">
        <f t="shared" si="51"/>
        <v>1785</v>
      </c>
      <c r="AA51" s="1643">
        <f t="shared" si="51"/>
        <v>1870</v>
      </c>
      <c r="AB51" s="1643">
        <f t="shared" si="51"/>
        <v>1955</v>
      </c>
      <c r="AC51" s="1643">
        <f t="shared" si="51"/>
        <v>2040</v>
      </c>
      <c r="AD51" s="1643">
        <f t="shared" si="51"/>
        <v>2125</v>
      </c>
      <c r="AE51" s="1643">
        <f t="shared" si="51"/>
        <v>2210</v>
      </c>
      <c r="AF51" s="1643">
        <f t="shared" si="51"/>
        <v>2295</v>
      </c>
      <c r="AG51" s="1643">
        <f t="shared" si="51"/>
        <v>2380</v>
      </c>
      <c r="AH51" s="1643">
        <f t="shared" si="51"/>
        <v>2465</v>
      </c>
      <c r="AI51" s="1643">
        <f t="shared" si="51"/>
        <v>2550</v>
      </c>
    </row>
    <row r="52" spans="1:35" s="2536" customFormat="1">
      <c r="A52" s="4893"/>
      <c r="B52" s="2564" t="s">
        <v>2008</v>
      </c>
      <c r="C52" s="1640"/>
      <c r="D52" s="1641"/>
      <c r="E52" s="1346" t="s">
        <v>207</v>
      </c>
      <c r="F52" s="1642"/>
      <c r="G52" s="2677">
        <v>1.017867407702213</v>
      </c>
      <c r="H52" s="2677">
        <v>1.5268011115533193</v>
      </c>
      <c r="I52" s="2677">
        <v>2.0357348154044259</v>
      </c>
      <c r="J52" s="2677">
        <v>2.5446685192555325</v>
      </c>
      <c r="K52" s="2677">
        <v>3.0536022231066386</v>
      </c>
      <c r="L52" s="2677">
        <v>3.5625359269577452</v>
      </c>
      <c r="M52" s="2677">
        <v>4.0714696308088518</v>
      </c>
      <c r="N52" s="2677">
        <v>4.5804033346599589</v>
      </c>
      <c r="O52" s="2677">
        <v>5.089337038511065</v>
      </c>
      <c r="P52" s="2677">
        <v>5.598270742362172</v>
      </c>
      <c r="Q52" s="2677">
        <v>6.1072044462132773</v>
      </c>
      <c r="R52" s="2677">
        <v>6.6161381500643843</v>
      </c>
      <c r="S52" s="2677">
        <v>7.1250718539154905</v>
      </c>
      <c r="T52" s="2677">
        <v>7.6340055577665975</v>
      </c>
      <c r="U52" s="2677">
        <v>8.1429392616177037</v>
      </c>
      <c r="V52" s="2677">
        <v>8.6518729654688098</v>
      </c>
      <c r="W52" s="2677">
        <v>9.1608066693199177</v>
      </c>
      <c r="X52" s="2677">
        <v>9.6697403731710239</v>
      </c>
      <c r="Y52" s="2677">
        <v>10.17867407702213</v>
      </c>
      <c r="Z52" s="2677">
        <v>10.687607780873236</v>
      </c>
      <c r="AA52" s="2677">
        <v>11.196541484724344</v>
      </c>
      <c r="AB52" s="2677">
        <v>11.705475188575448</v>
      </c>
      <c r="AC52" s="2677">
        <v>12.214408892426555</v>
      </c>
      <c r="AD52" s="2677">
        <v>12.723342596277663</v>
      </c>
      <c r="AE52" s="2677">
        <v>13.232276300128769</v>
      </c>
      <c r="AF52" s="2677">
        <v>13.741210003979875</v>
      </c>
      <c r="AG52" s="2677">
        <v>14.250143707830981</v>
      </c>
      <c r="AH52" s="2677">
        <v>14.759077411682089</v>
      </c>
      <c r="AI52" s="2677">
        <v>15.268011115533195</v>
      </c>
    </row>
    <row r="53" spans="1:35">
      <c r="A53" s="4893"/>
      <c r="B53" s="548" t="s">
        <v>193</v>
      </c>
      <c r="C53" s="2536"/>
      <c r="D53" s="2536"/>
      <c r="E53" s="2538" t="s">
        <v>207</v>
      </c>
      <c r="F53" s="2536"/>
      <c r="G53" s="291">
        <v>4.452034957467899</v>
      </c>
      <c r="H53" s="291">
        <v>6.6780524362018481</v>
      </c>
      <c r="I53" s="291">
        <v>8.904069914935798</v>
      </c>
      <c r="J53" s="291">
        <v>11.130087393669747</v>
      </c>
      <c r="K53" s="291">
        <v>13.356104872403696</v>
      </c>
      <c r="L53" s="291">
        <v>15.582122351137649</v>
      </c>
      <c r="M53" s="291">
        <v>17.808139829871596</v>
      </c>
      <c r="N53" s="291">
        <v>20.034157308605543</v>
      </c>
      <c r="O53" s="291">
        <v>22.260174787339494</v>
      </c>
      <c r="P53" s="291">
        <v>24.486192266073445</v>
      </c>
      <c r="Q53" s="291">
        <v>26.712209744807392</v>
      </c>
      <c r="R53" s="291">
        <v>28.93822722354135</v>
      </c>
      <c r="S53" s="291">
        <v>31.164244702275298</v>
      </c>
      <c r="T53" s="291">
        <v>33.390262181009241</v>
      </c>
      <c r="U53" s="291">
        <v>35.616279659743192</v>
      </c>
      <c r="V53" s="291">
        <v>37.842297138477143</v>
      </c>
      <c r="W53" s="291">
        <v>40.068314617211087</v>
      </c>
      <c r="X53" s="291">
        <v>42.294332095945038</v>
      </c>
      <c r="Y53" s="291">
        <v>44.520349574678988</v>
      </c>
      <c r="Z53" s="291">
        <v>46.746367053412946</v>
      </c>
      <c r="AA53" s="291">
        <v>48.97238453214689</v>
      </c>
      <c r="AB53" s="291">
        <v>51.198402010880841</v>
      </c>
      <c r="AC53" s="291">
        <v>53.424419489614785</v>
      </c>
      <c r="AD53" s="291">
        <v>55.650436968348743</v>
      </c>
      <c r="AE53" s="291">
        <v>57.8764544470827</v>
      </c>
      <c r="AF53" s="291">
        <v>60.102471925816637</v>
      </c>
      <c r="AG53" s="291">
        <v>62.328489404550595</v>
      </c>
      <c r="AH53" s="291">
        <v>64.554506883284546</v>
      </c>
      <c r="AI53" s="291">
        <v>66.780524362018483</v>
      </c>
    </row>
    <row r="54" spans="1:35">
      <c r="A54" s="4893"/>
      <c r="B54" s="765" t="s">
        <v>190</v>
      </c>
      <c r="C54" s="205"/>
      <c r="D54" s="205"/>
      <c r="E54" s="627" t="s">
        <v>207</v>
      </c>
      <c r="F54" s="1246"/>
      <c r="G54" s="1164">
        <v>1.3032396948206317</v>
      </c>
      <c r="H54" s="1164">
        <v>1.9548595422309476</v>
      </c>
      <c r="I54" s="1164">
        <v>2.6064793896412635</v>
      </c>
      <c r="J54" s="1164">
        <v>3.2580992370515793</v>
      </c>
      <c r="K54" s="1164">
        <v>3.9097190844618952</v>
      </c>
      <c r="L54" s="1164">
        <v>4.5613389318722115</v>
      </c>
      <c r="M54" s="1164">
        <v>5.2129587792825269</v>
      </c>
      <c r="N54" s="1164">
        <v>5.8645786266928415</v>
      </c>
      <c r="O54" s="1164">
        <v>6.5161984741031587</v>
      </c>
      <c r="P54" s="1164">
        <v>7.1678183215134741</v>
      </c>
      <c r="Q54" s="1164">
        <v>7.8194381689237904</v>
      </c>
      <c r="R54" s="1164">
        <v>8.4710580163341067</v>
      </c>
      <c r="S54" s="1164">
        <v>9.122677863744423</v>
      </c>
      <c r="T54" s="1164">
        <v>9.7742977111547358</v>
      </c>
      <c r="U54" s="1164">
        <v>10.425917558565054</v>
      </c>
      <c r="V54" s="1164">
        <v>11.077537405975368</v>
      </c>
      <c r="W54" s="1164">
        <v>11.729157253385683</v>
      </c>
      <c r="X54" s="1164">
        <v>12.380777100795997</v>
      </c>
      <c r="Y54" s="1164">
        <v>13.032396948206317</v>
      </c>
      <c r="Z54" s="1164">
        <v>13.684016795616634</v>
      </c>
      <c r="AA54" s="1164">
        <v>14.335636643026948</v>
      </c>
      <c r="AB54" s="1164">
        <v>14.987256490437261</v>
      </c>
      <c r="AC54" s="1164">
        <v>15.638876337847581</v>
      </c>
      <c r="AD54" s="1164">
        <v>16.290496185257894</v>
      </c>
      <c r="AE54" s="1164">
        <v>16.942116032668213</v>
      </c>
      <c r="AF54" s="1164">
        <v>17.593735880078526</v>
      </c>
      <c r="AG54" s="1164">
        <v>18.245355727488846</v>
      </c>
      <c r="AH54" s="1164">
        <v>18.896975574899159</v>
      </c>
      <c r="AI54" s="1164">
        <v>19.548595422309472</v>
      </c>
    </row>
    <row r="55" spans="1:35" s="1122" customFormat="1" ht="15.75" thickBot="1">
      <c r="A55" s="4893"/>
      <c r="B55" s="548"/>
      <c r="E55" s="1432"/>
      <c r="F55" s="1124"/>
      <c r="G55" s="1637"/>
      <c r="H55" s="1638"/>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row>
    <row r="56" spans="1:35" s="1122" customFormat="1">
      <c r="A56" s="4893"/>
      <c r="B56" s="558" t="s">
        <v>210</v>
      </c>
      <c r="C56" s="52"/>
      <c r="D56" s="52"/>
      <c r="E56" s="1429" t="s">
        <v>338</v>
      </c>
      <c r="F56" s="52"/>
      <c r="G56" s="1245" t="s">
        <v>884</v>
      </c>
      <c r="H56" s="1165"/>
      <c r="I56" s="1157"/>
      <c r="J56" s="1158"/>
      <c r="K56" s="1158"/>
      <c r="L56" s="1158"/>
      <c r="M56" s="1158"/>
      <c r="N56" s="1158"/>
      <c r="O56" s="1158"/>
      <c r="P56" s="1158"/>
      <c r="Q56" s="1158"/>
      <c r="R56" s="1158"/>
      <c r="S56" s="1163"/>
      <c r="T56" s="1158"/>
      <c r="U56" s="1158"/>
      <c r="V56" s="1158"/>
      <c r="W56" s="1158"/>
      <c r="X56" s="1158"/>
      <c r="Y56" s="1159"/>
      <c r="Z56" s="1159"/>
      <c r="AA56" s="1159"/>
      <c r="AB56" s="1159"/>
      <c r="AC56" s="1159"/>
      <c r="AD56" s="1159"/>
      <c r="AE56" s="1159"/>
      <c r="AF56" s="1160"/>
      <c r="AG56" s="1160"/>
      <c r="AH56" s="1159"/>
      <c r="AI56" s="1159"/>
    </row>
    <row r="57" spans="1:35" s="1122" customFormat="1">
      <c r="A57" s="4893"/>
      <c r="B57" s="548" t="s">
        <v>195</v>
      </c>
      <c r="C57" s="1123" t="s">
        <v>43</v>
      </c>
      <c r="D57" s="1122" t="s">
        <v>21</v>
      </c>
      <c r="E57" s="43" t="s">
        <v>205</v>
      </c>
      <c r="F57" s="62"/>
      <c r="G57" s="1243">
        <v>25</v>
      </c>
      <c r="H57" s="1166"/>
      <c r="I57" s="291"/>
      <c r="J57" s="291"/>
      <c r="K57" s="291"/>
      <c r="L57" s="291"/>
      <c r="M57" s="291"/>
      <c r="N57" s="291"/>
      <c r="O57" s="291"/>
      <c r="P57" s="291"/>
      <c r="Q57" s="291"/>
      <c r="R57" s="1153"/>
      <c r="S57" s="1153"/>
      <c r="T57" s="291"/>
      <c r="U57" s="291"/>
      <c r="V57" s="291"/>
      <c r="W57" s="291"/>
      <c r="X57" s="291"/>
      <c r="Y57" s="291"/>
      <c r="Z57" s="291"/>
      <c r="AA57" s="291"/>
      <c r="AB57" s="291"/>
      <c r="AC57" s="291"/>
      <c r="AD57" s="291"/>
      <c r="AE57" s="291"/>
      <c r="AF57" s="291"/>
      <c r="AG57" s="291"/>
      <c r="AH57" s="291"/>
      <c r="AI57" s="291"/>
    </row>
    <row r="58" spans="1:35" s="1122" customFormat="1" ht="15.75" thickBot="1">
      <c r="A58" s="4893"/>
      <c r="B58" s="765" t="s">
        <v>953</v>
      </c>
      <c r="C58" s="205"/>
      <c r="D58" s="205"/>
      <c r="E58" s="1421" t="s">
        <v>1397</v>
      </c>
      <c r="F58" s="205"/>
      <c r="G58" s="1244" t="s">
        <v>2215</v>
      </c>
      <c r="H58" s="1177"/>
      <c r="I58" s="1154"/>
      <c r="J58" s="1154"/>
      <c r="K58" s="1154"/>
      <c r="L58" s="1154"/>
      <c r="M58" s="1154"/>
      <c r="N58" s="1154"/>
      <c r="O58" s="1154"/>
      <c r="P58" s="283"/>
      <c r="Q58" s="283"/>
      <c r="R58" s="1154"/>
      <c r="S58" s="1154"/>
      <c r="T58" s="283"/>
      <c r="U58" s="283"/>
      <c r="V58" s="283"/>
      <c r="W58" s="283"/>
      <c r="X58" s="283"/>
      <c r="Y58" s="283"/>
      <c r="Z58" s="283"/>
      <c r="AA58" s="283"/>
      <c r="AB58" s="1154"/>
      <c r="AC58" s="1154"/>
      <c r="AD58" s="1154"/>
      <c r="AE58" s="1154"/>
      <c r="AF58" s="1154"/>
      <c r="AG58" s="1154"/>
      <c r="AH58" s="1154"/>
      <c r="AI58" s="1154"/>
    </row>
    <row r="59" spans="1:35" s="1122" customFormat="1">
      <c r="A59" s="4893"/>
      <c r="B59" s="558" t="s">
        <v>210</v>
      </c>
      <c r="C59" s="52"/>
      <c r="D59" s="52"/>
      <c r="E59" s="1429" t="s">
        <v>338</v>
      </c>
      <c r="F59" s="52"/>
      <c r="G59" s="1178"/>
      <c r="H59" s="1179" t="s">
        <v>885</v>
      </c>
      <c r="I59" s="1176"/>
      <c r="J59" s="292"/>
      <c r="K59" s="292"/>
      <c r="L59" s="292"/>
      <c r="M59" s="292"/>
      <c r="N59" s="292"/>
      <c r="O59" s="292"/>
      <c r="P59" s="292"/>
      <c r="Q59" s="292"/>
      <c r="R59" s="292"/>
      <c r="S59" s="292"/>
      <c r="T59" s="292"/>
      <c r="U59" s="292"/>
      <c r="V59" s="292"/>
      <c r="W59" s="1155"/>
      <c r="X59" s="292"/>
      <c r="Y59" s="289"/>
      <c r="Z59" s="289"/>
      <c r="AA59" s="289"/>
      <c r="AB59" s="289"/>
      <c r="AC59" s="289"/>
      <c r="AD59" s="289"/>
      <c r="AE59" s="289"/>
      <c r="AF59" s="294"/>
      <c r="AG59" s="294"/>
      <c r="AH59" s="289"/>
      <c r="AI59" s="289"/>
    </row>
    <row r="60" spans="1:35" s="1122" customFormat="1">
      <c r="A60" s="4893"/>
      <c r="B60" s="548" t="s">
        <v>195</v>
      </c>
      <c r="C60" s="1123" t="s">
        <v>43</v>
      </c>
      <c r="D60" s="1122" t="s">
        <v>21</v>
      </c>
      <c r="E60" s="43" t="s">
        <v>205</v>
      </c>
      <c r="F60" s="62"/>
      <c r="G60" s="1180">
        <v>25</v>
      </c>
      <c r="H60" s="1181">
        <v>25</v>
      </c>
      <c r="I60" s="1166"/>
      <c r="J60" s="291"/>
      <c r="K60" s="291"/>
      <c r="L60" s="291"/>
      <c r="M60" s="291"/>
      <c r="N60" s="291"/>
      <c r="O60" s="291"/>
      <c r="P60" s="291"/>
      <c r="Q60" s="291"/>
      <c r="R60" s="291"/>
      <c r="S60" s="291"/>
      <c r="T60" s="291"/>
      <c r="U60" s="291"/>
      <c r="V60" s="291"/>
      <c r="W60" s="291"/>
      <c r="X60" s="291"/>
      <c r="Y60" s="291"/>
      <c r="Z60" s="291"/>
      <c r="AA60" s="291"/>
      <c r="AB60" s="291"/>
      <c r="AC60" s="291"/>
      <c r="AD60" s="291"/>
      <c r="AE60" s="291"/>
      <c r="AF60" s="291"/>
      <c r="AG60" s="291"/>
      <c r="AH60" s="291"/>
      <c r="AI60" s="291"/>
    </row>
    <row r="61" spans="1:35" s="1122" customFormat="1" ht="15.75" thickBot="1">
      <c r="A61" s="4893"/>
      <c r="B61" s="765" t="s">
        <v>953</v>
      </c>
      <c r="C61" s="205"/>
      <c r="D61" s="205"/>
      <c r="E61" s="1421" t="s">
        <v>1397</v>
      </c>
      <c r="F61" s="205"/>
      <c r="G61" s="1207"/>
      <c r="H61" s="1260" t="s">
        <v>2215</v>
      </c>
      <c r="I61" s="1177"/>
      <c r="J61" s="1171"/>
      <c r="K61" s="1154"/>
      <c r="L61" s="1154"/>
      <c r="M61" s="1154"/>
      <c r="N61" s="1154"/>
      <c r="O61" s="1154"/>
      <c r="P61" s="283"/>
      <c r="Q61" s="283"/>
      <c r="R61" s="1154"/>
      <c r="S61" s="1154"/>
      <c r="T61" s="283"/>
      <c r="U61" s="283"/>
      <c r="V61" s="283"/>
      <c r="W61" s="283"/>
      <c r="X61" s="283"/>
      <c r="Y61" s="283"/>
      <c r="Z61" s="283"/>
      <c r="AA61" s="283"/>
      <c r="AB61" s="1154"/>
      <c r="AC61" s="1154"/>
      <c r="AD61" s="1154"/>
      <c r="AE61" s="1154"/>
      <c r="AF61" s="1154"/>
      <c r="AG61" s="1154"/>
      <c r="AH61" s="1154"/>
      <c r="AI61" s="1154"/>
    </row>
    <row r="62" spans="1:35" s="1122" customFormat="1">
      <c r="A62" s="4893"/>
      <c r="B62" s="558" t="s">
        <v>210</v>
      </c>
      <c r="C62" s="52"/>
      <c r="D62" s="52"/>
      <c r="E62" s="1429" t="s">
        <v>338</v>
      </c>
      <c r="F62" s="570"/>
      <c r="G62" s="1152"/>
      <c r="H62" s="1256"/>
      <c r="I62" s="1261"/>
      <c r="J62" s="1174" t="s">
        <v>886</v>
      </c>
      <c r="K62" s="1170"/>
      <c r="L62" s="1170"/>
      <c r="M62" s="292"/>
      <c r="N62" s="292"/>
      <c r="O62" s="292"/>
      <c r="P62" s="292"/>
      <c r="Q62" s="292"/>
      <c r="R62" s="292"/>
      <c r="S62" s="292"/>
      <c r="T62" s="292"/>
      <c r="U62" s="292"/>
      <c r="V62" s="292"/>
      <c r="W62" s="292"/>
      <c r="X62" s="292"/>
      <c r="Y62" s="289"/>
      <c r="Z62" s="289"/>
      <c r="AA62" s="289"/>
      <c r="AB62" s="289"/>
      <c r="AC62" s="289"/>
      <c r="AD62" s="289"/>
      <c r="AE62" s="289"/>
      <c r="AF62" s="294"/>
      <c r="AG62" s="1155"/>
      <c r="AH62" s="289"/>
      <c r="AI62" s="289"/>
    </row>
    <row r="63" spans="1:35" s="1122" customFormat="1">
      <c r="A63" s="4893"/>
      <c r="B63" s="548" t="s">
        <v>195</v>
      </c>
      <c r="C63" s="1123" t="s">
        <v>43</v>
      </c>
      <c r="D63" s="1122" t="s">
        <v>21</v>
      </c>
      <c r="E63" s="43" t="s">
        <v>205</v>
      </c>
      <c r="F63" s="633"/>
      <c r="G63" s="291"/>
      <c r="H63" s="1257">
        <v>25</v>
      </c>
      <c r="I63" s="710">
        <v>25</v>
      </c>
      <c r="J63" s="874">
        <v>25</v>
      </c>
      <c r="K63" s="1166"/>
      <c r="L63" s="1166"/>
      <c r="M63" s="291"/>
      <c r="N63" s="291"/>
      <c r="O63" s="291"/>
      <c r="P63" s="291"/>
      <c r="Q63" s="291"/>
      <c r="R63" s="291"/>
      <c r="S63" s="291"/>
      <c r="T63" s="291"/>
      <c r="U63" s="291"/>
      <c r="V63" s="291"/>
      <c r="W63" s="291"/>
      <c r="X63" s="291"/>
      <c r="Y63" s="291"/>
      <c r="Z63" s="291"/>
      <c r="AA63" s="291"/>
      <c r="AB63" s="1153"/>
      <c r="AC63" s="1153"/>
      <c r="AD63" s="1153"/>
      <c r="AE63" s="1153"/>
      <c r="AF63" s="1153"/>
      <c r="AG63" s="1153"/>
      <c r="AH63" s="291"/>
      <c r="AI63" s="291"/>
    </row>
    <row r="64" spans="1:35" s="1122" customFormat="1" ht="15.75" thickBot="1">
      <c r="A64" s="4893"/>
      <c r="B64" s="765" t="s">
        <v>953</v>
      </c>
      <c r="C64" s="205"/>
      <c r="D64" s="205"/>
      <c r="E64" s="1421" t="s">
        <v>1397</v>
      </c>
      <c r="F64" s="1151"/>
      <c r="G64" s="1154"/>
      <c r="H64" s="1258"/>
      <c r="I64" s="1262"/>
      <c r="J64" s="1259" t="s">
        <v>2215</v>
      </c>
      <c r="L64" s="1177"/>
      <c r="M64" s="1171"/>
      <c r="N64" s="1171"/>
      <c r="O64" s="283"/>
      <c r="P64" s="283"/>
      <c r="Q64" s="283"/>
      <c r="R64" s="1154"/>
      <c r="S64" s="1154"/>
      <c r="T64" s="283"/>
      <c r="U64" s="283"/>
      <c r="V64" s="283"/>
      <c r="W64" s="283"/>
      <c r="X64" s="283"/>
      <c r="Y64" s="283"/>
      <c r="Z64" s="283"/>
      <c r="AA64" s="283"/>
      <c r="AB64" s="1154"/>
      <c r="AC64" s="1154"/>
      <c r="AD64" s="1154"/>
      <c r="AE64" s="1154"/>
      <c r="AF64" s="1154"/>
      <c r="AG64" s="1154"/>
      <c r="AH64" s="1154"/>
      <c r="AI64" s="1154"/>
    </row>
    <row r="65" spans="1:35" s="1122" customFormat="1">
      <c r="A65" s="4893"/>
      <c r="B65" s="558" t="s">
        <v>210</v>
      </c>
      <c r="C65" s="52"/>
      <c r="D65" s="52"/>
      <c r="E65" s="1429" t="s">
        <v>338</v>
      </c>
      <c r="F65" s="570"/>
      <c r="G65" s="1152"/>
      <c r="H65" s="290"/>
      <c r="I65" s="293"/>
      <c r="J65" s="1183"/>
      <c r="K65" s="1184"/>
      <c r="L65" s="1184"/>
      <c r="M65" s="1184"/>
      <c r="N65" s="1185" t="s">
        <v>887</v>
      </c>
      <c r="O65" s="1170"/>
      <c r="P65" s="1170"/>
      <c r="Q65" s="292"/>
      <c r="R65" s="292"/>
      <c r="S65" s="292"/>
      <c r="T65" s="289"/>
      <c r="U65" s="289"/>
      <c r="V65" s="289"/>
      <c r="W65" s="289"/>
      <c r="X65" s="289"/>
      <c r="Y65" s="289"/>
      <c r="Z65" s="289"/>
      <c r="AA65" s="289"/>
      <c r="AB65" s="289"/>
      <c r="AC65" s="289"/>
      <c r="AD65" s="289"/>
      <c r="AE65" s="289"/>
      <c r="AF65" s="294"/>
      <c r="AG65" s="294"/>
      <c r="AH65" s="289"/>
      <c r="AI65" s="1155"/>
    </row>
    <row r="66" spans="1:35" s="1122" customFormat="1">
      <c r="A66" s="4893"/>
      <c r="B66" s="548" t="s">
        <v>195</v>
      </c>
      <c r="C66" s="1123" t="s">
        <v>43</v>
      </c>
      <c r="D66" s="1122" t="s">
        <v>21</v>
      </c>
      <c r="E66" s="43" t="s">
        <v>205</v>
      </c>
      <c r="F66" s="633"/>
      <c r="G66" s="291"/>
      <c r="H66" s="291"/>
      <c r="I66" s="291"/>
      <c r="J66" s="1186">
        <v>40</v>
      </c>
      <c r="K66" s="680">
        <v>40</v>
      </c>
      <c r="L66" s="680">
        <v>40</v>
      </c>
      <c r="M66" s="680">
        <v>40</v>
      </c>
      <c r="N66" s="680">
        <v>40</v>
      </c>
      <c r="O66" s="1166"/>
      <c r="P66" s="1166"/>
      <c r="Q66" s="291"/>
      <c r="R66" s="291"/>
      <c r="S66" s="291"/>
      <c r="T66" s="291"/>
      <c r="U66" s="291"/>
      <c r="V66" s="291"/>
      <c r="W66" s="291"/>
      <c r="X66" s="291"/>
      <c r="Y66" s="291"/>
      <c r="Z66" s="291"/>
      <c r="AA66" s="291"/>
      <c r="AB66" s="1153"/>
      <c r="AC66" s="1153"/>
      <c r="AD66" s="1153"/>
      <c r="AE66" s="1153"/>
      <c r="AF66" s="1153"/>
      <c r="AG66" s="1153"/>
      <c r="AH66" s="1153"/>
      <c r="AI66" s="1153"/>
    </row>
    <row r="67" spans="1:35" s="1122" customFormat="1" ht="15.75" thickBot="1">
      <c r="A67" s="4893"/>
      <c r="B67" s="765" t="s">
        <v>953</v>
      </c>
      <c r="C67" s="205"/>
      <c r="D67" s="205"/>
      <c r="E67" s="1421" t="s">
        <v>1397</v>
      </c>
      <c r="F67" s="1151"/>
      <c r="G67" s="1154"/>
      <c r="H67" s="1154"/>
      <c r="I67" s="1154"/>
      <c r="J67" s="1202"/>
      <c r="K67" s="1187"/>
      <c r="L67" s="1188"/>
      <c r="M67" s="1188"/>
      <c r="N67" s="522" t="s">
        <v>2216</v>
      </c>
      <c r="O67" s="514"/>
      <c r="P67" s="514"/>
      <c r="Q67" s="280"/>
      <c r="R67" s="283"/>
      <c r="S67" s="283"/>
      <c r="T67" s="283"/>
      <c r="U67" s="283"/>
      <c r="V67" s="283"/>
      <c r="W67" s="283"/>
      <c r="X67" s="283"/>
      <c r="Y67" s="283"/>
      <c r="Z67" s="283"/>
      <c r="AA67" s="283"/>
      <c r="AB67" s="1154"/>
      <c r="AC67" s="1154"/>
      <c r="AD67" s="1154"/>
      <c r="AE67" s="1154"/>
      <c r="AF67" s="1154"/>
      <c r="AG67" s="1154"/>
      <c r="AH67" s="1154"/>
      <c r="AI67" s="1154"/>
    </row>
    <row r="68" spans="1:35" s="1122" customFormat="1">
      <c r="A68" s="4893"/>
      <c r="B68" s="558" t="s">
        <v>210</v>
      </c>
      <c r="C68" s="52"/>
      <c r="D68" s="52"/>
      <c r="E68" s="1429" t="s">
        <v>338</v>
      </c>
      <c r="F68" s="570"/>
      <c r="G68" s="1152"/>
      <c r="H68" s="290"/>
      <c r="I68" s="293"/>
      <c r="J68" s="292"/>
      <c r="K68" s="1182"/>
      <c r="L68" s="1189"/>
      <c r="M68" s="1190"/>
      <c r="N68" s="1190"/>
      <c r="O68" s="1190"/>
      <c r="P68" s="1190"/>
      <c r="Q68" s="1191" t="s">
        <v>888</v>
      </c>
      <c r="R68" s="1170"/>
      <c r="S68" s="1170"/>
      <c r="T68" s="1170"/>
      <c r="U68" s="292"/>
      <c r="V68" s="292"/>
      <c r="W68" s="292"/>
      <c r="X68" s="292"/>
      <c r="Y68" s="289"/>
      <c r="Z68" s="289"/>
      <c r="AA68" s="289"/>
      <c r="AB68" s="289"/>
      <c r="AC68" s="289"/>
      <c r="AD68" s="289"/>
      <c r="AE68" s="289"/>
      <c r="AF68" s="294"/>
      <c r="AG68" s="294"/>
      <c r="AH68" s="289"/>
      <c r="AI68" s="289"/>
    </row>
    <row r="69" spans="1:35" s="1122" customFormat="1">
      <c r="A69" s="4893"/>
      <c r="B69" s="548" t="s">
        <v>195</v>
      </c>
      <c r="C69" s="1123" t="s">
        <v>43</v>
      </c>
      <c r="D69" s="1122" t="s">
        <v>21</v>
      </c>
      <c r="E69" s="43" t="s">
        <v>205</v>
      </c>
      <c r="F69" s="633"/>
      <c r="G69" s="291"/>
      <c r="H69" s="291"/>
      <c r="I69" s="291"/>
      <c r="J69" s="291"/>
      <c r="K69" s="1168"/>
      <c r="L69" s="682">
        <v>40</v>
      </c>
      <c r="M69" s="683">
        <v>40</v>
      </c>
      <c r="N69" s="683">
        <v>40</v>
      </c>
      <c r="O69" s="683">
        <v>40</v>
      </c>
      <c r="P69" s="683">
        <v>40</v>
      </c>
      <c r="Q69" s="684">
        <v>40</v>
      </c>
      <c r="R69" s="1166"/>
      <c r="S69" s="1166"/>
      <c r="T69" s="1166"/>
      <c r="U69" s="291"/>
      <c r="V69" s="291"/>
      <c r="W69" s="291"/>
      <c r="X69" s="291"/>
      <c r="Y69" s="291"/>
      <c r="Z69" s="291"/>
      <c r="AA69" s="291"/>
      <c r="AB69" s="291"/>
      <c r="AC69" s="291"/>
      <c r="AD69" s="291"/>
      <c r="AE69" s="291"/>
      <c r="AF69" s="291"/>
      <c r="AG69" s="291"/>
      <c r="AH69" s="291"/>
      <c r="AI69" s="291"/>
    </row>
    <row r="70" spans="1:35" s="1122" customFormat="1" ht="15.75" thickBot="1">
      <c r="A70" s="4893"/>
      <c r="B70" s="765" t="s">
        <v>953</v>
      </c>
      <c r="C70" s="205"/>
      <c r="D70" s="205"/>
      <c r="E70" s="1421" t="s">
        <v>1397</v>
      </c>
      <c r="F70" s="1151"/>
      <c r="G70" s="1154"/>
      <c r="H70" s="1154"/>
      <c r="I70" s="1154"/>
      <c r="J70" s="1154"/>
      <c r="K70" s="1169"/>
      <c r="L70" s="1263"/>
      <c r="M70" s="1198"/>
      <c r="N70" s="1198"/>
      <c r="O70" s="1198"/>
      <c r="P70" s="544"/>
      <c r="Q70" s="1204" t="s">
        <v>2216</v>
      </c>
      <c r="R70" s="514"/>
      <c r="S70" s="514"/>
      <c r="T70" s="514"/>
      <c r="U70" s="280"/>
      <c r="V70" s="283"/>
      <c r="W70" s="283"/>
      <c r="X70" s="283"/>
      <c r="Y70" s="283"/>
      <c r="Z70" s="283"/>
      <c r="AA70" s="283"/>
      <c r="AB70" s="1154"/>
      <c r="AC70" s="1154"/>
      <c r="AD70" s="1154"/>
      <c r="AE70" s="1154"/>
      <c r="AF70" s="1154"/>
      <c r="AG70" s="1154"/>
      <c r="AH70" s="1154"/>
      <c r="AI70" s="1154"/>
    </row>
    <row r="71" spans="1:35" s="1122" customFormat="1">
      <c r="A71" s="4893"/>
      <c r="B71" s="558" t="s">
        <v>210</v>
      </c>
      <c r="C71" s="52"/>
      <c r="D71" s="52"/>
      <c r="E71" s="1429" t="s">
        <v>338</v>
      </c>
      <c r="F71" s="570"/>
      <c r="G71" s="103"/>
      <c r="H71" s="1155"/>
      <c r="I71" s="293"/>
      <c r="J71" s="292"/>
      <c r="K71" s="292"/>
      <c r="L71" s="292"/>
      <c r="M71" s="292"/>
      <c r="N71" s="1192"/>
      <c r="O71" s="1193"/>
      <c r="P71" s="1193"/>
      <c r="Q71" s="1193"/>
      <c r="R71" s="1193"/>
      <c r="S71" s="1193"/>
      <c r="T71" s="1193"/>
      <c r="U71" s="1194" t="s">
        <v>889</v>
      </c>
      <c r="V71" s="1170"/>
      <c r="W71" s="289"/>
      <c r="X71" s="1170"/>
      <c r="Y71" s="289"/>
      <c r="Z71" s="289"/>
      <c r="AA71" s="289"/>
      <c r="AB71" s="289"/>
      <c r="AC71" s="289"/>
      <c r="AD71" s="289"/>
      <c r="AE71" s="289"/>
      <c r="AF71" s="294"/>
      <c r="AG71" s="294"/>
      <c r="AH71" s="289"/>
      <c r="AI71" s="289"/>
    </row>
    <row r="72" spans="1:35" s="1122" customFormat="1">
      <c r="A72" s="4893"/>
      <c r="B72" s="548" t="s">
        <v>195</v>
      </c>
      <c r="C72" s="1123" t="s">
        <v>43</v>
      </c>
      <c r="D72" s="1122" t="s">
        <v>21</v>
      </c>
      <c r="E72" s="43" t="s">
        <v>205</v>
      </c>
      <c r="F72" s="633"/>
      <c r="G72" s="291"/>
      <c r="H72" s="291"/>
      <c r="I72" s="291"/>
      <c r="J72" s="291"/>
      <c r="K72" s="1199"/>
      <c r="L72" s="291"/>
      <c r="M72" s="291"/>
      <c r="N72" s="712">
        <v>50</v>
      </c>
      <c r="O72" s="713">
        <v>50</v>
      </c>
      <c r="P72" s="713">
        <v>50</v>
      </c>
      <c r="Q72" s="713">
        <v>50</v>
      </c>
      <c r="R72" s="713">
        <v>50</v>
      </c>
      <c r="S72" s="713">
        <v>50</v>
      </c>
      <c r="T72" s="713">
        <v>50</v>
      </c>
      <c r="U72" s="714">
        <v>50</v>
      </c>
      <c r="V72" s="1166"/>
      <c r="W72" s="291"/>
      <c r="X72" s="1166"/>
      <c r="Y72" s="291"/>
      <c r="Z72" s="291"/>
      <c r="AA72" s="291"/>
      <c r="AB72" s="291"/>
      <c r="AC72" s="291"/>
      <c r="AD72" s="291"/>
      <c r="AE72" s="291"/>
      <c r="AF72" s="291"/>
      <c r="AG72" s="291"/>
      <c r="AH72" s="291"/>
      <c r="AI72" s="291"/>
    </row>
    <row r="73" spans="1:35" s="1122" customFormat="1" ht="15.75" thickBot="1">
      <c r="A73" s="4893"/>
      <c r="B73" s="765" t="s">
        <v>953</v>
      </c>
      <c r="C73" s="205"/>
      <c r="D73" s="205"/>
      <c r="E73" s="1421" t="s">
        <v>1397</v>
      </c>
      <c r="F73" s="1151"/>
      <c r="G73" s="1154"/>
      <c r="H73" s="1154"/>
      <c r="I73" s="1154"/>
      <c r="J73" s="1154"/>
      <c r="K73" s="1200"/>
      <c r="L73" s="1154"/>
      <c r="M73" s="1154"/>
      <c r="N73" s="1255"/>
      <c r="O73" s="1196"/>
      <c r="P73" s="561"/>
      <c r="Q73" s="1196"/>
      <c r="R73" s="561"/>
      <c r="S73" s="561"/>
      <c r="T73" s="561"/>
      <c r="U73" s="1220" t="s">
        <v>2217</v>
      </c>
      <c r="V73" s="514"/>
      <c r="W73" s="280"/>
      <c r="X73" s="514"/>
      <c r="Y73" s="280"/>
      <c r="Z73" s="280"/>
      <c r="AA73" s="280"/>
      <c r="AB73" s="1171"/>
      <c r="AC73" s="1171"/>
      <c r="AD73" s="1154"/>
      <c r="AE73" s="1154"/>
      <c r="AF73" s="1154"/>
      <c r="AG73" s="1154"/>
      <c r="AH73" s="1154"/>
      <c r="AI73" s="1154"/>
    </row>
    <row r="74" spans="1:35" s="1122" customFormat="1">
      <c r="A74" s="4893"/>
      <c r="B74" s="558" t="s">
        <v>210</v>
      </c>
      <c r="C74" s="52"/>
      <c r="D74" s="52"/>
      <c r="E74" s="1429" t="s">
        <v>338</v>
      </c>
      <c r="F74" s="570"/>
      <c r="G74" s="1152"/>
      <c r="H74" s="290"/>
      <c r="I74" s="293"/>
      <c r="J74" s="292"/>
      <c r="K74" s="1234"/>
      <c r="L74" s="1224"/>
      <c r="M74" s="1225"/>
      <c r="N74" s="1225"/>
      <c r="O74" s="1225"/>
      <c r="P74" s="1225"/>
      <c r="Q74" s="1225"/>
      <c r="R74" s="1225"/>
      <c r="S74" s="1225"/>
      <c r="T74" s="1225"/>
      <c r="U74" s="1225"/>
      <c r="V74" s="1225"/>
      <c r="W74" s="1225"/>
      <c r="X74" s="1225"/>
      <c r="Y74" s="1226"/>
      <c r="Z74" s="1226"/>
      <c r="AA74" s="1226"/>
      <c r="AB74" s="1226"/>
      <c r="AC74" s="1228" t="s">
        <v>890</v>
      </c>
      <c r="AD74" s="1221"/>
      <c r="AE74" s="1221"/>
      <c r="AF74" s="1221"/>
      <c r="AG74" s="1221"/>
      <c r="AH74" s="1221"/>
      <c r="AI74" s="289"/>
    </row>
    <row r="75" spans="1:35" s="1122" customFormat="1">
      <c r="A75" s="4893"/>
      <c r="B75" s="548" t="s">
        <v>195</v>
      </c>
      <c r="C75" s="1123" t="s">
        <v>43</v>
      </c>
      <c r="D75" s="1122" t="s">
        <v>21</v>
      </c>
      <c r="E75" s="43" t="s">
        <v>205</v>
      </c>
      <c r="F75" s="633"/>
      <c r="G75" s="291"/>
      <c r="H75" s="291"/>
      <c r="I75" s="291"/>
      <c r="J75" s="1153"/>
      <c r="K75" s="1264"/>
      <c r="L75" s="1229">
        <v>50</v>
      </c>
      <c r="M75" s="1230">
        <v>50</v>
      </c>
      <c r="N75" s="1230">
        <v>50</v>
      </c>
      <c r="O75" s="1230">
        <v>50</v>
      </c>
      <c r="P75" s="1230">
        <v>50</v>
      </c>
      <c r="Q75" s="1230">
        <v>50</v>
      </c>
      <c r="R75" s="1230">
        <v>50</v>
      </c>
      <c r="S75" s="1230">
        <v>50</v>
      </c>
      <c r="T75" s="1230">
        <v>50</v>
      </c>
      <c r="U75" s="1230">
        <v>50</v>
      </c>
      <c r="V75" s="1230">
        <v>50</v>
      </c>
      <c r="W75" s="1230">
        <v>50</v>
      </c>
      <c r="X75" s="1230">
        <v>50</v>
      </c>
      <c r="Y75" s="1230">
        <v>50</v>
      </c>
      <c r="Z75" s="1230">
        <v>50</v>
      </c>
      <c r="AA75" s="1230">
        <v>50</v>
      </c>
      <c r="AB75" s="1230">
        <v>50</v>
      </c>
      <c r="AC75" s="1265">
        <v>50</v>
      </c>
      <c r="AD75" s="1166"/>
      <c r="AE75" s="1166"/>
      <c r="AF75" s="1166"/>
      <c r="AG75" s="1166"/>
      <c r="AH75" s="1166"/>
      <c r="AI75" s="291"/>
    </row>
    <row r="76" spans="1:35" s="1122" customFormat="1" ht="15.75" thickBot="1">
      <c r="A76" s="4893"/>
      <c r="B76" s="765" t="s">
        <v>953</v>
      </c>
      <c r="C76" s="205"/>
      <c r="D76" s="205"/>
      <c r="E76" s="1421" t="s">
        <v>1397</v>
      </c>
      <c r="F76" s="1151"/>
      <c r="G76" s="1154"/>
      <c r="H76" s="1154"/>
      <c r="I76" s="1154"/>
      <c r="J76" s="1154"/>
      <c r="K76" s="1169"/>
      <c r="L76" s="1231"/>
      <c r="M76" s="1232"/>
      <c r="N76" s="899"/>
      <c r="O76" s="899"/>
      <c r="P76" s="899"/>
      <c r="Q76" s="899"/>
      <c r="R76" s="1232"/>
      <c r="S76" s="1232"/>
      <c r="T76" s="899"/>
      <c r="U76" s="899"/>
      <c r="V76" s="899"/>
      <c r="W76" s="899"/>
      <c r="X76" s="899"/>
      <c r="Y76" s="899"/>
      <c r="Z76" s="899"/>
      <c r="AA76" s="899"/>
      <c r="AB76" s="1232"/>
      <c r="AC76" s="1233" t="s">
        <v>2217</v>
      </c>
      <c r="AD76" s="1177"/>
      <c r="AE76" s="1177"/>
      <c r="AF76" s="1177"/>
      <c r="AG76" s="1177"/>
      <c r="AH76" s="1177"/>
      <c r="AI76" s="1171"/>
    </row>
    <row r="77" spans="1:35" s="1122" customFormat="1">
      <c r="A77" s="4893"/>
      <c r="B77" s="558" t="s">
        <v>210</v>
      </c>
      <c r="C77" s="52"/>
      <c r="D77" s="52"/>
      <c r="E77" s="1429" t="s">
        <v>338</v>
      </c>
      <c r="F77" s="570"/>
      <c r="G77" s="1152"/>
      <c r="H77" s="290"/>
      <c r="I77" s="293"/>
      <c r="J77" s="292"/>
      <c r="K77" s="292"/>
      <c r="L77" s="292"/>
      <c r="M77" s="1182"/>
      <c r="N77" s="1237"/>
      <c r="O77" s="1238"/>
      <c r="P77" s="1238"/>
      <c r="Q77" s="1238"/>
      <c r="R77" s="1238"/>
      <c r="S77" s="1238"/>
      <c r="T77" s="1238"/>
      <c r="U77" s="1238"/>
      <c r="V77" s="1238"/>
      <c r="W77" s="1238"/>
      <c r="X77" s="1238"/>
      <c r="Y77" s="1238"/>
      <c r="Z77" s="1238"/>
      <c r="AA77" s="1238"/>
      <c r="AB77" s="1238"/>
      <c r="AC77" s="1238"/>
      <c r="AD77" s="1238"/>
      <c r="AE77" s="1238"/>
      <c r="AF77" s="1239"/>
      <c r="AG77" s="1239"/>
      <c r="AH77" s="1238"/>
      <c r="AI77" s="1240" t="s">
        <v>891</v>
      </c>
    </row>
    <row r="78" spans="1:35" s="1122" customFormat="1">
      <c r="A78" s="4893"/>
      <c r="B78" s="548" t="s">
        <v>195</v>
      </c>
      <c r="C78" s="1123" t="s">
        <v>43</v>
      </c>
      <c r="D78" s="1122" t="s">
        <v>21</v>
      </c>
      <c r="E78" s="43" t="s">
        <v>205</v>
      </c>
      <c r="F78" s="633"/>
      <c r="G78" s="291"/>
      <c r="H78" s="291"/>
      <c r="I78" s="291"/>
      <c r="J78" s="291"/>
      <c r="K78" s="291"/>
      <c r="L78" s="291"/>
      <c r="M78" s="1168"/>
      <c r="N78" s="907">
        <v>80</v>
      </c>
      <c r="O78" s="298">
        <v>80</v>
      </c>
      <c r="P78" s="298">
        <v>80</v>
      </c>
      <c r="Q78" s="298">
        <v>80</v>
      </c>
      <c r="R78" s="298">
        <v>80</v>
      </c>
      <c r="S78" s="298">
        <v>80</v>
      </c>
      <c r="T78" s="298">
        <v>80</v>
      </c>
      <c r="U78" s="298">
        <v>80</v>
      </c>
      <c r="V78" s="298">
        <v>80</v>
      </c>
      <c r="W78" s="298">
        <v>80</v>
      </c>
      <c r="X78" s="298">
        <v>80</v>
      </c>
      <c r="Y78" s="298">
        <v>80</v>
      </c>
      <c r="Z78" s="298">
        <v>80</v>
      </c>
      <c r="AA78" s="298">
        <v>80</v>
      </c>
      <c r="AB78" s="298">
        <v>80</v>
      </c>
      <c r="AC78" s="298">
        <v>80</v>
      </c>
      <c r="AD78" s="298">
        <v>80</v>
      </c>
      <c r="AE78" s="298">
        <v>80</v>
      </c>
      <c r="AF78" s="298">
        <v>80</v>
      </c>
      <c r="AG78" s="298">
        <v>80</v>
      </c>
      <c r="AH78" s="298">
        <v>80</v>
      </c>
      <c r="AI78" s="908">
        <v>80</v>
      </c>
    </row>
    <row r="79" spans="1:35" s="1122" customFormat="1" ht="15.75" thickBot="1">
      <c r="A79" s="4893"/>
      <c r="B79" s="765" t="s">
        <v>953</v>
      </c>
      <c r="C79" s="205"/>
      <c r="D79" s="205"/>
      <c r="E79" s="1421" t="s">
        <v>1397</v>
      </c>
      <c r="F79" s="1151"/>
      <c r="G79" s="1154"/>
      <c r="H79" s="1154"/>
      <c r="I79" s="1154"/>
      <c r="J79" s="1154"/>
      <c r="K79" s="1154"/>
      <c r="L79" s="1154"/>
      <c r="M79" s="1169"/>
      <c r="N79" s="909"/>
      <c r="O79" s="910"/>
      <c r="P79" s="1241"/>
      <c r="Q79" s="910"/>
      <c r="R79" s="1241"/>
      <c r="S79" s="1241"/>
      <c r="T79" s="910"/>
      <c r="U79" s="910"/>
      <c r="V79" s="910"/>
      <c r="W79" s="910"/>
      <c r="X79" s="910"/>
      <c r="Y79" s="910"/>
      <c r="Z79" s="910"/>
      <c r="AA79" s="910"/>
      <c r="AB79" s="1241"/>
      <c r="AC79" s="1241"/>
      <c r="AD79" s="1241"/>
      <c r="AE79" s="1241"/>
      <c r="AF79" s="1241"/>
      <c r="AG79" s="1241"/>
      <c r="AH79" s="1241"/>
      <c r="AI79" s="1242" t="s">
        <v>2218</v>
      </c>
    </row>
    <row r="80" spans="1:35" ht="15" customHeight="1">
      <c r="B80" s="70"/>
      <c r="C80" s="220"/>
      <c r="E80" s="43"/>
      <c r="F80" s="62"/>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row>
    <row r="81" spans="1:37" s="249" customFormat="1" ht="17.25" customHeight="1">
      <c r="A81" s="640" t="s">
        <v>405</v>
      </c>
      <c r="B81" s="307"/>
      <c r="C81" s="252"/>
      <c r="D81" s="307"/>
      <c r="E81" s="252"/>
      <c r="F81" s="253"/>
      <c r="G81" s="308"/>
      <c r="H81" s="308"/>
      <c r="I81" s="2862"/>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c r="AJ81" s="173"/>
      <c r="AK81" s="174"/>
    </row>
    <row r="82" spans="1:37" s="1122" customFormat="1" ht="17.25" customHeight="1">
      <c r="A82" s="1209"/>
      <c r="B82" s="175"/>
      <c r="C82" s="172"/>
      <c r="D82" s="175"/>
      <c r="E82" s="172"/>
      <c r="F82" s="176"/>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1125"/>
      <c r="AK82" s="1124"/>
    </row>
    <row r="83" spans="1:37" s="146" customFormat="1">
      <c r="A83" s="1125"/>
      <c r="B83" s="145" t="s">
        <v>881</v>
      </c>
      <c r="C83" s="145"/>
      <c r="D83" s="145"/>
      <c r="E83" s="1670" t="s">
        <v>1404</v>
      </c>
      <c r="F83" s="145"/>
      <c r="G83" s="147"/>
      <c r="I83" s="147"/>
      <c r="K83" s="147"/>
      <c r="M83" s="147"/>
      <c r="O83" s="147"/>
      <c r="R83" s="147"/>
      <c r="T83" s="145"/>
      <c r="U83" s="145"/>
      <c r="V83" s="145"/>
      <c r="W83" s="145"/>
      <c r="X83" s="145"/>
      <c r="Y83" s="145"/>
      <c r="Z83" s="145"/>
      <c r="AA83" s="145"/>
      <c r="AB83" s="145"/>
      <c r="AC83" s="145"/>
      <c r="AD83" s="145"/>
      <c r="AE83" s="145"/>
      <c r="AF83" s="145"/>
      <c r="AG83" s="145"/>
      <c r="AH83" s="145"/>
      <c r="AI83" s="145"/>
      <c r="AJ83" s="145"/>
      <c r="AK83" s="147"/>
    </row>
    <row r="84" spans="1:37" s="1122" customFormat="1" ht="17.25" customHeight="1">
      <c r="A84" s="1209"/>
      <c r="B84" s="175" t="s">
        <v>903</v>
      </c>
      <c r="C84" s="172"/>
      <c r="D84" s="175"/>
      <c r="E84" s="172"/>
      <c r="F84" s="176"/>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1125"/>
      <c r="AK84" s="1124"/>
    </row>
    <row r="85" spans="1:37">
      <c r="B85" s="1122"/>
      <c r="C85" s="1122"/>
      <c r="D85" s="1122"/>
      <c r="E85" s="1132"/>
      <c r="F85" s="4840" t="s">
        <v>846</v>
      </c>
      <c r="G85" s="4841"/>
      <c r="H85" s="4841"/>
      <c r="I85" s="4842"/>
      <c r="J85" s="4843" t="s">
        <v>847</v>
      </c>
      <c r="K85" s="4844"/>
      <c r="L85" s="4844"/>
      <c r="M85" s="4845"/>
      <c r="N85" s="4083" t="s">
        <v>848</v>
      </c>
      <c r="O85" s="4835"/>
      <c r="P85" s="4835"/>
      <c r="Q85" s="4836"/>
      <c r="R85" s="4837" t="s">
        <v>849</v>
      </c>
      <c r="S85" s="4838"/>
      <c r="T85" s="4838"/>
      <c r="U85" s="4839"/>
      <c r="V85" s="4880" t="s">
        <v>850</v>
      </c>
      <c r="W85" s="4881"/>
      <c r="X85" s="4881"/>
      <c r="Y85" s="4882"/>
      <c r="Z85" s="4826" t="s">
        <v>851</v>
      </c>
      <c r="AA85" s="4827"/>
      <c r="AB85" s="4827"/>
      <c r="AC85" s="4828"/>
      <c r="AD85" s="4868" t="s">
        <v>852</v>
      </c>
      <c r="AE85" s="4869"/>
      <c r="AF85" s="4869"/>
      <c r="AG85" s="4870"/>
      <c r="AH85" s="4862" t="s">
        <v>853</v>
      </c>
      <c r="AI85" s="4863"/>
      <c r="AJ85" s="4863"/>
      <c r="AK85" s="4864"/>
    </row>
    <row r="86" spans="1:37" s="1122" customFormat="1" ht="15" customHeight="1">
      <c r="B86" s="51" t="s">
        <v>383</v>
      </c>
      <c r="C86" s="52"/>
      <c r="D86" s="52"/>
      <c r="E86" s="623"/>
      <c r="F86" s="4808" t="s">
        <v>854</v>
      </c>
      <c r="G86" s="4809"/>
      <c r="H86" s="4809"/>
      <c r="I86" s="4810"/>
      <c r="J86" s="4811" t="s">
        <v>855</v>
      </c>
      <c r="K86" s="4812"/>
      <c r="L86" s="4812"/>
      <c r="M86" s="4813"/>
      <c r="N86" s="4764" t="s">
        <v>856</v>
      </c>
      <c r="O86" s="4794"/>
      <c r="P86" s="4794"/>
      <c r="Q86" s="4765"/>
      <c r="R86" s="4770" t="s">
        <v>857</v>
      </c>
      <c r="S86" s="4771"/>
      <c r="T86" s="4771"/>
      <c r="U86" s="4795"/>
      <c r="V86" s="4817" t="s">
        <v>858</v>
      </c>
      <c r="W86" s="4818"/>
      <c r="X86" s="4818"/>
      <c r="Y86" s="4819"/>
      <c r="Z86" s="4829" t="s">
        <v>859</v>
      </c>
      <c r="AA86" s="4830"/>
      <c r="AB86" s="4830"/>
      <c r="AC86" s="4831"/>
      <c r="AD86" s="4871" t="s">
        <v>943</v>
      </c>
      <c r="AE86" s="4872"/>
      <c r="AF86" s="4872"/>
      <c r="AG86" s="4873"/>
      <c r="AH86" s="4823" t="s">
        <v>860</v>
      </c>
      <c r="AI86" s="4824"/>
      <c r="AJ86" s="4824"/>
      <c r="AK86" s="4825"/>
    </row>
    <row r="87" spans="1:37" s="1122" customFormat="1" ht="15" customHeight="1">
      <c r="B87" s="103" t="s">
        <v>561</v>
      </c>
      <c r="E87" s="1427"/>
      <c r="F87" s="4849" t="s">
        <v>1037</v>
      </c>
      <c r="G87" s="4850"/>
      <c r="H87" s="4850"/>
      <c r="I87" s="4851"/>
      <c r="J87" s="4846" t="s">
        <v>1037</v>
      </c>
      <c r="K87" s="4847"/>
      <c r="L87" s="4847"/>
      <c r="M87" s="4848"/>
      <c r="N87" s="4772" t="s">
        <v>1037</v>
      </c>
      <c r="O87" s="4852"/>
      <c r="P87" s="4852"/>
      <c r="Q87" s="4773"/>
      <c r="R87" s="4853" t="s">
        <v>1037</v>
      </c>
      <c r="S87" s="4854"/>
      <c r="T87" s="4854"/>
      <c r="U87" s="4855"/>
      <c r="V87" s="4856" t="s">
        <v>1037</v>
      </c>
      <c r="W87" s="4857"/>
      <c r="X87" s="4857"/>
      <c r="Y87" s="4858"/>
      <c r="Z87" s="4859" t="s">
        <v>1037</v>
      </c>
      <c r="AA87" s="4860"/>
      <c r="AB87" s="4860"/>
      <c r="AC87" s="4861"/>
      <c r="AD87" s="4877" t="s">
        <v>1037</v>
      </c>
      <c r="AE87" s="4878"/>
      <c r="AF87" s="4878"/>
      <c r="AG87" s="4879"/>
      <c r="AH87" s="4865" t="s">
        <v>1037</v>
      </c>
      <c r="AI87" s="4866"/>
      <c r="AJ87" s="4866"/>
      <c r="AK87" s="4867"/>
    </row>
    <row r="88" spans="1:37" s="1122" customFormat="1">
      <c r="B88" s="103" t="s">
        <v>862</v>
      </c>
      <c r="E88" s="1132"/>
      <c r="F88" s="4787">
        <v>0.45</v>
      </c>
      <c r="G88" s="4788"/>
      <c r="H88" s="4788"/>
      <c r="I88" s="4789"/>
      <c r="J88" s="4790">
        <v>0.55000000000000004</v>
      </c>
      <c r="K88" s="4791"/>
      <c r="L88" s="4791"/>
      <c r="M88" s="4792"/>
      <c r="N88" s="4766">
        <v>1.2</v>
      </c>
      <c r="O88" s="4793"/>
      <c r="P88" s="4793"/>
      <c r="Q88" s="4767"/>
      <c r="R88" s="4760">
        <v>3.8</v>
      </c>
      <c r="S88" s="4761"/>
      <c r="T88" s="4761"/>
      <c r="U88" s="4776"/>
      <c r="V88" s="4796">
        <v>4.8</v>
      </c>
      <c r="W88" s="4797"/>
      <c r="X88" s="4797"/>
      <c r="Y88" s="4798"/>
      <c r="Z88" s="4799">
        <v>6.2</v>
      </c>
      <c r="AA88" s="4800"/>
      <c r="AB88" s="4800"/>
      <c r="AC88" s="4801"/>
      <c r="AD88" s="4802">
        <v>9.8000000000000007</v>
      </c>
      <c r="AE88" s="4803"/>
      <c r="AF88" s="4803"/>
      <c r="AG88" s="4804"/>
      <c r="AH88" s="4805">
        <v>12.8</v>
      </c>
      <c r="AI88" s="4806"/>
      <c r="AJ88" s="4806"/>
      <c r="AK88" s="4807"/>
    </row>
    <row r="89" spans="1:37" ht="15" customHeight="1">
      <c r="B89" s="103" t="s">
        <v>861</v>
      </c>
      <c r="C89" s="1122"/>
      <c r="D89" s="1122"/>
      <c r="E89" s="1132"/>
      <c r="F89" s="4787" t="s">
        <v>877</v>
      </c>
      <c r="G89" s="4788"/>
      <c r="H89" s="4788"/>
      <c r="I89" s="4789"/>
      <c r="J89" s="4790" t="s">
        <v>876</v>
      </c>
      <c r="K89" s="4791"/>
      <c r="L89" s="4791"/>
      <c r="M89" s="4792"/>
      <c r="N89" s="4766" t="s">
        <v>867</v>
      </c>
      <c r="O89" s="4793"/>
      <c r="P89" s="4793"/>
      <c r="Q89" s="4767"/>
      <c r="R89" s="4760" t="s">
        <v>869</v>
      </c>
      <c r="S89" s="4761"/>
      <c r="T89" s="4761"/>
      <c r="U89" s="4776"/>
      <c r="V89" s="4796" t="s">
        <v>875</v>
      </c>
      <c r="W89" s="4797"/>
      <c r="X89" s="4797"/>
      <c r="Y89" s="4798"/>
      <c r="Z89" s="4799" t="s">
        <v>874</v>
      </c>
      <c r="AA89" s="4800"/>
      <c r="AB89" s="4800"/>
      <c r="AC89" s="4801"/>
      <c r="AD89" s="4802" t="s">
        <v>916</v>
      </c>
      <c r="AE89" s="4803"/>
      <c r="AF89" s="4803"/>
      <c r="AG89" s="4804"/>
      <c r="AH89" s="4805" t="s">
        <v>873</v>
      </c>
      <c r="AI89" s="4806"/>
      <c r="AJ89" s="4806"/>
      <c r="AK89" s="4807"/>
    </row>
    <row r="90" spans="1:37" ht="15" customHeight="1">
      <c r="B90" s="626" t="s">
        <v>863</v>
      </c>
      <c r="C90" s="205"/>
      <c r="D90" s="205"/>
      <c r="E90" s="431"/>
      <c r="F90" s="4779" t="s">
        <v>864</v>
      </c>
      <c r="G90" s="4780"/>
      <c r="H90" s="4780"/>
      <c r="I90" s="4781"/>
      <c r="J90" s="4782" t="s">
        <v>866</v>
      </c>
      <c r="K90" s="4783"/>
      <c r="L90" s="4783"/>
      <c r="M90" s="4784"/>
      <c r="N90" s="4768" t="s">
        <v>868</v>
      </c>
      <c r="O90" s="4785"/>
      <c r="P90" s="4785"/>
      <c r="Q90" s="4769"/>
      <c r="R90" s="4762" t="s">
        <v>870</v>
      </c>
      <c r="S90" s="4763"/>
      <c r="T90" s="4763"/>
      <c r="U90" s="4786"/>
      <c r="V90" s="4814" t="s">
        <v>871</v>
      </c>
      <c r="W90" s="4815"/>
      <c r="X90" s="4815"/>
      <c r="Y90" s="4816"/>
      <c r="Z90" s="4832" t="s">
        <v>872</v>
      </c>
      <c r="AA90" s="4833"/>
      <c r="AB90" s="4833"/>
      <c r="AC90" s="4834"/>
      <c r="AD90" s="4874" t="s">
        <v>944</v>
      </c>
      <c r="AE90" s="4875"/>
      <c r="AF90" s="4875"/>
      <c r="AG90" s="4876"/>
      <c r="AH90" s="4820" t="s">
        <v>878</v>
      </c>
      <c r="AI90" s="4821"/>
      <c r="AJ90" s="4821"/>
      <c r="AK90" s="4822"/>
    </row>
    <row r="91" spans="1:37" ht="15" customHeight="1">
      <c r="B91" s="239" t="s">
        <v>931</v>
      </c>
      <c r="C91" s="1122" t="s">
        <v>198</v>
      </c>
      <c r="D91" s="1122"/>
      <c r="E91" s="1132"/>
      <c r="F91" s="4808" t="s">
        <v>2193</v>
      </c>
      <c r="G91" s="4809"/>
      <c r="H91" s="4809"/>
      <c r="I91" s="4810"/>
      <c r="J91" s="4811" t="s">
        <v>2193</v>
      </c>
      <c r="K91" s="4812"/>
      <c r="L91" s="4812"/>
      <c r="M91" s="4813"/>
      <c r="N91" s="4764" t="s">
        <v>2193</v>
      </c>
      <c r="O91" s="4794"/>
      <c r="P91" s="4794"/>
      <c r="Q91" s="4765"/>
      <c r="R91" s="4770" t="s">
        <v>2194</v>
      </c>
      <c r="S91" s="4771"/>
      <c r="T91" s="4771"/>
      <c r="U91" s="4795"/>
      <c r="V91" s="4817" t="s">
        <v>2194</v>
      </c>
      <c r="W91" s="4818"/>
      <c r="X91" s="4818"/>
      <c r="Y91" s="4819"/>
      <c r="Z91" s="4829" t="s">
        <v>2194</v>
      </c>
      <c r="AA91" s="4830"/>
      <c r="AB91" s="4830"/>
      <c r="AC91" s="4831"/>
      <c r="AD91" s="4871" t="s">
        <v>2194</v>
      </c>
      <c r="AE91" s="4872"/>
      <c r="AF91" s="4872"/>
      <c r="AG91" s="4873"/>
      <c r="AH91" s="4823" t="s">
        <v>2194</v>
      </c>
      <c r="AI91" s="4824"/>
      <c r="AJ91" s="4824"/>
      <c r="AK91" s="4825"/>
    </row>
    <row r="92" spans="1:37" ht="15" customHeight="1">
      <c r="B92" s="103"/>
      <c r="C92" s="1122" t="s">
        <v>672</v>
      </c>
      <c r="D92" s="1122"/>
      <c r="E92" s="1132"/>
      <c r="F92" s="4787" t="s">
        <v>865</v>
      </c>
      <c r="G92" s="4788"/>
      <c r="H92" s="4788"/>
      <c r="I92" s="4789"/>
      <c r="J92" s="4790" t="s">
        <v>865</v>
      </c>
      <c r="K92" s="4791"/>
      <c r="L92" s="4791"/>
      <c r="M92" s="4792"/>
      <c r="N92" s="4766" t="s">
        <v>865</v>
      </c>
      <c r="O92" s="4793"/>
      <c r="P92" s="4793"/>
      <c r="Q92" s="4767"/>
      <c r="R92" s="4760" t="s">
        <v>865</v>
      </c>
      <c r="S92" s="4761"/>
      <c r="T92" s="4761"/>
      <c r="U92" s="4776"/>
      <c r="V92" s="4796" t="s">
        <v>865</v>
      </c>
      <c r="W92" s="4797"/>
      <c r="X92" s="4797"/>
      <c r="Y92" s="4798"/>
      <c r="Z92" s="4799" t="s">
        <v>865</v>
      </c>
      <c r="AA92" s="4800"/>
      <c r="AB92" s="4800"/>
      <c r="AC92" s="4801"/>
      <c r="AD92" s="4802" t="s">
        <v>865</v>
      </c>
      <c r="AE92" s="4803"/>
      <c r="AF92" s="4803"/>
      <c r="AG92" s="4804"/>
      <c r="AH92" s="4805" t="s">
        <v>865</v>
      </c>
      <c r="AI92" s="4806"/>
      <c r="AJ92" s="4806"/>
      <c r="AK92" s="4807"/>
    </row>
    <row r="93" spans="1:37" s="1122" customFormat="1" ht="15" customHeight="1">
      <c r="B93" s="103"/>
      <c r="C93" s="1122" t="s">
        <v>673</v>
      </c>
      <c r="E93" s="1431"/>
      <c r="F93" s="4787">
        <v>0.5</v>
      </c>
      <c r="G93" s="4788"/>
      <c r="H93" s="4788"/>
      <c r="I93" s="4789"/>
      <c r="J93" s="4790">
        <v>0.6</v>
      </c>
      <c r="K93" s="4791"/>
      <c r="L93" s="4791"/>
      <c r="M93" s="4792"/>
      <c r="N93" s="4766">
        <v>1.25</v>
      </c>
      <c r="O93" s="4793"/>
      <c r="P93" s="4793"/>
      <c r="Q93" s="4767"/>
      <c r="R93" s="4760">
        <v>5</v>
      </c>
      <c r="S93" s="4761"/>
      <c r="T93" s="4761"/>
      <c r="U93" s="4776"/>
      <c r="V93" s="4796">
        <v>6.25</v>
      </c>
      <c r="W93" s="4797"/>
      <c r="X93" s="4797"/>
      <c r="Y93" s="4798"/>
      <c r="Z93" s="4799">
        <v>8</v>
      </c>
      <c r="AA93" s="4800"/>
      <c r="AB93" s="4800"/>
      <c r="AC93" s="4801"/>
      <c r="AD93" s="4802">
        <v>12.5</v>
      </c>
      <c r="AE93" s="4803"/>
      <c r="AF93" s="4803"/>
      <c r="AG93" s="4804"/>
      <c r="AH93" s="4805">
        <v>16.25</v>
      </c>
      <c r="AI93" s="4806"/>
      <c r="AJ93" s="4806"/>
      <c r="AK93" s="4807"/>
    </row>
    <row r="94" spans="1:37">
      <c r="B94" s="626"/>
      <c r="C94" s="205" t="s">
        <v>880</v>
      </c>
      <c r="D94" s="205"/>
      <c r="E94" s="431"/>
      <c r="F94" s="4779">
        <v>193</v>
      </c>
      <c r="G94" s="4780"/>
      <c r="H94" s="4780"/>
      <c r="I94" s="4781"/>
      <c r="J94" s="4782">
        <v>241</v>
      </c>
      <c r="K94" s="4783"/>
      <c r="L94" s="4783"/>
      <c r="M94" s="4784"/>
      <c r="N94" s="4768">
        <v>211</v>
      </c>
      <c r="O94" s="4785"/>
      <c r="P94" s="4785"/>
      <c r="Q94" s="4769"/>
      <c r="R94" s="4762">
        <v>193</v>
      </c>
      <c r="S94" s="4763"/>
      <c r="T94" s="4763"/>
      <c r="U94" s="4786"/>
      <c r="V94" s="4814">
        <v>221</v>
      </c>
      <c r="W94" s="4815"/>
      <c r="X94" s="4815"/>
      <c r="Y94" s="4816"/>
      <c r="Z94" s="4832">
        <v>247</v>
      </c>
      <c r="AA94" s="4833"/>
      <c r="AB94" s="4833"/>
      <c r="AC94" s="4834"/>
      <c r="AD94" s="4874">
        <v>256</v>
      </c>
      <c r="AE94" s="4875"/>
      <c r="AF94" s="4875"/>
      <c r="AG94" s="4876"/>
      <c r="AH94" s="4820">
        <v>253</v>
      </c>
      <c r="AI94" s="4821"/>
      <c r="AJ94" s="4821"/>
      <c r="AK94" s="4822"/>
    </row>
    <row r="95" spans="1:37" ht="15" customHeight="1">
      <c r="B95" s="239" t="s">
        <v>1207</v>
      </c>
      <c r="C95" s="1122" t="s">
        <v>198</v>
      </c>
      <c r="D95" s="1122"/>
      <c r="E95" s="1132"/>
      <c r="F95" s="4808" t="s">
        <v>2193</v>
      </c>
      <c r="G95" s="4809"/>
      <c r="H95" s="4809"/>
      <c r="I95" s="4810"/>
      <c r="J95" s="4811" t="s">
        <v>2193</v>
      </c>
      <c r="K95" s="4812"/>
      <c r="L95" s="4812"/>
      <c r="M95" s="4813"/>
      <c r="N95" s="4764" t="s">
        <v>2193</v>
      </c>
      <c r="O95" s="4794"/>
      <c r="P95" s="4794"/>
      <c r="Q95" s="4765"/>
      <c r="R95" s="4770" t="s">
        <v>2194</v>
      </c>
      <c r="S95" s="4771"/>
      <c r="T95" s="4771"/>
      <c r="U95" s="4795"/>
      <c r="V95" s="4817" t="s">
        <v>2194</v>
      </c>
      <c r="W95" s="4818"/>
      <c r="X95" s="4818"/>
      <c r="Y95" s="4819"/>
      <c r="Z95" s="4829" t="s">
        <v>2194</v>
      </c>
      <c r="AA95" s="4830"/>
      <c r="AB95" s="4830"/>
      <c r="AC95" s="4831"/>
      <c r="AD95" s="4871" t="s">
        <v>2194</v>
      </c>
      <c r="AE95" s="4872"/>
      <c r="AF95" s="4872"/>
      <c r="AG95" s="4873"/>
      <c r="AH95" s="4823" t="s">
        <v>2194</v>
      </c>
      <c r="AI95" s="4824"/>
      <c r="AJ95" s="4824"/>
      <c r="AK95" s="4825"/>
    </row>
    <row r="96" spans="1:37" ht="15" customHeight="1">
      <c r="B96" s="103"/>
      <c r="C96" s="1122" t="s">
        <v>672</v>
      </c>
      <c r="D96" s="1122"/>
      <c r="E96" s="1132"/>
      <c r="F96" s="4787" t="s">
        <v>865</v>
      </c>
      <c r="G96" s="4788"/>
      <c r="H96" s="4788"/>
      <c r="I96" s="4789"/>
      <c r="J96" s="4790" t="s">
        <v>865</v>
      </c>
      <c r="K96" s="4791"/>
      <c r="L96" s="4791"/>
      <c r="M96" s="4792"/>
      <c r="N96" s="4766" t="s">
        <v>865</v>
      </c>
      <c r="O96" s="4793"/>
      <c r="P96" s="4793"/>
      <c r="Q96" s="4767"/>
      <c r="R96" s="4760" t="s">
        <v>865</v>
      </c>
      <c r="S96" s="4761"/>
      <c r="T96" s="4761"/>
      <c r="U96" s="4776"/>
      <c r="V96" s="4796" t="s">
        <v>865</v>
      </c>
      <c r="W96" s="4797"/>
      <c r="X96" s="4797"/>
      <c r="Y96" s="4798"/>
      <c r="Z96" s="4799" t="s">
        <v>865</v>
      </c>
      <c r="AA96" s="4800"/>
      <c r="AB96" s="4800"/>
      <c r="AC96" s="4801"/>
      <c r="AD96" s="4802" t="s">
        <v>865</v>
      </c>
      <c r="AE96" s="4803"/>
      <c r="AF96" s="4803"/>
      <c r="AG96" s="4804"/>
      <c r="AH96" s="4805" t="s">
        <v>865</v>
      </c>
      <c r="AI96" s="4806"/>
      <c r="AJ96" s="4806"/>
      <c r="AK96" s="4807"/>
    </row>
    <row r="97" spans="1:38" s="1122" customFormat="1" ht="15" customHeight="1">
      <c r="B97" s="103"/>
      <c r="C97" s="1122" t="s">
        <v>673</v>
      </c>
      <c r="E97" s="1431"/>
      <c r="F97" s="4787">
        <v>0.45</v>
      </c>
      <c r="G97" s="4788"/>
      <c r="H97" s="4788"/>
      <c r="I97" s="4789"/>
      <c r="J97" s="4790">
        <v>0.55000000000000004</v>
      </c>
      <c r="K97" s="4791"/>
      <c r="L97" s="4791"/>
      <c r="M97" s="4792"/>
      <c r="N97" s="4766">
        <v>1.2</v>
      </c>
      <c r="O97" s="4793"/>
      <c r="P97" s="4793"/>
      <c r="Q97" s="4767"/>
      <c r="R97" s="4760">
        <v>4.75</v>
      </c>
      <c r="S97" s="4761"/>
      <c r="T97" s="4761"/>
      <c r="U97" s="4776"/>
      <c r="V97" s="4796">
        <v>6</v>
      </c>
      <c r="W97" s="4797"/>
      <c r="X97" s="4797"/>
      <c r="Y97" s="4798"/>
      <c r="Z97" s="4799">
        <v>7.75</v>
      </c>
      <c r="AA97" s="4800"/>
      <c r="AB97" s="4800"/>
      <c r="AC97" s="4801"/>
      <c r="AD97" s="4802">
        <v>12.25</v>
      </c>
      <c r="AE97" s="4803"/>
      <c r="AF97" s="4803"/>
      <c r="AG97" s="4804"/>
      <c r="AH97" s="4805">
        <v>16</v>
      </c>
      <c r="AI97" s="4806"/>
      <c r="AJ97" s="4806"/>
      <c r="AK97" s="4807"/>
    </row>
    <row r="98" spans="1:38">
      <c r="B98" s="626"/>
      <c r="C98" s="205" t="s">
        <v>678</v>
      </c>
      <c r="D98" s="205"/>
      <c r="E98" s="431"/>
      <c r="F98" s="4779">
        <v>72.900000000000006</v>
      </c>
      <c r="G98" s="4780"/>
      <c r="H98" s="4780"/>
      <c r="I98" s="4781"/>
      <c r="J98" s="4782">
        <v>86.6</v>
      </c>
      <c r="K98" s="4783"/>
      <c r="L98" s="4783"/>
      <c r="M98" s="4784"/>
      <c r="N98" s="4768">
        <v>67.099999999999994</v>
      </c>
      <c r="O98" s="4785"/>
      <c r="P98" s="4785"/>
      <c r="Q98" s="4769"/>
      <c r="R98" s="4762">
        <v>68.599999999999994</v>
      </c>
      <c r="S98" s="4763"/>
      <c r="T98" s="4763"/>
      <c r="U98" s="4786"/>
      <c r="V98" s="4814">
        <v>77.099999999999994</v>
      </c>
      <c r="W98" s="4815"/>
      <c r="X98" s="4815"/>
      <c r="Y98" s="4816"/>
      <c r="Z98" s="4832">
        <v>84.1</v>
      </c>
      <c r="AA98" s="4833"/>
      <c r="AB98" s="4833"/>
      <c r="AC98" s="4834"/>
      <c r="AD98" s="4874">
        <v>83.6</v>
      </c>
      <c r="AE98" s="4875"/>
      <c r="AF98" s="4875"/>
      <c r="AG98" s="4876"/>
      <c r="AH98" s="4820">
        <v>81</v>
      </c>
      <c r="AI98" s="4821"/>
      <c r="AJ98" s="4821"/>
      <c r="AK98" s="4822"/>
    </row>
    <row r="99" spans="1:38">
      <c r="F99" s="1122" t="s">
        <v>1193</v>
      </c>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row>
    <row r="100" spans="1:38" s="146" customFormat="1">
      <c r="A100" s="1125"/>
      <c r="B100" s="145" t="s">
        <v>953</v>
      </c>
      <c r="C100" s="145"/>
      <c r="D100" s="145"/>
      <c r="E100" s="2735" t="s">
        <v>2070</v>
      </c>
      <c r="F100" s="145"/>
      <c r="G100" s="147"/>
      <c r="I100" s="147"/>
      <c r="K100" s="147"/>
      <c r="M100" s="147"/>
      <c r="O100" s="147"/>
      <c r="R100" s="147"/>
      <c r="T100" s="145"/>
      <c r="U100" s="145"/>
      <c r="V100" s="145"/>
      <c r="W100" s="145"/>
      <c r="X100" s="145"/>
      <c r="Y100" s="145"/>
      <c r="Z100" s="145"/>
      <c r="AA100" s="145"/>
      <c r="AB100" s="145"/>
      <c r="AC100" s="145"/>
      <c r="AD100" s="145"/>
      <c r="AE100" s="145"/>
      <c r="AF100" s="145"/>
      <c r="AG100" s="145"/>
      <c r="AH100" s="145"/>
      <c r="AI100" s="145"/>
      <c r="AJ100" s="145"/>
      <c r="AK100" s="147"/>
    </row>
    <row r="101" spans="1:38" s="1125" customFormat="1">
      <c r="B101" s="1122"/>
      <c r="C101" s="1122"/>
      <c r="D101" s="1122"/>
      <c r="E101" s="1132"/>
      <c r="F101" s="1122"/>
      <c r="G101" s="1124"/>
      <c r="I101" s="1124"/>
      <c r="K101" s="1124"/>
      <c r="M101" s="1124"/>
      <c r="O101" s="1124"/>
      <c r="R101" s="1124"/>
      <c r="T101" s="1122"/>
      <c r="U101" s="1122"/>
      <c r="V101" s="1122"/>
      <c r="W101" s="1122"/>
      <c r="X101" s="1122"/>
      <c r="Y101" s="1122"/>
      <c r="Z101" s="1122"/>
      <c r="AA101" s="1122"/>
      <c r="AB101" s="1122"/>
      <c r="AC101" s="1122"/>
      <c r="AD101" s="1122"/>
      <c r="AE101" s="1122"/>
      <c r="AF101" s="1122"/>
      <c r="AG101" s="1122"/>
      <c r="AH101" s="1122"/>
      <c r="AI101" s="1122"/>
      <c r="AJ101" s="1122"/>
      <c r="AK101" s="1124"/>
    </row>
    <row r="102" spans="1:38" s="1122" customFormat="1">
      <c r="E102" s="1132"/>
      <c r="F102" s="4840" t="s">
        <v>846</v>
      </c>
      <c r="G102" s="4841"/>
      <c r="H102" s="4841"/>
      <c r="I102" s="4842"/>
      <c r="J102" s="4843" t="s">
        <v>847</v>
      </c>
      <c r="K102" s="4844"/>
      <c r="L102" s="4844"/>
      <c r="M102" s="4845"/>
      <c r="N102" s="4083" t="s">
        <v>848</v>
      </c>
      <c r="O102" s="4835"/>
      <c r="P102" s="4835"/>
      <c r="Q102" s="4836"/>
      <c r="R102" s="4837" t="s">
        <v>849</v>
      </c>
      <c r="S102" s="4838"/>
      <c r="T102" s="4838"/>
      <c r="U102" s="4839"/>
      <c r="V102" s="4880" t="s">
        <v>850</v>
      </c>
      <c r="W102" s="4881"/>
      <c r="X102" s="4881"/>
      <c r="Y102" s="4882"/>
      <c r="Z102" s="4826" t="s">
        <v>851</v>
      </c>
      <c r="AA102" s="4827"/>
      <c r="AB102" s="4827"/>
      <c r="AC102" s="4828"/>
      <c r="AD102" s="4868" t="s">
        <v>852</v>
      </c>
      <c r="AE102" s="4869"/>
      <c r="AF102" s="4869"/>
      <c r="AG102" s="4870"/>
      <c r="AH102" s="4515" t="s">
        <v>882</v>
      </c>
      <c r="AI102" s="4515"/>
      <c r="AJ102" s="4515" t="s">
        <v>883</v>
      </c>
      <c r="AK102" s="4515"/>
      <c r="AL102" s="1125"/>
    </row>
    <row r="103" spans="1:38" s="1122" customFormat="1" ht="15" customHeight="1">
      <c r="B103" s="1142" t="s">
        <v>812</v>
      </c>
      <c r="C103" s="1135"/>
      <c r="D103" s="1135"/>
      <c r="E103" s="1136"/>
      <c r="F103" s="1210" t="s">
        <v>800</v>
      </c>
      <c r="G103" s="803"/>
      <c r="H103" s="803"/>
      <c r="I103" s="803"/>
      <c r="J103" s="803"/>
      <c r="K103" s="803"/>
      <c r="L103" s="803"/>
      <c r="M103" s="803"/>
      <c r="N103" s="803"/>
      <c r="O103" s="803"/>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1211"/>
      <c r="AL103" s="1125"/>
    </row>
    <row r="104" spans="1:38" s="1122" customFormat="1" ht="15" customHeight="1">
      <c r="B104" s="1137" t="s">
        <v>814</v>
      </c>
      <c r="C104" s="1126"/>
      <c r="D104" s="1126"/>
      <c r="E104" s="1130"/>
      <c r="F104" s="1144" t="s">
        <v>801</v>
      </c>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c r="AJ104" s="175"/>
      <c r="AK104" s="1212"/>
      <c r="AL104" s="1125"/>
    </row>
    <row r="105" spans="1:38" s="1122" customFormat="1" ht="15" customHeight="1">
      <c r="B105" s="1137" t="s">
        <v>813</v>
      </c>
      <c r="C105" s="1126"/>
      <c r="D105" s="1126"/>
      <c r="E105" s="1130"/>
      <c r="F105" s="1144" t="s">
        <v>803</v>
      </c>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c r="AJ105" s="175"/>
      <c r="AK105" s="1212"/>
      <c r="AL105" s="1125"/>
    </row>
    <row r="106" spans="1:38" s="1122" customFormat="1" ht="15" customHeight="1">
      <c r="B106" s="1137" t="s">
        <v>817</v>
      </c>
      <c r="C106" s="1126"/>
      <c r="D106" s="1126"/>
      <c r="E106" s="1130"/>
      <c r="F106" s="1144" t="s">
        <v>802</v>
      </c>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c r="AJ106" s="175"/>
      <c r="AK106" s="1212"/>
      <c r="AL106" s="1125"/>
    </row>
    <row r="107" spans="1:38" s="1122" customFormat="1" ht="15" customHeight="1">
      <c r="B107" s="1137" t="s">
        <v>815</v>
      </c>
      <c r="C107" s="1126"/>
      <c r="D107" s="1126"/>
      <c r="E107" s="1130"/>
      <c r="F107" s="1215" t="s">
        <v>804</v>
      </c>
      <c r="G107" s="1216"/>
      <c r="H107" s="1216"/>
      <c r="I107" s="1216"/>
      <c r="J107" s="1216"/>
      <c r="K107" s="1216"/>
      <c r="L107" s="1216"/>
      <c r="M107" s="1216"/>
      <c r="N107" s="1216"/>
      <c r="O107" s="1216"/>
      <c r="P107" s="1216"/>
      <c r="Q107" s="1216"/>
      <c r="R107" s="1216"/>
      <c r="S107" s="1216"/>
      <c r="T107" s="1216"/>
      <c r="U107" s="1216"/>
      <c r="V107" s="1216"/>
      <c r="W107" s="1216"/>
      <c r="X107" s="1216"/>
      <c r="Y107" s="1216"/>
      <c r="Z107" s="1216"/>
      <c r="AA107" s="1216"/>
      <c r="AB107" s="1216"/>
      <c r="AC107" s="1216"/>
      <c r="AD107" s="1216"/>
      <c r="AE107" s="1216"/>
      <c r="AF107" s="1216"/>
      <c r="AG107" s="1216"/>
      <c r="AH107" s="1216"/>
      <c r="AI107" s="1216"/>
      <c r="AJ107" s="1216"/>
      <c r="AK107" s="1217"/>
      <c r="AL107" s="1125"/>
    </row>
    <row r="108" spans="1:38" s="1122" customFormat="1" ht="15" customHeight="1">
      <c r="B108" s="1137" t="s">
        <v>108</v>
      </c>
      <c r="C108" s="1126"/>
      <c r="D108" s="1126"/>
      <c r="E108" s="1130"/>
      <c r="F108" s="4203">
        <v>25</v>
      </c>
      <c r="G108" s="4204"/>
      <c r="H108" s="4204"/>
      <c r="I108" s="4204"/>
      <c r="J108" s="4204"/>
      <c r="K108" s="4204"/>
      <c r="L108" s="4204"/>
      <c r="M108" s="4204"/>
      <c r="N108" s="4204"/>
      <c r="O108" s="4204"/>
      <c r="P108" s="4204"/>
      <c r="Q108" s="4205"/>
      <c r="R108" s="4888">
        <v>40</v>
      </c>
      <c r="S108" s="4711"/>
      <c r="T108" s="4711"/>
      <c r="U108" s="4711"/>
      <c r="V108" s="4711"/>
      <c r="W108" s="4711"/>
      <c r="X108" s="4711"/>
      <c r="Y108" s="4712"/>
      <c r="Z108" s="4632">
        <v>50</v>
      </c>
      <c r="AA108" s="4524"/>
      <c r="AB108" s="4524"/>
      <c r="AC108" s="4524"/>
      <c r="AD108" s="4524"/>
      <c r="AE108" s="4524"/>
      <c r="AF108" s="4524"/>
      <c r="AG108" s="4524"/>
      <c r="AH108" s="4524"/>
      <c r="AI108" s="4525"/>
      <c r="AJ108" s="4884">
        <v>80</v>
      </c>
      <c r="AK108" s="4884"/>
      <c r="AL108" s="1125"/>
    </row>
    <row r="109" spans="1:38" s="1122" customFormat="1" ht="15" customHeight="1">
      <c r="B109" s="1137" t="s">
        <v>816</v>
      </c>
      <c r="C109" s="1126"/>
      <c r="D109" s="1126"/>
      <c r="E109" s="1130"/>
      <c r="F109" s="4254">
        <v>10</v>
      </c>
      <c r="G109" s="4255"/>
      <c r="H109" s="4255"/>
      <c r="I109" s="4255"/>
      <c r="J109" s="4255"/>
      <c r="K109" s="4255"/>
      <c r="L109" s="4255"/>
      <c r="M109" s="4255"/>
      <c r="N109" s="4255"/>
      <c r="O109" s="4255"/>
      <c r="P109" s="4255"/>
      <c r="Q109" s="4256"/>
      <c r="R109" s="4481">
        <v>25</v>
      </c>
      <c r="S109" s="4482"/>
      <c r="T109" s="4482"/>
      <c r="U109" s="4482"/>
      <c r="V109" s="4482"/>
      <c r="W109" s="4482"/>
      <c r="X109" s="4482"/>
      <c r="Y109" s="4483"/>
      <c r="Z109" s="4532">
        <v>40</v>
      </c>
      <c r="AA109" s="4530"/>
      <c r="AB109" s="4530"/>
      <c r="AC109" s="4530"/>
      <c r="AD109" s="4530"/>
      <c r="AE109" s="4530"/>
      <c r="AF109" s="4530"/>
      <c r="AG109" s="4530"/>
      <c r="AH109" s="4530"/>
      <c r="AI109" s="4531"/>
      <c r="AJ109" s="4883">
        <v>60</v>
      </c>
      <c r="AK109" s="4883"/>
      <c r="AL109" s="1125"/>
    </row>
    <row r="110" spans="1:38" s="1122" customFormat="1">
      <c r="B110" s="1019" t="s">
        <v>827</v>
      </c>
      <c r="C110" s="639" t="s">
        <v>811</v>
      </c>
      <c r="D110" s="639"/>
      <c r="E110" s="1138"/>
      <c r="F110" s="4267">
        <v>0.2</v>
      </c>
      <c r="G110" s="4268"/>
      <c r="H110" s="4268"/>
      <c r="I110" s="4268"/>
      <c r="J110" s="4268"/>
      <c r="K110" s="4268"/>
      <c r="L110" s="4268"/>
      <c r="M110" s="4268"/>
      <c r="N110" s="4268"/>
      <c r="O110" s="4268"/>
      <c r="P110" s="4268"/>
      <c r="Q110" s="4269"/>
      <c r="R110" s="4660">
        <v>0.2</v>
      </c>
      <c r="S110" s="4661"/>
      <c r="T110" s="4661"/>
      <c r="U110" s="4661"/>
      <c r="V110" s="4661"/>
      <c r="W110" s="4661"/>
      <c r="X110" s="4661"/>
      <c r="Y110" s="4662"/>
      <c r="Z110" s="4444">
        <v>0.2</v>
      </c>
      <c r="AA110" s="4445"/>
      <c r="AB110" s="4445"/>
      <c r="AC110" s="4446"/>
      <c r="AD110" s="4453">
        <v>0.2</v>
      </c>
      <c r="AE110" s="4454"/>
      <c r="AF110" s="4454"/>
      <c r="AG110" s="4894"/>
      <c r="AH110" s="4892">
        <v>0.3</v>
      </c>
      <c r="AI110" s="4892"/>
      <c r="AJ110" s="4890">
        <v>0.2</v>
      </c>
      <c r="AK110" s="4890"/>
      <c r="AL110" s="1125"/>
    </row>
    <row r="111" spans="1:38" s="1122" customFormat="1">
      <c r="B111" s="1142" t="s">
        <v>805</v>
      </c>
      <c r="C111" s="1135"/>
      <c r="D111" s="1135"/>
      <c r="E111" s="1136"/>
      <c r="F111" s="2564" t="s">
        <v>2224</v>
      </c>
      <c r="G111" s="803"/>
      <c r="H111" s="803"/>
      <c r="I111" s="803"/>
      <c r="J111" s="803"/>
      <c r="K111" s="803"/>
      <c r="L111" s="803"/>
      <c r="M111" s="803"/>
      <c r="N111" s="803"/>
      <c r="O111" s="803"/>
      <c r="P111" s="803"/>
      <c r="Q111" s="803"/>
      <c r="R111" s="803"/>
      <c r="S111" s="803"/>
      <c r="T111" s="803"/>
      <c r="U111" s="803"/>
      <c r="V111" s="803"/>
      <c r="W111" s="803"/>
      <c r="X111" s="803"/>
      <c r="Y111" s="803"/>
      <c r="Z111" s="803"/>
      <c r="AA111" s="803"/>
      <c r="AB111" s="803"/>
      <c r="AC111" s="803"/>
      <c r="AD111" s="803"/>
      <c r="AE111" s="803"/>
      <c r="AF111" s="803"/>
      <c r="AG111" s="803"/>
      <c r="AH111" s="803"/>
      <c r="AI111" s="803"/>
      <c r="AJ111" s="803"/>
      <c r="AK111" s="1211"/>
      <c r="AL111" s="1125"/>
    </row>
    <row r="112" spans="1:38" s="1122" customFormat="1">
      <c r="B112" s="1137" t="s">
        <v>986</v>
      </c>
      <c r="C112" s="1126"/>
      <c r="D112" s="1126"/>
      <c r="E112" s="1130"/>
      <c r="F112" s="626"/>
      <c r="G112" s="1216"/>
      <c r="H112" s="1216"/>
      <c r="I112" s="1216"/>
      <c r="J112" s="1216"/>
      <c r="K112" s="1216"/>
      <c r="L112" s="1216"/>
      <c r="M112" s="1216"/>
      <c r="N112" s="1216"/>
      <c r="O112" s="1216"/>
      <c r="P112" s="1216"/>
      <c r="Q112" s="1216"/>
      <c r="R112" s="1216"/>
      <c r="S112" s="1216"/>
      <c r="T112" s="1216"/>
      <c r="U112" s="1216"/>
      <c r="V112" s="1216"/>
      <c r="W112" s="1216"/>
      <c r="X112" s="1216"/>
      <c r="Y112" s="1216"/>
      <c r="Z112" s="1216"/>
      <c r="AA112" s="1216"/>
      <c r="AB112" s="1216"/>
      <c r="AC112" s="1216"/>
      <c r="AD112" s="1216"/>
      <c r="AE112" s="1216"/>
      <c r="AF112" s="1216"/>
      <c r="AG112" s="1216"/>
      <c r="AH112" s="1216"/>
      <c r="AI112" s="1216"/>
      <c r="AJ112" s="1216"/>
      <c r="AK112" s="1217"/>
      <c r="AL112" s="1125"/>
    </row>
    <row r="113" spans="1:38" s="1122" customFormat="1" ht="15.75" customHeight="1">
      <c r="B113" s="1137" t="s">
        <v>806</v>
      </c>
      <c r="C113" s="1126" t="s">
        <v>809</v>
      </c>
      <c r="D113" s="1126"/>
      <c r="E113" s="1130"/>
      <c r="F113" s="4458">
        <v>120</v>
      </c>
      <c r="G113" s="4885"/>
      <c r="H113" s="4885"/>
      <c r="I113" s="4885"/>
      <c r="J113" s="4885"/>
      <c r="K113" s="4885"/>
      <c r="L113" s="4885"/>
      <c r="M113" s="4885"/>
      <c r="N113" s="4885"/>
      <c r="O113" s="4885"/>
      <c r="P113" s="4885"/>
      <c r="Q113" s="4886"/>
      <c r="R113" s="4888">
        <v>120</v>
      </c>
      <c r="S113" s="4711"/>
      <c r="T113" s="4711"/>
      <c r="U113" s="4711"/>
      <c r="V113" s="4711"/>
      <c r="W113" s="4711"/>
      <c r="X113" s="4711"/>
      <c r="Y113" s="4712"/>
      <c r="Z113" s="4632">
        <v>240</v>
      </c>
      <c r="AA113" s="4524"/>
      <c r="AB113" s="4524"/>
      <c r="AC113" s="4524"/>
      <c r="AD113" s="4524"/>
      <c r="AE113" s="4524"/>
      <c r="AF113" s="4524"/>
      <c r="AG113" s="4524"/>
      <c r="AH113" s="4524"/>
      <c r="AI113" s="4525"/>
      <c r="AJ113" s="4884">
        <v>350</v>
      </c>
      <c r="AK113" s="4884"/>
      <c r="AL113" s="1125"/>
    </row>
    <row r="114" spans="1:38" s="1122" customFormat="1">
      <c r="B114" s="1137" t="s">
        <v>807</v>
      </c>
      <c r="C114" s="1126" t="s">
        <v>810</v>
      </c>
      <c r="D114" s="1126"/>
      <c r="E114" s="1130"/>
      <c r="F114" s="4254">
        <v>15</v>
      </c>
      <c r="G114" s="4255"/>
      <c r="H114" s="4255"/>
      <c r="I114" s="4255"/>
      <c r="J114" s="4255"/>
      <c r="K114" s="4255"/>
      <c r="L114" s="4255"/>
      <c r="M114" s="4255"/>
      <c r="N114" s="4255"/>
      <c r="O114" s="4255"/>
      <c r="P114" s="4255"/>
      <c r="Q114" s="4256"/>
      <c r="R114" s="4481">
        <v>15</v>
      </c>
      <c r="S114" s="4482"/>
      <c r="T114" s="4482"/>
      <c r="U114" s="4482"/>
      <c r="V114" s="4482"/>
      <c r="W114" s="4482"/>
      <c r="X114" s="4482"/>
      <c r="Y114" s="4483"/>
      <c r="Z114" s="4532">
        <v>15</v>
      </c>
      <c r="AA114" s="4530"/>
      <c r="AB114" s="4530"/>
      <c r="AC114" s="4530"/>
      <c r="AD114" s="4530"/>
      <c r="AE114" s="4530"/>
      <c r="AF114" s="4530"/>
      <c r="AG114" s="4530"/>
      <c r="AH114" s="4530"/>
      <c r="AI114" s="4531"/>
      <c r="AJ114" s="4883">
        <v>15</v>
      </c>
      <c r="AK114" s="4883"/>
      <c r="AL114" s="1125"/>
    </row>
    <row r="115" spans="1:38" s="1122" customFormat="1" ht="15" customHeight="1">
      <c r="B115" s="1019" t="s">
        <v>2200</v>
      </c>
      <c r="C115" s="639" t="s">
        <v>811</v>
      </c>
      <c r="D115" s="639"/>
      <c r="E115" s="1138"/>
      <c r="F115" s="4257" t="s">
        <v>2205</v>
      </c>
      <c r="G115" s="4268"/>
      <c r="H115" s="4268"/>
      <c r="I115" s="4268"/>
      <c r="J115" s="4268"/>
      <c r="K115" s="4268"/>
      <c r="L115" s="4268"/>
      <c r="M115" s="4268"/>
      <c r="N115" s="4268"/>
      <c r="O115" s="4268"/>
      <c r="P115" s="4268"/>
      <c r="Q115" s="4269"/>
      <c r="R115" s="4887" t="s">
        <v>2205</v>
      </c>
      <c r="S115" s="4661"/>
      <c r="T115" s="4661"/>
      <c r="U115" s="4661"/>
      <c r="V115" s="4661"/>
      <c r="W115" s="4661"/>
      <c r="X115" s="4661"/>
      <c r="Y115" s="4662"/>
      <c r="Z115" s="4741" t="s">
        <v>2204</v>
      </c>
      <c r="AA115" s="4651"/>
      <c r="AB115" s="4651"/>
      <c r="AC115" s="4651"/>
      <c r="AD115" s="4651"/>
      <c r="AE115" s="4651"/>
      <c r="AF115" s="4651"/>
      <c r="AG115" s="4651"/>
      <c r="AH115" s="4651"/>
      <c r="AI115" s="4652"/>
      <c r="AJ115" s="4889" t="s">
        <v>2203</v>
      </c>
      <c r="AK115" s="4889"/>
      <c r="AL115" s="1125"/>
    </row>
    <row r="116" spans="1:38" s="1122" customFormat="1" ht="15" customHeight="1">
      <c r="B116" s="1142" t="s">
        <v>824</v>
      </c>
      <c r="C116" s="1135"/>
      <c r="D116" s="1135"/>
      <c r="E116" s="1136"/>
      <c r="F116" s="1210" t="s">
        <v>937</v>
      </c>
      <c r="G116" s="803"/>
      <c r="H116" s="803"/>
      <c r="I116" s="803"/>
      <c r="J116" s="803"/>
      <c r="K116" s="803"/>
      <c r="L116" s="803"/>
      <c r="M116" s="803"/>
      <c r="N116" s="803"/>
      <c r="O116" s="803"/>
      <c r="P116" s="803"/>
      <c r="Q116" s="803"/>
      <c r="R116" s="803"/>
      <c r="S116" s="803"/>
      <c r="T116" s="803"/>
      <c r="U116" s="803"/>
      <c r="V116" s="803"/>
      <c r="W116" s="803"/>
      <c r="X116" s="803"/>
      <c r="Y116" s="803"/>
      <c r="Z116" s="803"/>
      <c r="AA116" s="803"/>
      <c r="AB116" s="803"/>
      <c r="AC116" s="803"/>
      <c r="AD116" s="803"/>
      <c r="AE116" s="803"/>
      <c r="AF116" s="803"/>
      <c r="AG116" s="803"/>
      <c r="AH116" s="803"/>
      <c r="AI116" s="803"/>
      <c r="AJ116" s="803"/>
      <c r="AK116" s="1211"/>
      <c r="AL116" s="1125"/>
    </row>
    <row r="117" spans="1:38" s="1122" customFormat="1" ht="15" customHeight="1">
      <c r="B117" s="1137"/>
      <c r="C117" s="1126"/>
      <c r="D117" s="1126"/>
      <c r="E117" s="1130"/>
      <c r="F117" s="1144" t="s">
        <v>818</v>
      </c>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c r="AJ117" s="175"/>
      <c r="AK117" s="1212"/>
      <c r="AL117" s="1125"/>
    </row>
    <row r="118" spans="1:38" s="1122" customFormat="1" ht="15" customHeight="1">
      <c r="B118" s="1144" t="s">
        <v>819</v>
      </c>
      <c r="C118" s="1134"/>
      <c r="D118" s="1145"/>
      <c r="F118" s="2565" t="s">
        <v>823</v>
      </c>
      <c r="G118" s="1145"/>
      <c r="H118" s="1145"/>
      <c r="I118" s="1145"/>
      <c r="J118" s="1145"/>
      <c r="K118" s="1145"/>
      <c r="L118" s="1145"/>
      <c r="M118" s="1145"/>
      <c r="N118" s="1145"/>
      <c r="O118" s="1145"/>
      <c r="P118" s="1145"/>
      <c r="Q118" s="1145"/>
      <c r="R118" s="1145"/>
      <c r="S118" s="1145"/>
      <c r="T118" s="1145"/>
      <c r="U118" s="1145"/>
      <c r="V118" s="1145"/>
      <c r="W118" s="1145"/>
      <c r="X118" s="1145"/>
      <c r="Y118" s="1145"/>
      <c r="Z118" s="1145"/>
      <c r="AA118" s="1145"/>
      <c r="AB118" s="1145"/>
      <c r="AC118" s="1145"/>
      <c r="AD118" s="1145"/>
      <c r="AE118" s="1145"/>
      <c r="AF118" s="1145"/>
      <c r="AG118" s="1145"/>
      <c r="AH118" s="1145"/>
      <c r="AI118" s="1145"/>
      <c r="AJ118" s="1145"/>
      <c r="AK118" s="1214"/>
      <c r="AL118" s="1125"/>
    </row>
    <row r="119" spans="1:38" s="1122" customFormat="1">
      <c r="B119" s="1143" t="s">
        <v>825</v>
      </c>
      <c r="C119" s="1139"/>
      <c r="D119" s="1139"/>
      <c r="E119" s="1140"/>
      <c r="F119" s="1218" t="s">
        <v>826</v>
      </c>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219"/>
      <c r="AL119" s="1125"/>
    </row>
    <row r="122" spans="1:38">
      <c r="A122" s="1125"/>
      <c r="B122" s="145" t="s">
        <v>1420</v>
      </c>
      <c r="C122" s="145"/>
      <c r="D122" s="145"/>
      <c r="E122" s="1675" t="s">
        <v>1472</v>
      </c>
      <c r="F122" s="145"/>
      <c r="G122" s="147"/>
      <c r="H122" s="146"/>
      <c r="I122" s="147"/>
      <c r="J122" s="146"/>
      <c r="K122" s="147"/>
      <c r="L122" s="146"/>
      <c r="M122" s="147"/>
      <c r="N122" s="146"/>
      <c r="O122" s="147"/>
      <c r="P122" s="146"/>
      <c r="Q122" s="146"/>
      <c r="R122" s="147"/>
      <c r="S122" s="146"/>
      <c r="T122" s="145"/>
      <c r="U122" s="145"/>
      <c r="V122" s="145"/>
      <c r="W122" s="145"/>
      <c r="X122" s="145"/>
      <c r="Y122" s="145"/>
      <c r="Z122" s="145"/>
      <c r="AA122" s="145"/>
      <c r="AB122" s="145"/>
      <c r="AC122" s="145"/>
      <c r="AD122" s="145"/>
      <c r="AE122" s="145"/>
      <c r="AF122" s="145"/>
      <c r="AG122" s="145"/>
      <c r="AH122" s="145"/>
      <c r="AI122" s="145"/>
      <c r="AJ122" s="145"/>
      <c r="AK122" s="145"/>
    </row>
    <row r="123" spans="1:38">
      <c r="A123" s="1122"/>
      <c r="B123" s="1122"/>
      <c r="C123" s="1122"/>
      <c r="D123" s="1122"/>
      <c r="E123" s="1431"/>
      <c r="F123" s="1122"/>
      <c r="G123" s="1122"/>
      <c r="H123" s="1122"/>
      <c r="I123" s="1122"/>
      <c r="J123" s="1122"/>
      <c r="K123" s="1122"/>
      <c r="L123" s="1122"/>
      <c r="M123" s="1122"/>
      <c r="N123" s="1122"/>
      <c r="O123" s="1122"/>
      <c r="P123" s="1122"/>
      <c r="Q123" s="1122"/>
      <c r="R123" s="1124"/>
      <c r="S123" s="1125"/>
      <c r="T123" s="1124"/>
      <c r="U123" s="1125"/>
      <c r="V123" s="1124"/>
    </row>
    <row r="124" spans="1:38">
      <c r="A124" s="1122"/>
      <c r="B124" s="1122"/>
      <c r="C124" s="1122"/>
      <c r="D124" s="1122"/>
      <c r="E124" s="1431"/>
      <c r="F124" s="1122"/>
      <c r="G124" s="3777" t="s">
        <v>1449</v>
      </c>
      <c r="H124" s="3778"/>
      <c r="I124" s="3778"/>
      <c r="J124" s="3778"/>
      <c r="K124" s="3778"/>
      <c r="L124" s="3778"/>
      <c r="M124" s="3778"/>
      <c r="N124" s="3779"/>
      <c r="O124" s="3777" t="s">
        <v>1450</v>
      </c>
      <c r="P124" s="3778"/>
      <c r="Q124" s="3778"/>
      <c r="R124" s="3778"/>
      <c r="S124" s="3778"/>
      <c r="T124" s="3778"/>
      <c r="U124" s="3778"/>
      <c r="V124" s="3779"/>
    </row>
    <row r="125" spans="1:38">
      <c r="A125" s="1122"/>
      <c r="B125" s="54" t="s">
        <v>1422</v>
      </c>
      <c r="C125" s="50"/>
      <c r="D125" s="50"/>
      <c r="E125" s="1674"/>
      <c r="F125" s="1382"/>
      <c r="G125" s="3823" t="s">
        <v>1421</v>
      </c>
      <c r="H125" s="3824"/>
      <c r="I125" s="3824"/>
      <c r="J125" s="3824"/>
      <c r="K125" s="3824"/>
      <c r="L125" s="3824"/>
      <c r="M125" s="3824"/>
      <c r="N125" s="3825"/>
      <c r="O125" s="3823" t="s">
        <v>1477</v>
      </c>
      <c r="P125" s="3824"/>
      <c r="Q125" s="3824"/>
      <c r="R125" s="3824"/>
      <c r="S125" s="3824"/>
      <c r="T125" s="3824"/>
      <c r="U125" s="3824"/>
      <c r="V125" s="3825"/>
    </row>
    <row r="126" spans="1:38" s="1122" customFormat="1">
      <c r="E126" s="1431"/>
      <c r="G126" s="1431"/>
      <c r="H126" s="3030"/>
      <c r="I126" s="3030"/>
      <c r="J126" s="3030"/>
      <c r="K126" s="3030"/>
      <c r="L126" s="3030"/>
      <c r="M126" s="3030"/>
      <c r="N126" s="3030"/>
      <c r="O126" s="3030"/>
      <c r="P126" s="3030"/>
      <c r="Q126" s="3030"/>
      <c r="R126" s="3030"/>
      <c r="S126" s="3030"/>
      <c r="T126" s="3030"/>
      <c r="U126" s="3030"/>
      <c r="W126" s="1431"/>
      <c r="X126" s="1124"/>
      <c r="Y126" s="1125"/>
      <c r="Z126" s="1124"/>
      <c r="AA126" s="1125"/>
      <c r="AB126" s="1124"/>
      <c r="AC126" s="1125"/>
      <c r="AD126" s="1124"/>
      <c r="AE126" s="1125"/>
      <c r="AF126" s="1124"/>
      <c r="AG126" s="1125"/>
      <c r="AH126" s="1124"/>
      <c r="AI126" s="1125"/>
    </row>
    <row r="127" spans="1:38" s="2536" customFormat="1">
      <c r="E127" s="3030"/>
      <c r="G127" s="3030"/>
      <c r="H127" s="3030"/>
      <c r="I127" s="3030"/>
      <c r="J127" s="3030"/>
      <c r="K127" s="3030"/>
      <c r="L127" s="3030"/>
      <c r="M127" s="3030"/>
      <c r="N127" s="3030"/>
      <c r="O127" s="3030"/>
      <c r="P127" s="3030"/>
      <c r="Q127" s="3030"/>
      <c r="R127" s="3030"/>
      <c r="S127" s="3030"/>
      <c r="T127" s="3030"/>
      <c r="U127" s="3030"/>
      <c r="W127" s="3030"/>
      <c r="X127" s="2540"/>
      <c r="Y127" s="2541"/>
      <c r="Z127" s="2540"/>
      <c r="AA127" s="2541"/>
      <c r="AB127" s="2540"/>
      <c r="AC127" s="2541"/>
      <c r="AD127" s="2540"/>
      <c r="AE127" s="2541"/>
      <c r="AF127" s="2540"/>
      <c r="AG127" s="2541"/>
      <c r="AH127" s="2540"/>
      <c r="AI127" s="2541"/>
    </row>
    <row r="128" spans="1:38">
      <c r="A128" s="1122"/>
      <c r="B128" s="1122"/>
      <c r="C128" s="1122"/>
      <c r="D128" s="1122"/>
      <c r="E128" s="1431"/>
      <c r="F128" s="1122"/>
      <c r="G128" s="54" t="s">
        <v>2048</v>
      </c>
      <c r="H128" s="50"/>
      <c r="I128" s="101"/>
      <c r="J128" s="1380"/>
      <c r="K128" s="1381"/>
      <c r="L128" s="1678"/>
      <c r="M128" s="1678"/>
      <c r="N128" s="1678"/>
      <c r="O128" s="1678"/>
      <c r="P128" s="1678"/>
      <c r="Q128" s="1678"/>
      <c r="R128" s="1380"/>
      <c r="S128" s="1381"/>
      <c r="T128" s="1380"/>
      <c r="U128" s="1381"/>
      <c r="V128" s="1679"/>
    </row>
    <row r="129" spans="1:35">
      <c r="A129" s="1122"/>
      <c r="B129" s="51" t="s">
        <v>1473</v>
      </c>
      <c r="C129" s="52"/>
      <c r="D129" s="52"/>
      <c r="E129" s="52" t="s">
        <v>43</v>
      </c>
      <c r="F129" s="52"/>
      <c r="G129" s="4248" t="s">
        <v>1427</v>
      </c>
      <c r="H129" s="4249"/>
      <c r="I129" s="4249"/>
      <c r="J129" s="4250"/>
      <c r="K129" s="4248" t="s">
        <v>302</v>
      </c>
      <c r="L129" s="4249"/>
      <c r="M129" s="4249"/>
      <c r="N129" s="4250"/>
      <c r="O129" s="4248" t="s">
        <v>194</v>
      </c>
      <c r="P129" s="4249"/>
      <c r="Q129" s="4249"/>
      <c r="R129" s="4250"/>
      <c r="S129" s="4248" t="s">
        <v>191</v>
      </c>
      <c r="T129" s="4249"/>
      <c r="U129" s="4249"/>
      <c r="V129" s="4250"/>
    </row>
    <row r="130" spans="1:35">
      <c r="A130" s="1122"/>
      <c r="B130" s="626"/>
      <c r="C130" s="205" t="s">
        <v>1491</v>
      </c>
      <c r="D130" s="205"/>
      <c r="E130" s="1421"/>
      <c r="F130" s="205"/>
      <c r="G130" s="4233">
        <v>24</v>
      </c>
      <c r="H130" s="4234"/>
      <c r="I130" s="4234"/>
      <c r="J130" s="4235"/>
      <c r="K130" s="4233">
        <v>40.897723364733167</v>
      </c>
      <c r="L130" s="4234"/>
      <c r="M130" s="4234"/>
      <c r="N130" s="4235"/>
      <c r="O130" s="4233">
        <v>55.297957325897009</v>
      </c>
      <c r="P130" s="4234"/>
      <c r="Q130" s="4234"/>
      <c r="R130" s="4235"/>
      <c r="S130" s="4233">
        <v>91.01807125314015</v>
      </c>
      <c r="T130" s="4234"/>
      <c r="U130" s="4234"/>
      <c r="V130" s="4235"/>
    </row>
    <row r="131" spans="1:35">
      <c r="A131" s="1122"/>
      <c r="B131" s="103" t="s">
        <v>1474</v>
      </c>
      <c r="C131" s="1122"/>
      <c r="D131" s="1122"/>
      <c r="E131" s="1122" t="s">
        <v>29</v>
      </c>
      <c r="F131" s="1122"/>
      <c r="G131" s="4251" t="s">
        <v>194</v>
      </c>
      <c r="H131" s="4252"/>
      <c r="I131" s="4252"/>
      <c r="J131" s="4253"/>
      <c r="K131" s="4245" t="s">
        <v>191</v>
      </c>
      <c r="L131" s="4246"/>
      <c r="M131" s="4246"/>
      <c r="N131" s="4247"/>
      <c r="O131" s="4245"/>
      <c r="P131" s="4246"/>
      <c r="Q131" s="4246"/>
      <c r="R131" s="4247"/>
      <c r="S131" s="4245"/>
      <c r="T131" s="4246"/>
      <c r="U131" s="4246"/>
      <c r="V131" s="4247"/>
    </row>
    <row r="132" spans="1:35">
      <c r="A132" s="1122"/>
      <c r="B132" s="626"/>
      <c r="C132" s="205" t="s">
        <v>1475</v>
      </c>
      <c r="D132" s="205"/>
      <c r="E132" s="1421"/>
      <c r="F132" s="205"/>
      <c r="G132" s="4233">
        <v>42</v>
      </c>
      <c r="H132" s="4234"/>
      <c r="I132" s="4234"/>
      <c r="J132" s="4235"/>
      <c r="K132" s="4236">
        <v>68</v>
      </c>
      <c r="L132" s="4237"/>
      <c r="M132" s="4237"/>
      <c r="N132" s="4238"/>
      <c r="O132" s="4236"/>
      <c r="P132" s="4237"/>
      <c r="Q132" s="4237"/>
      <c r="R132" s="4238"/>
      <c r="S132" s="4236"/>
      <c r="T132" s="4237"/>
      <c r="U132" s="4237"/>
      <c r="V132" s="4238"/>
    </row>
    <row r="133" spans="1:35">
      <c r="A133" s="1122"/>
      <c r="B133" s="1122"/>
      <c r="C133" s="1122"/>
      <c r="D133" s="1122"/>
      <c r="E133" s="1431"/>
      <c r="F133" s="1122"/>
      <c r="G133" s="2536" t="s">
        <v>2049</v>
      </c>
      <c r="H133" s="1122"/>
      <c r="I133" s="1123"/>
      <c r="J133" s="1124"/>
      <c r="K133" s="1125"/>
      <c r="L133" s="1124"/>
      <c r="M133" s="1125"/>
      <c r="N133" s="1124"/>
      <c r="O133" s="1125"/>
      <c r="P133" s="1124"/>
      <c r="Q133" s="1125"/>
      <c r="R133" s="1124"/>
      <c r="S133" s="1125"/>
      <c r="T133" s="1124"/>
      <c r="U133" s="1125"/>
      <c r="V133" s="1124"/>
    </row>
    <row r="134" spans="1:35">
      <c r="A134" s="1122"/>
      <c r="B134" s="1122"/>
      <c r="C134" s="1122"/>
      <c r="D134" s="1122"/>
      <c r="E134" s="1431"/>
      <c r="F134" s="1122"/>
      <c r="G134" s="1122"/>
      <c r="H134" s="1122"/>
      <c r="I134" s="1123"/>
      <c r="J134" s="1124"/>
      <c r="K134" s="1125"/>
      <c r="L134" s="1124"/>
      <c r="M134" s="1125"/>
      <c r="N134" s="1124"/>
      <c r="O134" s="1125"/>
      <c r="P134" s="1124"/>
      <c r="Q134" s="1125"/>
      <c r="R134" s="1124"/>
      <c r="S134" s="1125"/>
      <c r="T134" s="1124"/>
      <c r="U134" s="1125"/>
      <c r="V134" s="1124"/>
    </row>
    <row r="135" spans="1:35">
      <c r="A135" s="1122"/>
      <c r="B135" s="54" t="s">
        <v>1428</v>
      </c>
      <c r="C135" s="50"/>
      <c r="D135" s="50"/>
      <c r="E135" s="1674"/>
      <c r="F135" s="50"/>
      <c r="G135" s="54" t="s">
        <v>1429</v>
      </c>
      <c r="H135" s="50"/>
      <c r="I135" s="101"/>
      <c r="J135" s="50"/>
      <c r="K135" s="1381"/>
      <c r="L135" s="1380"/>
      <c r="M135" s="1381"/>
      <c r="N135" s="1380"/>
      <c r="O135" s="1381"/>
      <c r="P135" s="1380"/>
      <c r="Q135" s="1381"/>
      <c r="R135" s="1380"/>
      <c r="S135" s="1381"/>
      <c r="T135" s="1380"/>
      <c r="U135" s="1381"/>
      <c r="V135" s="1679"/>
    </row>
    <row r="136" spans="1:35" s="1122" customFormat="1">
      <c r="E136" s="1431"/>
      <c r="F136" s="1124"/>
      <c r="G136" s="1125"/>
      <c r="I136" s="1123"/>
      <c r="K136" s="1125"/>
      <c r="L136" s="1124"/>
      <c r="M136" s="1125"/>
      <c r="N136" s="1124"/>
      <c r="O136" s="1125"/>
      <c r="P136" s="1124"/>
      <c r="Q136" s="1125"/>
      <c r="R136" s="1124"/>
      <c r="S136" s="1125"/>
      <c r="T136" s="1124"/>
      <c r="U136" s="1125"/>
      <c r="V136" s="1124"/>
      <c r="W136" s="1125"/>
      <c r="X136" s="1124"/>
      <c r="Y136" s="1125"/>
      <c r="Z136" s="1124"/>
      <c r="AA136" s="1125"/>
      <c r="AB136" s="1124"/>
      <c r="AC136" s="1125"/>
      <c r="AD136" s="1124"/>
      <c r="AE136" s="1125"/>
      <c r="AF136" s="1124"/>
      <c r="AG136" s="1125"/>
      <c r="AH136" s="1124"/>
      <c r="AI136" s="1125"/>
    </row>
    <row r="137" spans="1:35">
      <c r="A137" s="1122"/>
      <c r="B137" s="1122"/>
      <c r="C137" s="1122"/>
      <c r="D137" s="1122"/>
      <c r="E137" s="1431"/>
      <c r="F137" s="1122"/>
      <c r="G137" s="54" t="s">
        <v>2048</v>
      </c>
      <c r="H137" s="50"/>
      <c r="I137" s="101"/>
      <c r="J137" s="1380"/>
      <c r="K137" s="1381"/>
      <c r="L137" s="1678"/>
      <c r="M137" s="1678"/>
      <c r="N137" s="1678"/>
      <c r="O137" s="1678"/>
      <c r="P137" s="1678"/>
      <c r="Q137" s="1678"/>
      <c r="R137" s="1380"/>
      <c r="S137" s="1381"/>
      <c r="T137" s="1380"/>
      <c r="U137" s="1381"/>
      <c r="V137" s="1679"/>
    </row>
    <row r="138" spans="1:35">
      <c r="A138" s="1122"/>
      <c r="B138" s="51" t="s">
        <v>1476</v>
      </c>
      <c r="C138" s="52"/>
      <c r="D138" s="52"/>
      <c r="E138" s="52" t="s">
        <v>32</v>
      </c>
      <c r="F138" s="52"/>
      <c r="G138" s="4248" t="s">
        <v>276</v>
      </c>
      <c r="H138" s="4249"/>
      <c r="I138" s="4249"/>
      <c r="J138" s="4250"/>
      <c r="K138" s="4239" t="s">
        <v>1427</v>
      </c>
      <c r="L138" s="4240"/>
      <c r="M138" s="4240"/>
      <c r="N138" s="4241"/>
      <c r="O138" s="4239" t="s">
        <v>302</v>
      </c>
      <c r="P138" s="4240"/>
      <c r="Q138" s="4240"/>
      <c r="R138" s="4241"/>
      <c r="S138" s="4239"/>
      <c r="T138" s="4240"/>
      <c r="U138" s="4240"/>
      <c r="V138" s="4241"/>
    </row>
    <row r="139" spans="1:35">
      <c r="A139" s="1122"/>
      <c r="B139" s="103"/>
      <c r="C139" s="1122" t="s">
        <v>1478</v>
      </c>
      <c r="D139" s="1122"/>
      <c r="E139" s="1122"/>
      <c r="F139" s="1122"/>
      <c r="G139" s="4260">
        <v>13.285054053410693</v>
      </c>
      <c r="H139" s="4261"/>
      <c r="I139" s="4261"/>
      <c r="J139" s="4262"/>
      <c r="K139" s="4263">
        <v>34.775923454891085</v>
      </c>
      <c r="L139" s="4264"/>
      <c r="M139" s="4264"/>
      <c r="N139" s="4265"/>
      <c r="O139" s="4263">
        <v>58.456533608521625</v>
      </c>
      <c r="P139" s="4264"/>
      <c r="Q139" s="4264"/>
      <c r="R139" s="4265"/>
      <c r="S139" s="4245"/>
      <c r="T139" s="4246"/>
      <c r="U139" s="4246"/>
      <c r="V139" s="4247"/>
    </row>
    <row r="140" spans="1:35">
      <c r="A140" s="1122"/>
      <c r="B140" s="626"/>
      <c r="C140" s="205" t="s">
        <v>1430</v>
      </c>
      <c r="D140" s="205"/>
      <c r="E140" s="1421"/>
      <c r="F140" s="205"/>
      <c r="G140" s="4227">
        <v>-5.5838513404881924</v>
      </c>
      <c r="H140" s="4228"/>
      <c r="I140" s="4228"/>
      <c r="J140" s="4229"/>
      <c r="K140" s="4230">
        <v>-7.0656396476574201</v>
      </c>
      <c r="L140" s="4231"/>
      <c r="M140" s="4231"/>
      <c r="N140" s="4232"/>
      <c r="O140" s="4230">
        <v>-9.1907404567330993</v>
      </c>
      <c r="P140" s="4231"/>
      <c r="Q140" s="4231"/>
      <c r="R140" s="4232"/>
      <c r="S140" s="1680"/>
      <c r="T140" s="1681"/>
      <c r="U140" s="1681"/>
      <c r="V140" s="1682"/>
    </row>
    <row r="141" spans="1:35">
      <c r="G141" s="2536" t="s">
        <v>2049</v>
      </c>
    </row>
  </sheetData>
  <dataConsolidate/>
  <mergeCells count="180">
    <mergeCell ref="G140:J140"/>
    <mergeCell ref="K140:N140"/>
    <mergeCell ref="O140:R140"/>
    <mergeCell ref="G124:N124"/>
    <mergeCell ref="O124:V124"/>
    <mergeCell ref="G125:N125"/>
    <mergeCell ref="O125:V125"/>
    <mergeCell ref="G129:J129"/>
    <mergeCell ref="K129:N129"/>
    <mergeCell ref="O129:R129"/>
    <mergeCell ref="S129:V129"/>
    <mergeCell ref="G130:J130"/>
    <mergeCell ref="K130:N130"/>
    <mergeCell ref="O130:R130"/>
    <mergeCell ref="S130:V130"/>
    <mergeCell ref="G131:J131"/>
    <mergeCell ref="K131:N131"/>
    <mergeCell ref="O131:R131"/>
    <mergeCell ref="S131:V131"/>
    <mergeCell ref="G132:J132"/>
    <mergeCell ref="K132:N132"/>
    <mergeCell ref="O132:R132"/>
    <mergeCell ref="S132:V132"/>
    <mergeCell ref="G138:J138"/>
    <mergeCell ref="K138:N138"/>
    <mergeCell ref="O138:R138"/>
    <mergeCell ref="S138:V138"/>
    <mergeCell ref="G139:J139"/>
    <mergeCell ref="K139:N139"/>
    <mergeCell ref="O139:R139"/>
    <mergeCell ref="S139:V139"/>
    <mergeCell ref="F98:I98"/>
    <mergeCell ref="J98:M98"/>
    <mergeCell ref="N98:Q98"/>
    <mergeCell ref="R98:U98"/>
    <mergeCell ref="F108:Q108"/>
    <mergeCell ref="R108:Y108"/>
    <mergeCell ref="R110:Y110"/>
    <mergeCell ref="R109:Y109"/>
    <mergeCell ref="V98:Y98"/>
    <mergeCell ref="J102:M102"/>
    <mergeCell ref="N102:Q102"/>
    <mergeCell ref="R102:U102"/>
    <mergeCell ref="V102:Y102"/>
    <mergeCell ref="A17:A47"/>
    <mergeCell ref="AH110:AI110"/>
    <mergeCell ref="A50:A79"/>
    <mergeCell ref="AH96:AK96"/>
    <mergeCell ref="AH98:AK98"/>
    <mergeCell ref="AD91:AG91"/>
    <mergeCell ref="AD92:AG92"/>
    <mergeCell ref="AD94:AG94"/>
    <mergeCell ref="AD95:AG95"/>
    <mergeCell ref="AD96:AG96"/>
    <mergeCell ref="AD98:AG98"/>
    <mergeCell ref="Z91:AC91"/>
    <mergeCell ref="Z92:AC92"/>
    <mergeCell ref="Z94:AC94"/>
    <mergeCell ref="Z95:AC95"/>
    <mergeCell ref="Z96:AC96"/>
    <mergeCell ref="Z98:AC98"/>
    <mergeCell ref="AH102:AI102"/>
    <mergeCell ref="AJ102:AK102"/>
    <mergeCell ref="AD110:AG110"/>
    <mergeCell ref="Z110:AC110"/>
    <mergeCell ref="Z102:AC102"/>
    <mergeCell ref="AD102:AG102"/>
    <mergeCell ref="F102:I102"/>
    <mergeCell ref="AJ109:AK109"/>
    <mergeCell ref="AJ108:AK108"/>
    <mergeCell ref="Z108:AI108"/>
    <mergeCell ref="F115:Q115"/>
    <mergeCell ref="F114:Q114"/>
    <mergeCell ref="F113:Q113"/>
    <mergeCell ref="F110:Q110"/>
    <mergeCell ref="F109:Q109"/>
    <mergeCell ref="R115:Y115"/>
    <mergeCell ref="R114:Y114"/>
    <mergeCell ref="R113:Y113"/>
    <mergeCell ref="AJ115:AK115"/>
    <mergeCell ref="Z115:AI115"/>
    <mergeCell ref="AJ110:AK110"/>
    <mergeCell ref="AJ113:AK113"/>
    <mergeCell ref="AJ114:AK114"/>
    <mergeCell ref="Z114:AI114"/>
    <mergeCell ref="Z113:AI113"/>
    <mergeCell ref="Z109:AI109"/>
    <mergeCell ref="V91:Y91"/>
    <mergeCell ref="Z88:AC88"/>
    <mergeCell ref="V87:Y87"/>
    <mergeCell ref="Z87:AC87"/>
    <mergeCell ref="AH88:AK88"/>
    <mergeCell ref="AH85:AK85"/>
    <mergeCell ref="AH86:AK86"/>
    <mergeCell ref="AH89:AK89"/>
    <mergeCell ref="AH90:AK90"/>
    <mergeCell ref="AH91:AK91"/>
    <mergeCell ref="AH87:AK87"/>
    <mergeCell ref="AD85:AG85"/>
    <mergeCell ref="AD86:AG86"/>
    <mergeCell ref="AD89:AG89"/>
    <mergeCell ref="AD90:AG90"/>
    <mergeCell ref="AD88:AG88"/>
    <mergeCell ref="AD87:AG87"/>
    <mergeCell ref="V85:Y85"/>
    <mergeCell ref="V86:Y86"/>
    <mergeCell ref="V88:Y88"/>
    <mergeCell ref="V89:Y89"/>
    <mergeCell ref="V90:Y90"/>
    <mergeCell ref="AD93:AG93"/>
    <mergeCell ref="Z85:AC85"/>
    <mergeCell ref="Z86:AC86"/>
    <mergeCell ref="Z89:AC89"/>
    <mergeCell ref="Z90:AC90"/>
    <mergeCell ref="F89:I89"/>
    <mergeCell ref="J89:M89"/>
    <mergeCell ref="N88:Q88"/>
    <mergeCell ref="R88:U88"/>
    <mergeCell ref="N85:Q85"/>
    <mergeCell ref="R85:U85"/>
    <mergeCell ref="F85:I85"/>
    <mergeCell ref="J85:M85"/>
    <mergeCell ref="J87:M87"/>
    <mergeCell ref="F87:I87"/>
    <mergeCell ref="N87:Q87"/>
    <mergeCell ref="R87:U87"/>
    <mergeCell ref="N89:Q89"/>
    <mergeCell ref="R89:U89"/>
    <mergeCell ref="F86:I86"/>
    <mergeCell ref="J86:M86"/>
    <mergeCell ref="N86:Q86"/>
    <mergeCell ref="R86:U86"/>
    <mergeCell ref="F88:I88"/>
    <mergeCell ref="J88:M88"/>
    <mergeCell ref="Z97:AC97"/>
    <mergeCell ref="AD97:AG97"/>
    <mergeCell ref="AH97:AK97"/>
    <mergeCell ref="F96:I96"/>
    <mergeCell ref="J96:M96"/>
    <mergeCell ref="N96:Q96"/>
    <mergeCell ref="R96:U96"/>
    <mergeCell ref="F91:I91"/>
    <mergeCell ref="J91:M91"/>
    <mergeCell ref="N91:Q91"/>
    <mergeCell ref="R91:U91"/>
    <mergeCell ref="V93:Y93"/>
    <mergeCell ref="Z93:AC93"/>
    <mergeCell ref="V92:Y92"/>
    <mergeCell ref="V94:Y94"/>
    <mergeCell ref="V95:Y95"/>
    <mergeCell ref="V96:Y96"/>
    <mergeCell ref="AH92:AK92"/>
    <mergeCell ref="AH94:AK94"/>
    <mergeCell ref="AH95:AK95"/>
    <mergeCell ref="AH93:AK93"/>
    <mergeCell ref="F95:I95"/>
    <mergeCell ref="J95:M95"/>
    <mergeCell ref="N95:Q95"/>
    <mergeCell ref="R95:U95"/>
    <mergeCell ref="F97:I97"/>
    <mergeCell ref="J97:M97"/>
    <mergeCell ref="N97:Q97"/>
    <mergeCell ref="R97:U97"/>
    <mergeCell ref="V97:Y97"/>
    <mergeCell ref="F92:I92"/>
    <mergeCell ref="J92:M92"/>
    <mergeCell ref="N92:Q92"/>
    <mergeCell ref="R92:U92"/>
    <mergeCell ref="F90:I90"/>
    <mergeCell ref="J90:M90"/>
    <mergeCell ref="N90:Q90"/>
    <mergeCell ref="R90:U90"/>
    <mergeCell ref="F94:I94"/>
    <mergeCell ref="J94:M94"/>
    <mergeCell ref="N94:Q94"/>
    <mergeCell ref="R94:U94"/>
    <mergeCell ref="F93:I93"/>
    <mergeCell ref="J93:M93"/>
    <mergeCell ref="N93:Q93"/>
    <mergeCell ref="R93:U93"/>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4"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21.xml><?xml version="1.0" encoding="utf-8"?>
<worksheet xmlns="http://schemas.openxmlformats.org/spreadsheetml/2006/main" xmlns:r="http://schemas.openxmlformats.org/officeDocument/2006/relationships">
  <sheetPr>
    <pageSetUpPr fitToPage="1"/>
  </sheetPr>
  <dimension ref="A1:AK27"/>
  <sheetViews>
    <sheetView zoomScale="55" zoomScaleNormal="55" workbookViewId="0">
      <selection activeCell="A10" sqref="A10:I10"/>
    </sheetView>
  </sheetViews>
  <sheetFormatPr baseColWidth="10" defaultRowHeight="15"/>
  <cols>
    <col min="1" max="2" width="11.42578125" style="440"/>
    <col min="3" max="3" width="22.85546875" style="440" customWidth="1"/>
    <col min="4" max="4" width="11.42578125" style="440"/>
    <col min="5" max="5" width="6.42578125" style="440" bestFit="1" customWidth="1"/>
    <col min="6" max="6" width="10.5703125" style="440" customWidth="1"/>
    <col min="7" max="7" width="51" style="440" customWidth="1"/>
    <col min="8" max="8" width="14.7109375" style="440" customWidth="1"/>
    <col min="9" max="9" width="12.7109375" style="440" customWidth="1"/>
    <col min="10" max="10" width="19.7109375" style="440" bestFit="1" customWidth="1"/>
    <col min="11" max="13" width="19.7109375" style="440" customWidth="1"/>
    <col min="14" max="16384" width="11.42578125" style="440"/>
  </cols>
  <sheetData>
    <row r="1" spans="1:15" s="195" customFormat="1" ht="15.75" thickBot="1">
      <c r="A1" s="194" t="s">
        <v>2573</v>
      </c>
    </row>
    <row r="2" spans="1:15">
      <c r="A2" s="315" t="s">
        <v>1952</v>
      </c>
    </row>
    <row r="3" spans="1:15">
      <c r="A3" s="1" t="s">
        <v>1481</v>
      </c>
      <c r="C3" s="1673" t="s">
        <v>1385</v>
      </c>
      <c r="H3" s="1672" t="s">
        <v>1390</v>
      </c>
      <c r="L3" s="1672" t="s">
        <v>1384</v>
      </c>
      <c r="O3" s="2541"/>
    </row>
    <row r="4" spans="1:15">
      <c r="A4" s="1130"/>
      <c r="B4" s="3226" t="s">
        <v>205</v>
      </c>
      <c r="C4" s="425" t="s">
        <v>1431</v>
      </c>
      <c r="D4" s="3224"/>
      <c r="E4" s="3224"/>
      <c r="F4" s="3224"/>
      <c r="G4" s="1127" t="s">
        <v>207</v>
      </c>
      <c r="H4" s="945" t="s">
        <v>2550</v>
      </c>
      <c r="I4" s="3224"/>
      <c r="J4" s="3224"/>
      <c r="K4" s="3226" t="s">
        <v>206</v>
      </c>
      <c r="L4" s="3224" t="s">
        <v>2549</v>
      </c>
      <c r="M4" s="3224"/>
      <c r="N4" s="3224"/>
      <c r="O4" s="3224"/>
    </row>
    <row r="5" spans="1:15">
      <c r="A5" s="1130"/>
      <c r="B5" s="3226" t="s">
        <v>208</v>
      </c>
      <c r="C5" s="425" t="s">
        <v>1432</v>
      </c>
      <c r="D5" s="3224"/>
      <c r="E5" s="3224"/>
      <c r="F5" s="3224"/>
      <c r="G5" s="1127"/>
      <c r="H5" s="3225" t="s">
        <v>1717</v>
      </c>
      <c r="I5" s="3224"/>
      <c r="J5" s="3224"/>
      <c r="K5" s="3224"/>
      <c r="L5" s="3224"/>
      <c r="M5" s="3224"/>
      <c r="N5" s="3224"/>
      <c r="O5" s="3224"/>
    </row>
    <row r="6" spans="1:15">
      <c r="A6" s="3227"/>
      <c r="B6" s="3225"/>
      <c r="C6" s="3225"/>
      <c r="D6" s="3228"/>
      <c r="E6" s="425"/>
      <c r="F6" s="3224"/>
      <c r="G6" s="3224"/>
      <c r="H6" s="3224"/>
      <c r="I6" s="3224"/>
      <c r="J6" s="3224"/>
      <c r="K6" s="3224"/>
      <c r="L6" s="3224"/>
      <c r="M6" s="3224"/>
      <c r="N6" s="3224"/>
      <c r="O6" s="3224"/>
    </row>
    <row r="7" spans="1:15">
      <c r="A7" s="3224"/>
      <c r="B7" s="3225"/>
      <c r="C7" s="3225"/>
      <c r="D7" s="3224"/>
      <c r="E7" s="3224"/>
      <c r="F7" s="3224"/>
      <c r="G7" s="3224"/>
      <c r="H7" s="3224"/>
      <c r="I7" s="3224"/>
      <c r="J7" s="3224"/>
      <c r="K7" s="3224"/>
      <c r="L7" s="3224"/>
      <c r="M7" s="3224"/>
      <c r="N7" s="3224"/>
      <c r="O7" s="3224"/>
    </row>
    <row r="8" spans="1:15">
      <c r="A8" s="3224"/>
      <c r="B8" s="3225"/>
      <c r="C8" s="3225"/>
      <c r="D8" s="3229"/>
      <c r="E8" s="3224"/>
      <c r="F8" s="3224"/>
      <c r="G8" s="3224"/>
      <c r="H8" s="3224"/>
      <c r="I8" s="3224"/>
      <c r="J8" s="3224"/>
      <c r="K8" s="3224"/>
      <c r="L8" s="3224"/>
      <c r="M8" s="3224"/>
      <c r="N8" s="3224"/>
      <c r="O8" s="3224"/>
    </row>
    <row r="9" spans="1:15" ht="15.75" thickBot="1">
      <c r="A9" s="3230"/>
      <c r="B9" s="3224"/>
      <c r="C9" s="3224"/>
      <c r="D9" s="3224"/>
      <c r="E9" s="3224"/>
      <c r="F9" s="3224"/>
      <c r="G9" s="3224"/>
      <c r="H9" s="3224"/>
      <c r="I9" s="3224"/>
      <c r="J9" s="3224"/>
      <c r="K9" s="3224"/>
      <c r="L9" s="3224"/>
      <c r="M9" s="3224"/>
      <c r="N9" s="3224"/>
      <c r="O9" s="3224"/>
    </row>
    <row r="10" spans="1:15" ht="18.75">
      <c r="A10" s="4895" t="s">
        <v>2382</v>
      </c>
      <c r="B10" s="4896"/>
      <c r="C10" s="4896"/>
      <c r="D10" s="4896"/>
      <c r="E10" s="4896"/>
      <c r="F10" s="4896"/>
      <c r="G10" s="4896"/>
      <c r="H10" s="4896"/>
      <c r="I10" s="4896"/>
      <c r="J10" s="4896"/>
      <c r="K10" s="4897"/>
      <c r="L10" s="3224"/>
      <c r="M10" s="3224"/>
      <c r="N10" s="3224"/>
      <c r="O10" s="3224"/>
    </row>
    <row r="11" spans="1:15" ht="39.75" customHeight="1">
      <c r="A11" s="4900" t="s">
        <v>2058</v>
      </c>
      <c r="B11" s="4901"/>
      <c r="C11" s="3231" t="s">
        <v>2155</v>
      </c>
      <c r="D11" s="4902" t="s">
        <v>108</v>
      </c>
      <c r="E11" s="4902"/>
      <c r="F11" s="3232" t="s">
        <v>2371</v>
      </c>
      <c r="G11" s="3233" t="s">
        <v>1086</v>
      </c>
      <c r="H11" s="3233" t="s">
        <v>1087</v>
      </c>
      <c r="I11" s="4898" t="s">
        <v>2383</v>
      </c>
      <c r="J11" s="4898" t="s">
        <v>1338</v>
      </c>
      <c r="K11" s="4899" t="s">
        <v>672</v>
      </c>
      <c r="L11" s="3224"/>
      <c r="M11" s="3224"/>
      <c r="N11" s="3224"/>
      <c r="O11" s="3224"/>
    </row>
    <row r="12" spans="1:15" ht="45">
      <c r="A12" s="3234" t="s">
        <v>1082</v>
      </c>
      <c r="B12" s="3233" t="s">
        <v>1083</v>
      </c>
      <c r="C12" s="3233" t="s">
        <v>2154</v>
      </c>
      <c r="D12" s="3233" t="s">
        <v>1084</v>
      </c>
      <c r="E12" s="3233" t="s">
        <v>1085</v>
      </c>
      <c r="F12" s="3233"/>
      <c r="G12" s="3235" t="s">
        <v>2386</v>
      </c>
      <c r="H12" s="2977" t="s">
        <v>2395</v>
      </c>
      <c r="I12" s="4898"/>
      <c r="J12" s="4898"/>
      <c r="K12" s="4899"/>
      <c r="L12" s="3224"/>
      <c r="M12" s="3224"/>
      <c r="N12" s="3224"/>
      <c r="O12" s="3224"/>
    </row>
    <row r="13" spans="1:15" s="113" customFormat="1">
      <c r="A13" s="3236">
        <v>125</v>
      </c>
      <c r="B13" s="3237">
        <v>250</v>
      </c>
      <c r="C13" s="3237" t="s">
        <v>2156</v>
      </c>
      <c r="D13" s="3238">
        <v>32</v>
      </c>
      <c r="E13" s="3238">
        <v>32</v>
      </c>
      <c r="F13" s="3238">
        <v>20</v>
      </c>
      <c r="G13" s="3237" t="s">
        <v>2373</v>
      </c>
      <c r="H13" s="3239" t="s">
        <v>2957</v>
      </c>
      <c r="I13" s="3237" t="s">
        <v>2384</v>
      </c>
      <c r="J13" s="3238">
        <f>650+340</f>
        <v>990</v>
      </c>
      <c r="K13" s="3240" t="s">
        <v>1339</v>
      </c>
      <c r="L13" s="3241"/>
      <c r="M13" s="3241"/>
      <c r="N13" s="3241"/>
      <c r="O13" s="3241"/>
    </row>
    <row r="14" spans="1:15" s="113" customFormat="1">
      <c r="A14" s="3236">
        <v>220</v>
      </c>
      <c r="B14" s="3237">
        <v>450</v>
      </c>
      <c r="C14" s="3237" t="s">
        <v>2157</v>
      </c>
      <c r="D14" s="3238">
        <v>32</v>
      </c>
      <c r="E14" s="3238">
        <v>32</v>
      </c>
      <c r="F14" s="3238">
        <v>20</v>
      </c>
      <c r="G14" s="3237" t="s">
        <v>2374</v>
      </c>
      <c r="H14" s="3239" t="s">
        <v>2958</v>
      </c>
      <c r="I14" s="3237" t="s">
        <v>2384</v>
      </c>
      <c r="J14" s="3238">
        <f>700+340</f>
        <v>1040</v>
      </c>
      <c r="K14" s="3240" t="s">
        <v>1339</v>
      </c>
      <c r="L14" s="3241"/>
      <c r="M14" s="3241"/>
      <c r="N14" s="3241"/>
      <c r="O14" s="3241"/>
    </row>
    <row r="15" spans="1:15" s="113" customFormat="1">
      <c r="A15" s="3236">
        <v>500</v>
      </c>
      <c r="B15" s="3237">
        <v>1000</v>
      </c>
      <c r="C15" s="3237" t="s">
        <v>2158</v>
      </c>
      <c r="D15" s="3238">
        <v>50</v>
      </c>
      <c r="E15" s="3238">
        <v>50</v>
      </c>
      <c r="F15" s="3238">
        <v>20</v>
      </c>
      <c r="G15" s="3237" t="s">
        <v>2375</v>
      </c>
      <c r="H15" s="3239" t="s">
        <v>2959</v>
      </c>
      <c r="I15" s="3237" t="s">
        <v>2384</v>
      </c>
      <c r="J15" s="3238">
        <f>700+340</f>
        <v>1040</v>
      </c>
      <c r="K15" s="3240" t="s">
        <v>1339</v>
      </c>
      <c r="L15" s="3241"/>
      <c r="M15" s="3241"/>
      <c r="N15" s="3241"/>
      <c r="O15" s="3241"/>
    </row>
    <row r="16" spans="1:15" s="113" customFormat="1">
      <c r="A16" s="3236">
        <v>700</v>
      </c>
      <c r="B16" s="3237">
        <v>1400</v>
      </c>
      <c r="C16" s="3237" t="s">
        <v>2159</v>
      </c>
      <c r="D16" s="3238">
        <v>50</v>
      </c>
      <c r="E16" s="3238">
        <v>50</v>
      </c>
      <c r="F16" s="3238">
        <v>20</v>
      </c>
      <c r="G16" s="3237" t="s">
        <v>2376</v>
      </c>
      <c r="H16" s="3239" t="s">
        <v>2960</v>
      </c>
      <c r="I16" s="3237" t="s">
        <v>2384</v>
      </c>
      <c r="J16" s="3238">
        <f>730+340</f>
        <v>1070</v>
      </c>
      <c r="K16" s="3240" t="s">
        <v>1339</v>
      </c>
      <c r="L16" s="3241"/>
      <c r="M16" s="3241"/>
      <c r="N16" s="3241"/>
      <c r="O16" s="3241"/>
    </row>
    <row r="17" spans="1:37" s="246" customFormat="1" ht="15.75" thickBot="1">
      <c r="A17" s="3242">
        <v>700</v>
      </c>
      <c r="B17" s="3243">
        <v>3000</v>
      </c>
      <c r="C17" s="3243" t="s">
        <v>2161</v>
      </c>
      <c r="D17" s="3243">
        <v>80</v>
      </c>
      <c r="E17" s="3243">
        <v>80</v>
      </c>
      <c r="F17" s="3243">
        <v>20</v>
      </c>
      <c r="G17" s="3243" t="s">
        <v>2385</v>
      </c>
      <c r="H17" s="3244" t="s">
        <v>2961</v>
      </c>
      <c r="I17" s="3243" t="s">
        <v>2384</v>
      </c>
      <c r="J17" s="3243">
        <f>820+340</f>
        <v>1160</v>
      </c>
      <c r="K17" s="3245" t="s">
        <v>1339</v>
      </c>
      <c r="L17" s="3246"/>
      <c r="M17" s="3246"/>
      <c r="N17" s="3246"/>
      <c r="O17" s="3246"/>
    </row>
    <row r="18" spans="1:37">
      <c r="A18" s="3224"/>
      <c r="B18" s="3224"/>
      <c r="C18" s="3224"/>
      <c r="D18" s="3224"/>
      <c r="E18" s="3224"/>
      <c r="F18" s="3224"/>
      <c r="G18" s="3224"/>
      <c r="H18" s="3224"/>
      <c r="I18" s="3224"/>
      <c r="J18" s="3224"/>
      <c r="K18" s="3224"/>
      <c r="L18" s="3224"/>
      <c r="M18" s="3224"/>
      <c r="N18" s="3224"/>
      <c r="O18" s="3224"/>
    </row>
    <row r="20" spans="1:37" s="2536" customFormat="1">
      <c r="A20" s="141" t="s">
        <v>2494</v>
      </c>
      <c r="B20" s="145"/>
      <c r="C20" s="145"/>
      <c r="D20" s="3005"/>
      <c r="E20" s="145"/>
      <c r="F20" s="1700"/>
      <c r="G20" s="145"/>
      <c r="H20" s="147"/>
      <c r="I20" s="146"/>
      <c r="J20" s="147"/>
      <c r="K20" s="146"/>
      <c r="L20" s="147"/>
      <c r="M20" s="146"/>
      <c r="N20" s="146"/>
      <c r="O20" s="147"/>
      <c r="P20" s="146"/>
      <c r="Q20" s="146"/>
      <c r="R20" s="147"/>
      <c r="S20" s="146"/>
      <c r="T20" s="145"/>
      <c r="U20" s="145"/>
      <c r="V20" s="145"/>
      <c r="W20" s="145"/>
      <c r="X20" s="145"/>
      <c r="Y20" s="145"/>
      <c r="Z20" s="145"/>
      <c r="AA20" s="145"/>
      <c r="AB20" s="145"/>
      <c r="AC20" s="145"/>
      <c r="AD20" s="145"/>
      <c r="AE20" s="145"/>
      <c r="AF20" s="145"/>
      <c r="AG20" s="145"/>
      <c r="AH20" s="145"/>
      <c r="AI20" s="145"/>
      <c r="AJ20" s="145"/>
      <c r="AK20" s="145"/>
    </row>
    <row r="21" spans="1:37">
      <c r="A21" s="440" t="s">
        <v>2495</v>
      </c>
    </row>
    <row r="22" spans="1:37">
      <c r="A22" s="3016" t="s">
        <v>2496</v>
      </c>
    </row>
    <row r="24" spans="1:37" s="1122" customFormat="1">
      <c r="A24" s="145" t="s">
        <v>1420</v>
      </c>
      <c r="B24" s="145"/>
      <c r="C24" s="145"/>
      <c r="D24" s="1675" t="s">
        <v>1117</v>
      </c>
      <c r="E24" s="145"/>
      <c r="F24" s="1700"/>
      <c r="G24" s="145"/>
      <c r="H24" s="147"/>
      <c r="I24" s="146"/>
      <c r="J24" s="147"/>
      <c r="K24" s="146"/>
      <c r="L24" s="147"/>
      <c r="M24" s="146"/>
      <c r="N24" s="146"/>
      <c r="O24" s="147"/>
      <c r="P24" s="146"/>
      <c r="Q24" s="146"/>
      <c r="R24" s="147"/>
      <c r="S24" s="146"/>
      <c r="T24" s="145"/>
      <c r="U24" s="145"/>
      <c r="V24" s="145"/>
      <c r="W24" s="145"/>
      <c r="X24" s="145"/>
      <c r="Y24" s="145"/>
      <c r="Z24" s="145"/>
      <c r="AA24" s="145"/>
      <c r="AB24" s="145"/>
      <c r="AC24" s="145"/>
      <c r="AD24" s="145"/>
      <c r="AE24" s="145"/>
      <c r="AF24" s="145"/>
      <c r="AG24" s="145"/>
      <c r="AH24" s="145"/>
      <c r="AI24" s="145"/>
      <c r="AJ24" s="145"/>
      <c r="AK24" s="145"/>
    </row>
    <row r="25" spans="1:37" s="1122" customFormat="1">
      <c r="C25" s="2536"/>
      <c r="F25" s="1431"/>
      <c r="R25" s="1124"/>
      <c r="S25" s="1125"/>
      <c r="T25" s="1124"/>
      <c r="U25" s="1125"/>
      <c r="V25" s="1124"/>
      <c r="W25" s="1125"/>
      <c r="X25" s="1124"/>
      <c r="Y25" s="1125"/>
      <c r="Z25" s="1124"/>
      <c r="AA25" s="1125"/>
      <c r="AB25" s="1124"/>
      <c r="AC25" s="1125"/>
      <c r="AD25" s="1124"/>
      <c r="AE25" s="1125"/>
      <c r="AF25" s="1124"/>
      <c r="AG25" s="1125"/>
      <c r="AH25" s="1124"/>
      <c r="AI25" s="1125"/>
    </row>
    <row r="26" spans="1:37" s="1122" customFormat="1">
      <c r="C26" s="2536"/>
      <c r="F26" s="1431"/>
      <c r="H26" s="1688" t="s">
        <v>1449</v>
      </c>
      <c r="I26" s="1689"/>
      <c r="J26" s="1689"/>
      <c r="K26" s="1688" t="s">
        <v>1450</v>
      </c>
      <c r="L26" s="1699"/>
      <c r="M26" s="440"/>
      <c r="N26" s="440"/>
      <c r="O26" s="440"/>
      <c r="P26" s="440"/>
      <c r="Q26" s="440"/>
      <c r="R26" s="440"/>
      <c r="S26" s="440"/>
      <c r="T26" s="440"/>
      <c r="U26" s="440"/>
      <c r="V26" s="440"/>
      <c r="W26" s="440"/>
      <c r="X26" s="440"/>
      <c r="Y26" s="440"/>
      <c r="Z26" s="1124"/>
      <c r="AA26" s="1125"/>
      <c r="AB26" s="1124"/>
      <c r="AC26" s="1125"/>
      <c r="AD26" s="1124"/>
      <c r="AE26" s="1125"/>
      <c r="AF26" s="1124"/>
      <c r="AG26" s="1125"/>
      <c r="AH26" s="1124"/>
      <c r="AI26" s="1125"/>
    </row>
    <row r="27" spans="1:37" s="1122" customFormat="1">
      <c r="B27" s="54" t="s">
        <v>1482</v>
      </c>
      <c r="C27" s="50"/>
      <c r="D27" s="50"/>
      <c r="E27" s="50"/>
      <c r="F27" s="1674"/>
      <c r="G27" s="1382"/>
      <c r="H27" s="1690" t="s">
        <v>1421</v>
      </c>
      <c r="I27" s="1691"/>
      <c r="J27" s="1691"/>
      <c r="K27" s="828" t="s">
        <v>1477</v>
      </c>
      <c r="L27" s="1698"/>
      <c r="M27" s="440"/>
      <c r="N27" s="440"/>
      <c r="O27" s="440"/>
      <c r="P27" s="440"/>
      <c r="Q27" s="440"/>
      <c r="R27" s="440"/>
      <c r="S27" s="440"/>
      <c r="T27" s="440"/>
      <c r="U27" s="440"/>
      <c r="V27" s="440"/>
      <c r="W27" s="440"/>
      <c r="X27" s="440"/>
      <c r="Y27" s="440"/>
      <c r="Z27" s="1124"/>
      <c r="AA27" s="1125"/>
      <c r="AB27" s="1124"/>
      <c r="AC27" s="1125"/>
      <c r="AD27" s="1124"/>
      <c r="AE27" s="1125"/>
      <c r="AF27" s="1124"/>
      <c r="AG27" s="1125"/>
      <c r="AH27" s="1124"/>
      <c r="AI27" s="1125"/>
    </row>
  </sheetData>
  <dataConsolidate/>
  <mergeCells count="6">
    <mergeCell ref="A10:K10"/>
    <mergeCell ref="I11:I12"/>
    <mergeCell ref="J11:J12"/>
    <mergeCell ref="K11:K12"/>
    <mergeCell ref="A11:B11"/>
    <mergeCell ref="D11:E11"/>
  </mergeCells>
  <hyperlinks>
    <hyperlink ref="A2" location="'Choix Devis&amp;Projet'!A1" display="Retour onglet &quot;Choix Devis&amp;Projet&quot;"/>
    <hyperlink ref="A22" location="'31-Compresseur MP'!Zone_d_impression" display=" 31-Compresseur MP"/>
  </hyperlinks>
  <printOptions horizontalCentered="1"/>
  <pageMargins left="0.39370078740157483" right="0.39370078740157483" top="0.82677165354330717" bottom="0.59055118110236227" header="0.39370078740157483" footer="0.39370078740157483"/>
  <pageSetup paperSize="9" scale="57"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22.xml><?xml version="1.0" encoding="utf-8"?>
<worksheet xmlns="http://schemas.openxmlformats.org/spreadsheetml/2006/main" xmlns:r="http://schemas.openxmlformats.org/officeDocument/2006/relationships">
  <sheetPr>
    <pageSetUpPr fitToPage="1"/>
  </sheetPr>
  <dimension ref="A1:AL32"/>
  <sheetViews>
    <sheetView topLeftCell="A5" zoomScale="70" zoomScaleNormal="70" workbookViewId="0">
      <selection activeCell="A10" sqref="A10:I10"/>
    </sheetView>
  </sheetViews>
  <sheetFormatPr baseColWidth="10" defaultRowHeight="15"/>
  <cols>
    <col min="1" max="3" width="11.42578125" style="440"/>
    <col min="4" max="4" width="22.5703125" style="440" customWidth="1"/>
    <col min="5" max="5" width="5.140625" style="440" bestFit="1" customWidth="1"/>
    <col min="6" max="6" width="6.42578125" style="440" bestFit="1" customWidth="1"/>
    <col min="7" max="7" width="6.42578125" style="440" customWidth="1"/>
    <col min="8" max="8" width="33.5703125" style="440" customWidth="1"/>
    <col min="9" max="9" width="21.5703125" style="440" bestFit="1" customWidth="1"/>
    <col min="10" max="10" width="16.42578125" style="440" bestFit="1" customWidth="1"/>
    <col min="11" max="11" width="11.42578125" style="440"/>
    <col min="12" max="12" width="15" style="440" customWidth="1"/>
    <col min="13" max="13" width="11.85546875" style="440" customWidth="1"/>
    <col min="14" max="14" width="11.42578125" style="440"/>
    <col min="15" max="15" width="11.42578125" style="440" hidden="1" customWidth="1"/>
    <col min="16" max="16384" width="11.42578125" style="440"/>
  </cols>
  <sheetData>
    <row r="1" spans="1:31" s="195" customFormat="1" ht="15.75" thickBot="1">
      <c r="A1" s="194" t="s">
        <v>2574</v>
      </c>
    </row>
    <row r="2" spans="1:31" ht="15.75" customHeight="1">
      <c r="A2" s="315" t="s">
        <v>1952</v>
      </c>
      <c r="C2" s="1"/>
      <c r="D2" s="1"/>
      <c r="F2" s="2963"/>
      <c r="G2" s="2963"/>
      <c r="H2" s="2536"/>
      <c r="I2" s="2536"/>
      <c r="J2" s="2536"/>
      <c r="K2" s="1123"/>
      <c r="L2" s="2540"/>
      <c r="M2" s="2540"/>
      <c r="N2" s="2541"/>
      <c r="O2" s="2541"/>
      <c r="P2" s="2541"/>
      <c r="Q2" s="2540"/>
      <c r="S2" s="2541"/>
      <c r="T2" s="2540"/>
      <c r="U2" s="2540"/>
      <c r="V2" s="2541"/>
      <c r="W2" s="2540"/>
      <c r="X2" s="2541"/>
      <c r="Y2" s="2540"/>
      <c r="Z2" s="1672"/>
      <c r="AA2" s="2541"/>
      <c r="AB2" s="2541"/>
      <c r="AC2" s="2541"/>
      <c r="AE2" s="2541"/>
    </row>
    <row r="3" spans="1:31" ht="15.75" customHeight="1">
      <c r="A3" s="315"/>
      <c r="C3" s="1"/>
      <c r="D3" s="1"/>
      <c r="E3" s="1673"/>
      <c r="F3" s="2963"/>
      <c r="G3" s="2963"/>
      <c r="H3" s="2536"/>
      <c r="I3" s="2536"/>
      <c r="J3" s="2536"/>
      <c r="K3" s="1123"/>
      <c r="L3" s="2540"/>
      <c r="N3" s="2541"/>
      <c r="O3" s="2541"/>
      <c r="P3" s="2541"/>
      <c r="Q3" s="2540"/>
      <c r="R3" s="1672"/>
      <c r="S3" s="2541"/>
      <c r="T3" s="2540"/>
      <c r="U3" s="2540"/>
      <c r="V3" s="2541"/>
      <c r="W3" s="2540"/>
      <c r="X3" s="2541"/>
      <c r="Y3" s="2540"/>
      <c r="Z3" s="1672"/>
      <c r="AA3" s="2541"/>
      <c r="AB3" s="2541"/>
      <c r="AC3" s="2541"/>
      <c r="AD3" s="1672"/>
      <c r="AE3" s="2541"/>
    </row>
    <row r="4" spans="1:31" ht="15.75" customHeight="1">
      <c r="A4" s="1" t="s">
        <v>1481</v>
      </c>
      <c r="C4" s="1673" t="s">
        <v>1385</v>
      </c>
      <c r="G4" s="2536"/>
      <c r="I4" s="1672" t="s">
        <v>1390</v>
      </c>
      <c r="K4" s="2540"/>
      <c r="M4" s="1672" t="s">
        <v>1384</v>
      </c>
      <c r="N4" s="2541"/>
      <c r="O4" s="2541"/>
      <c r="Q4" s="2540"/>
      <c r="R4" s="1672"/>
      <c r="S4" s="2541"/>
      <c r="T4" s="2540"/>
      <c r="U4" s="2540"/>
      <c r="V4" s="2541"/>
      <c r="W4" s="2540"/>
      <c r="X4" s="2541"/>
      <c r="Y4" s="2540"/>
      <c r="Z4" s="1672"/>
      <c r="AA4" s="2541"/>
      <c r="AB4" s="2541"/>
      <c r="AC4" s="2541"/>
      <c r="AD4" s="1672"/>
      <c r="AE4" s="2541"/>
    </row>
    <row r="5" spans="1:31">
      <c r="A5" s="2538"/>
      <c r="B5" s="2965" t="s">
        <v>205</v>
      </c>
      <c r="C5" s="1123" t="s">
        <v>1431</v>
      </c>
      <c r="H5" s="1129" t="s">
        <v>207</v>
      </c>
      <c r="I5" s="28" t="s">
        <v>2550</v>
      </c>
      <c r="L5" s="2965" t="s">
        <v>206</v>
      </c>
      <c r="M5" s="3029" t="s">
        <v>2551</v>
      </c>
    </row>
    <row r="6" spans="1:31">
      <c r="A6" s="2538"/>
      <c r="B6" s="2965" t="s">
        <v>208</v>
      </c>
      <c r="C6" s="1123" t="s">
        <v>1432</v>
      </c>
      <c r="H6" s="1129"/>
      <c r="I6" s="1" t="s">
        <v>1717</v>
      </c>
    </row>
    <row r="7" spans="1:31">
      <c r="C7" s="1417"/>
    </row>
    <row r="8" spans="1:31">
      <c r="A8" s="1539"/>
      <c r="B8" s="1"/>
      <c r="D8" s="1417"/>
    </row>
    <row r="9" spans="1:31" ht="15.75" thickBot="1">
      <c r="A9" s="1539"/>
      <c r="B9" s="6" t="s">
        <v>2063</v>
      </c>
      <c r="C9" s="1417"/>
      <c r="D9" s="1417"/>
      <c r="E9" s="1123"/>
    </row>
    <row r="10" spans="1:31" ht="18.75">
      <c r="B10" s="4895" t="s">
        <v>2377</v>
      </c>
      <c r="C10" s="4896"/>
      <c r="D10" s="4896"/>
      <c r="E10" s="4896"/>
      <c r="F10" s="4896"/>
      <c r="G10" s="4896"/>
      <c r="H10" s="4896"/>
      <c r="I10" s="4896"/>
      <c r="J10" s="4896"/>
      <c r="K10" s="4896"/>
      <c r="L10" s="4896"/>
      <c r="M10" s="4896"/>
      <c r="N10" s="4897"/>
      <c r="O10" s="3257"/>
      <c r="P10" s="3224"/>
      <c r="Q10" s="3224"/>
      <c r="R10" s="3224"/>
      <c r="S10" s="3224"/>
    </row>
    <row r="11" spans="1:31" s="1781" customFormat="1" ht="36.75" customHeight="1">
      <c r="A11" s="113" t="s">
        <v>206</v>
      </c>
      <c r="B11" s="4903" t="s">
        <v>2059</v>
      </c>
      <c r="C11" s="4904"/>
      <c r="D11" s="3258" t="s">
        <v>2155</v>
      </c>
      <c r="E11" s="4905" t="s">
        <v>108</v>
      </c>
      <c r="F11" s="4906"/>
      <c r="G11" s="3259" t="s">
        <v>2371</v>
      </c>
      <c r="H11" s="3233" t="s">
        <v>1086</v>
      </c>
      <c r="I11" s="3233" t="s">
        <v>1087</v>
      </c>
      <c r="J11" s="4898" t="s">
        <v>1088</v>
      </c>
      <c r="K11" s="4898" t="s">
        <v>1089</v>
      </c>
      <c r="L11" s="4898" t="s">
        <v>1090</v>
      </c>
      <c r="M11" s="4898" t="s">
        <v>1338</v>
      </c>
      <c r="N11" s="4899" t="s">
        <v>672</v>
      </c>
      <c r="O11" s="3260" t="s">
        <v>1081</v>
      </c>
      <c r="P11" s="3261"/>
      <c r="Q11" s="3224"/>
      <c r="R11" s="3224"/>
      <c r="S11" s="3224"/>
      <c r="T11" s="440"/>
      <c r="U11" s="440"/>
    </row>
    <row r="12" spans="1:31" s="113" customFormat="1" ht="30.75" customHeight="1">
      <c r="A12" s="2971"/>
      <c r="B12" s="3234" t="s">
        <v>1082</v>
      </c>
      <c r="C12" s="3233" t="s">
        <v>1083</v>
      </c>
      <c r="D12" s="3233" t="s">
        <v>2154</v>
      </c>
      <c r="E12" s="3233" t="s">
        <v>1084</v>
      </c>
      <c r="F12" s="3233" t="s">
        <v>1085</v>
      </c>
      <c r="G12" s="3233"/>
      <c r="H12" s="3235" t="s">
        <v>2388</v>
      </c>
      <c r="I12" s="2977" t="s">
        <v>2387</v>
      </c>
      <c r="J12" s="4898"/>
      <c r="K12" s="4898"/>
      <c r="L12" s="4898"/>
      <c r="M12" s="4898"/>
      <c r="N12" s="4899"/>
      <c r="O12" s="3262"/>
      <c r="P12" s="3241"/>
      <c r="Q12" s="3224"/>
      <c r="R12" s="3224"/>
      <c r="S12" s="3224"/>
      <c r="T12" s="440"/>
      <c r="U12" s="440"/>
    </row>
    <row r="13" spans="1:31">
      <c r="B13" s="3263">
        <v>125</v>
      </c>
      <c r="C13" s="3264">
        <v>250</v>
      </c>
      <c r="D13" s="3264" t="s">
        <v>2156</v>
      </c>
      <c r="E13" s="3238">
        <v>32</v>
      </c>
      <c r="F13" s="3238">
        <v>32</v>
      </c>
      <c r="G13" s="3238">
        <v>20</v>
      </c>
      <c r="H13" s="3237" t="s">
        <v>2372</v>
      </c>
      <c r="I13" s="3264" t="s">
        <v>2389</v>
      </c>
      <c r="J13" s="3264" t="s">
        <v>2064</v>
      </c>
      <c r="K13" s="3265" t="s">
        <v>1110</v>
      </c>
      <c r="L13" s="3264" t="s">
        <v>1095</v>
      </c>
      <c r="M13" s="3265">
        <v>425</v>
      </c>
      <c r="N13" s="3266" t="s">
        <v>1339</v>
      </c>
      <c r="O13" s="3267">
        <f>4055+1240</f>
        <v>5295</v>
      </c>
      <c r="P13" s="3224"/>
      <c r="Q13" s="3224"/>
      <c r="R13" s="3224"/>
      <c r="S13" s="3224"/>
    </row>
    <row r="14" spans="1:31">
      <c r="B14" s="3263">
        <v>220</v>
      </c>
      <c r="C14" s="3264">
        <v>450</v>
      </c>
      <c r="D14" s="3264" t="s">
        <v>2157</v>
      </c>
      <c r="E14" s="3238">
        <v>32</v>
      </c>
      <c r="F14" s="3238">
        <v>32</v>
      </c>
      <c r="G14" s="3238">
        <v>20</v>
      </c>
      <c r="H14" s="3237" t="s">
        <v>2373</v>
      </c>
      <c r="I14" s="3264" t="s">
        <v>2390</v>
      </c>
      <c r="J14" s="3264" t="s">
        <v>2064</v>
      </c>
      <c r="K14" s="3265" t="s">
        <v>1111</v>
      </c>
      <c r="L14" s="3264" t="s">
        <v>1095</v>
      </c>
      <c r="M14" s="3265">
        <v>530</v>
      </c>
      <c r="N14" s="3266" t="s">
        <v>1339</v>
      </c>
      <c r="O14" s="3267">
        <f>4875+1240</f>
        <v>6115</v>
      </c>
      <c r="P14" s="3224"/>
      <c r="Q14" s="3224"/>
      <c r="R14" s="3224"/>
      <c r="S14" s="3224"/>
    </row>
    <row r="15" spans="1:31">
      <c r="B15" s="3263">
        <v>500</v>
      </c>
      <c r="C15" s="3264">
        <v>1000</v>
      </c>
      <c r="D15" s="3264" t="s">
        <v>2158</v>
      </c>
      <c r="E15" s="3238">
        <v>50</v>
      </c>
      <c r="F15" s="3238">
        <v>50</v>
      </c>
      <c r="G15" s="3238">
        <v>20</v>
      </c>
      <c r="H15" s="3237" t="s">
        <v>2374</v>
      </c>
      <c r="I15" s="3264" t="s">
        <v>2391</v>
      </c>
      <c r="J15" s="3264" t="s">
        <v>2064</v>
      </c>
      <c r="K15" s="3265" t="s">
        <v>1098</v>
      </c>
      <c r="L15" s="3264" t="s">
        <v>1095</v>
      </c>
      <c r="M15" s="3265">
        <v>570</v>
      </c>
      <c r="N15" s="3266" t="s">
        <v>1339</v>
      </c>
      <c r="O15" s="3267">
        <f>5545+1240</f>
        <v>6785</v>
      </c>
      <c r="P15" s="3224"/>
      <c r="Q15" s="3224"/>
      <c r="R15" s="3224"/>
      <c r="S15" s="3224"/>
    </row>
    <row r="16" spans="1:31">
      <c r="B16" s="3263">
        <v>700</v>
      </c>
      <c r="C16" s="3264">
        <v>1400</v>
      </c>
      <c r="D16" s="3264" t="s">
        <v>2159</v>
      </c>
      <c r="E16" s="3238">
        <v>50</v>
      </c>
      <c r="F16" s="3238">
        <v>50</v>
      </c>
      <c r="G16" s="3238">
        <v>20</v>
      </c>
      <c r="H16" s="3237" t="s">
        <v>2375</v>
      </c>
      <c r="I16" s="3264" t="s">
        <v>2392</v>
      </c>
      <c r="J16" s="3264" t="s">
        <v>2064</v>
      </c>
      <c r="K16" s="3265" t="s">
        <v>1112</v>
      </c>
      <c r="L16" s="3264" t="s">
        <v>1095</v>
      </c>
      <c r="M16" s="3265">
        <v>620</v>
      </c>
      <c r="N16" s="3266" t="s">
        <v>1339</v>
      </c>
      <c r="O16" s="3267">
        <f>5985+1240</f>
        <v>7225</v>
      </c>
      <c r="P16" s="3224"/>
      <c r="Q16" s="3224"/>
      <c r="R16" s="3224"/>
      <c r="S16" s="3224"/>
    </row>
    <row r="17" spans="1:38" ht="15.75" thickBot="1">
      <c r="B17" s="3268">
        <v>700</v>
      </c>
      <c r="C17" s="3269">
        <v>3000</v>
      </c>
      <c r="D17" s="3269" t="s">
        <v>2160</v>
      </c>
      <c r="E17" s="3270">
        <v>80</v>
      </c>
      <c r="F17" s="3270">
        <v>80</v>
      </c>
      <c r="G17" s="3270">
        <v>20</v>
      </c>
      <c r="H17" s="3271" t="s">
        <v>2376</v>
      </c>
      <c r="I17" s="3269" t="s">
        <v>2393</v>
      </c>
      <c r="J17" s="3269" t="s">
        <v>2064</v>
      </c>
      <c r="K17" s="3272" t="s">
        <v>1106</v>
      </c>
      <c r="L17" s="3269" t="s">
        <v>1095</v>
      </c>
      <c r="M17" s="3272">
        <v>890</v>
      </c>
      <c r="N17" s="3273" t="s">
        <v>1339</v>
      </c>
      <c r="O17" s="3274">
        <f>6730+1240</f>
        <v>7970</v>
      </c>
      <c r="P17" s="3224"/>
      <c r="Q17" s="3224"/>
      <c r="R17" s="3224"/>
      <c r="S17" s="3224"/>
    </row>
    <row r="18" spans="1:38">
      <c r="B18" s="3228"/>
      <c r="C18" s="3228"/>
      <c r="D18" s="3228"/>
      <c r="E18" s="3228"/>
      <c r="F18" s="3228"/>
      <c r="G18" s="3228"/>
      <c r="H18" s="3228"/>
      <c r="I18" s="3228"/>
      <c r="J18" s="3228"/>
      <c r="K18" s="3228"/>
      <c r="L18" s="3228"/>
      <c r="M18" s="3228"/>
      <c r="N18" s="3228"/>
      <c r="O18" s="3224"/>
      <c r="P18" s="3224"/>
      <c r="Q18" s="3224"/>
      <c r="R18" s="3224"/>
      <c r="S18" s="3224"/>
    </row>
    <row r="19" spans="1:38" ht="15.75" thickBot="1">
      <c r="B19" s="3275" t="s">
        <v>2063</v>
      </c>
      <c r="C19" s="3228"/>
      <c r="D19" s="3228"/>
      <c r="E19" s="3228"/>
      <c r="F19" s="3228"/>
      <c r="G19" s="3228"/>
      <c r="H19" s="3228"/>
      <c r="I19" s="3228"/>
      <c r="J19" s="3228"/>
      <c r="K19" s="3228"/>
      <c r="L19" s="3228"/>
      <c r="M19" s="3228"/>
      <c r="N19" s="3228"/>
      <c r="O19" s="3224"/>
      <c r="P19" s="3224"/>
      <c r="Q19" s="3224"/>
      <c r="R19" s="3224"/>
      <c r="S19" s="3224"/>
    </row>
    <row r="20" spans="1:38" ht="18.75">
      <c r="B20" s="4895" t="s">
        <v>2378</v>
      </c>
      <c r="C20" s="4896"/>
      <c r="D20" s="4896"/>
      <c r="E20" s="4896"/>
      <c r="F20" s="4896"/>
      <c r="G20" s="4896"/>
      <c r="H20" s="4896"/>
      <c r="I20" s="4896"/>
      <c r="J20" s="4896"/>
      <c r="K20" s="4896"/>
      <c r="L20" s="4896"/>
      <c r="M20" s="4896"/>
      <c r="N20" s="4897"/>
      <c r="O20" s="3276"/>
      <c r="P20" s="3224"/>
      <c r="Q20" s="3224"/>
      <c r="R20" s="3224"/>
      <c r="S20" s="3224"/>
    </row>
    <row r="21" spans="1:38" s="1781" customFormat="1" ht="38.25" customHeight="1">
      <c r="A21" s="113" t="s">
        <v>206</v>
      </c>
      <c r="B21" s="4903" t="s">
        <v>2059</v>
      </c>
      <c r="C21" s="4904"/>
      <c r="D21" s="3258" t="s">
        <v>2155</v>
      </c>
      <c r="E21" s="4902" t="s">
        <v>108</v>
      </c>
      <c r="F21" s="4902"/>
      <c r="G21" s="3232" t="s">
        <v>2371</v>
      </c>
      <c r="H21" s="3233" t="s">
        <v>1086</v>
      </c>
      <c r="I21" s="3233" t="s">
        <v>1087</v>
      </c>
      <c r="J21" s="4898" t="s">
        <v>1088</v>
      </c>
      <c r="K21" s="4898" t="s">
        <v>1089</v>
      </c>
      <c r="L21" s="4898" t="s">
        <v>1090</v>
      </c>
      <c r="M21" s="4898" t="s">
        <v>1338</v>
      </c>
      <c r="N21" s="4899" t="s">
        <v>672</v>
      </c>
      <c r="O21" s="3260" t="s">
        <v>1081</v>
      </c>
      <c r="P21" s="3261"/>
      <c r="Q21" s="3261"/>
      <c r="R21" s="3261"/>
      <c r="S21" s="3261"/>
    </row>
    <row r="22" spans="1:38" s="113" customFormat="1" ht="32.25" customHeight="1">
      <c r="A22" s="2971"/>
      <c r="B22" s="3234" t="s">
        <v>1082</v>
      </c>
      <c r="C22" s="3233" t="s">
        <v>1083</v>
      </c>
      <c r="D22" s="3233" t="s">
        <v>2154</v>
      </c>
      <c r="E22" s="3233" t="s">
        <v>1084</v>
      </c>
      <c r="F22" s="3233" t="s">
        <v>1085</v>
      </c>
      <c r="G22" s="3233"/>
      <c r="H22" s="3235" t="s">
        <v>2388</v>
      </c>
      <c r="I22" s="2977" t="s">
        <v>2394</v>
      </c>
      <c r="J22" s="4898"/>
      <c r="K22" s="4898"/>
      <c r="L22" s="4898"/>
      <c r="M22" s="4898"/>
      <c r="N22" s="4899"/>
      <c r="O22" s="3262"/>
      <c r="P22" s="3241"/>
      <c r="Q22" s="3241"/>
      <c r="R22" s="3241"/>
      <c r="S22" s="3241"/>
    </row>
    <row r="23" spans="1:38">
      <c r="B23" s="3263">
        <v>125</v>
      </c>
      <c r="C23" s="3264">
        <v>250</v>
      </c>
      <c r="D23" s="3264" t="s">
        <v>2156</v>
      </c>
      <c r="E23" s="3238">
        <v>32</v>
      </c>
      <c r="F23" s="3238">
        <v>32</v>
      </c>
      <c r="G23" s="3238">
        <v>20</v>
      </c>
      <c r="H23" s="3237" t="s">
        <v>2372</v>
      </c>
      <c r="I23" s="3264" t="s">
        <v>2389</v>
      </c>
      <c r="J23" s="3264" t="s">
        <v>1719</v>
      </c>
      <c r="K23" s="3265" t="s">
        <v>1720</v>
      </c>
      <c r="L23" s="3264" t="s">
        <v>1095</v>
      </c>
      <c r="M23" s="3265">
        <v>425</v>
      </c>
      <c r="N23" s="3266" t="s">
        <v>1339</v>
      </c>
      <c r="O23" s="3267">
        <f>4055+1240</f>
        <v>5295</v>
      </c>
      <c r="P23" s="3224"/>
      <c r="Q23" s="3224"/>
      <c r="R23" s="3224"/>
      <c r="S23" s="3224"/>
    </row>
    <row r="24" spans="1:38">
      <c r="B24" s="3263">
        <v>220</v>
      </c>
      <c r="C24" s="3264">
        <v>450</v>
      </c>
      <c r="D24" s="3264" t="s">
        <v>2157</v>
      </c>
      <c r="E24" s="3238">
        <v>32</v>
      </c>
      <c r="F24" s="3238">
        <v>32</v>
      </c>
      <c r="G24" s="3238">
        <v>20</v>
      </c>
      <c r="H24" s="3237" t="s">
        <v>2373</v>
      </c>
      <c r="I24" s="3264" t="s">
        <v>2390</v>
      </c>
      <c r="J24" s="3264" t="s">
        <v>1719</v>
      </c>
      <c r="K24" s="3265" t="s">
        <v>1721</v>
      </c>
      <c r="L24" s="3264" t="s">
        <v>1095</v>
      </c>
      <c r="M24" s="3265">
        <v>530</v>
      </c>
      <c r="N24" s="3266" t="s">
        <v>1339</v>
      </c>
      <c r="O24" s="3267">
        <f>4875+1240</f>
        <v>6115</v>
      </c>
      <c r="P24" s="3224"/>
      <c r="Q24" s="3224"/>
      <c r="R24" s="3224"/>
      <c r="S24" s="3224"/>
    </row>
    <row r="25" spans="1:38">
      <c r="B25" s="3263">
        <v>500</v>
      </c>
      <c r="C25" s="3264">
        <v>1000</v>
      </c>
      <c r="D25" s="3264" t="s">
        <v>2158</v>
      </c>
      <c r="E25" s="3238">
        <v>50</v>
      </c>
      <c r="F25" s="3238">
        <v>50</v>
      </c>
      <c r="G25" s="3238">
        <v>20</v>
      </c>
      <c r="H25" s="3237" t="s">
        <v>2374</v>
      </c>
      <c r="I25" s="3264" t="s">
        <v>2391</v>
      </c>
      <c r="J25" s="3264" t="s">
        <v>1719</v>
      </c>
      <c r="K25" s="3265" t="s">
        <v>1722</v>
      </c>
      <c r="L25" s="3264" t="s">
        <v>1095</v>
      </c>
      <c r="M25" s="3265">
        <v>570</v>
      </c>
      <c r="N25" s="3266" t="s">
        <v>1339</v>
      </c>
      <c r="O25" s="3277">
        <f>5120+1240</f>
        <v>6360</v>
      </c>
      <c r="P25" s="3224"/>
      <c r="Q25" s="3224"/>
      <c r="R25" s="3224"/>
      <c r="S25" s="3224"/>
    </row>
    <row r="26" spans="1:38">
      <c r="B26" s="3263">
        <v>700</v>
      </c>
      <c r="C26" s="3264">
        <v>1400</v>
      </c>
      <c r="D26" s="3264" t="s">
        <v>2159</v>
      </c>
      <c r="E26" s="3238">
        <v>50</v>
      </c>
      <c r="F26" s="3238">
        <v>50</v>
      </c>
      <c r="G26" s="3238">
        <v>20</v>
      </c>
      <c r="H26" s="3237" t="s">
        <v>2375</v>
      </c>
      <c r="I26" s="3264" t="s">
        <v>2392</v>
      </c>
      <c r="J26" s="3264" t="s">
        <v>1719</v>
      </c>
      <c r="K26" s="3265" t="s">
        <v>1723</v>
      </c>
      <c r="L26" s="3264" t="s">
        <v>1095</v>
      </c>
      <c r="M26" s="3265">
        <v>620</v>
      </c>
      <c r="N26" s="3266" t="s">
        <v>1339</v>
      </c>
      <c r="O26" s="3267">
        <f>5545+1240</f>
        <v>6785</v>
      </c>
      <c r="P26" s="3224"/>
      <c r="Q26" s="3224"/>
      <c r="R26" s="3224"/>
      <c r="S26" s="3224"/>
    </row>
    <row r="27" spans="1:38" ht="15.75" thickBot="1">
      <c r="B27" s="2972">
        <v>700</v>
      </c>
      <c r="C27" s="2973">
        <v>3000</v>
      </c>
      <c r="D27" s="2973" t="s">
        <v>2160</v>
      </c>
      <c r="E27" s="2968">
        <v>80</v>
      </c>
      <c r="F27" s="2968">
        <v>80</v>
      </c>
      <c r="G27" s="2970">
        <v>20</v>
      </c>
      <c r="H27" s="2969" t="s">
        <v>2376</v>
      </c>
      <c r="I27" s="2973" t="s">
        <v>2393</v>
      </c>
      <c r="J27" s="2973" t="s">
        <v>1719</v>
      </c>
      <c r="K27" s="2974" t="s">
        <v>1724</v>
      </c>
      <c r="L27" s="2973" t="s">
        <v>1095</v>
      </c>
      <c r="M27" s="2974">
        <v>890</v>
      </c>
      <c r="N27" s="2975" t="s">
        <v>1339</v>
      </c>
      <c r="O27" s="2966">
        <f>5985+1240</f>
        <v>7225</v>
      </c>
    </row>
    <row r="29" spans="1:38" s="1122" customFormat="1">
      <c r="A29" s="145" t="s">
        <v>1420</v>
      </c>
      <c r="B29" s="145"/>
      <c r="C29" s="1675" t="s">
        <v>1117</v>
      </c>
      <c r="D29" s="2833"/>
      <c r="E29" s="145"/>
      <c r="F29" s="1700" t="s">
        <v>1484</v>
      </c>
      <c r="G29" s="1700"/>
      <c r="H29" s="145"/>
      <c r="I29" s="147"/>
      <c r="J29" s="146"/>
      <c r="K29" s="147"/>
      <c r="L29" s="146"/>
      <c r="M29" s="146"/>
      <c r="N29" s="147"/>
      <c r="O29" s="146"/>
      <c r="P29" s="147"/>
      <c r="Q29" s="146"/>
      <c r="R29" s="146"/>
      <c r="S29" s="147"/>
      <c r="T29" s="146"/>
      <c r="U29" s="145"/>
      <c r="V29" s="145"/>
      <c r="W29" s="145"/>
      <c r="X29" s="145"/>
      <c r="Y29" s="145"/>
      <c r="Z29" s="145"/>
      <c r="AA29" s="145"/>
      <c r="AB29" s="145"/>
      <c r="AC29" s="145"/>
      <c r="AD29" s="145"/>
      <c r="AE29" s="145"/>
      <c r="AF29" s="145"/>
      <c r="AG29" s="145"/>
      <c r="AH29" s="145"/>
      <c r="AI29" s="145"/>
      <c r="AJ29" s="145"/>
      <c r="AK29" s="145"/>
      <c r="AL29" s="145"/>
    </row>
    <row r="30" spans="1:38" s="1122" customFormat="1">
      <c r="B30" s="1122" t="s">
        <v>1483</v>
      </c>
      <c r="D30" s="2536"/>
      <c r="F30" s="1431"/>
      <c r="G30" s="2963"/>
      <c r="S30" s="1124"/>
      <c r="T30" s="1125"/>
      <c r="U30" s="1124"/>
      <c r="V30" s="1125"/>
      <c r="W30" s="1124"/>
      <c r="X30" s="1125"/>
      <c r="Y30" s="1124"/>
      <c r="Z30" s="1125"/>
      <c r="AA30" s="1124"/>
      <c r="AB30" s="1125"/>
      <c r="AC30" s="1124"/>
      <c r="AD30" s="1125"/>
      <c r="AE30" s="1124"/>
      <c r="AF30" s="1125"/>
      <c r="AG30" s="1124"/>
      <c r="AH30" s="1125"/>
      <c r="AI30" s="1124"/>
      <c r="AJ30" s="1125"/>
    </row>
    <row r="31" spans="1:38" s="1122" customFormat="1">
      <c r="D31" s="2536"/>
      <c r="F31" s="1431"/>
      <c r="G31" s="2963"/>
      <c r="I31" s="1688" t="s">
        <v>1449</v>
      </c>
      <c r="J31" s="1689"/>
      <c r="K31" s="1688" t="s">
        <v>1450</v>
      </c>
      <c r="L31" s="1382"/>
      <c r="M31" s="440"/>
      <c r="N31" s="440"/>
      <c r="O31" s="440"/>
      <c r="P31" s="440"/>
      <c r="Q31" s="440"/>
      <c r="R31" s="440"/>
      <c r="S31" s="440"/>
      <c r="T31" s="440"/>
      <c r="U31" s="440"/>
      <c r="V31" s="440"/>
      <c r="W31" s="440"/>
      <c r="X31" s="440"/>
      <c r="Y31" s="440"/>
      <c r="Z31" s="440"/>
      <c r="AA31" s="1124"/>
      <c r="AB31" s="1125"/>
      <c r="AC31" s="1124"/>
      <c r="AD31" s="1125"/>
      <c r="AE31" s="1124"/>
      <c r="AF31" s="1125"/>
      <c r="AG31" s="1124"/>
      <c r="AH31" s="1125"/>
      <c r="AI31" s="1124"/>
      <c r="AJ31" s="1125"/>
    </row>
    <row r="32" spans="1:38" s="1122" customFormat="1">
      <c r="B32" s="54" t="s">
        <v>1482</v>
      </c>
      <c r="C32" s="50"/>
      <c r="D32" s="50"/>
      <c r="E32" s="50"/>
      <c r="F32" s="1674"/>
      <c r="G32" s="2962"/>
      <c r="H32" s="1382"/>
      <c r="I32" s="1690" t="s">
        <v>1421</v>
      </c>
      <c r="J32" s="1691"/>
      <c r="K32" s="1690" t="s">
        <v>1477</v>
      </c>
      <c r="L32" s="1382"/>
      <c r="M32" s="440"/>
      <c r="N32" s="440"/>
      <c r="O32" s="440"/>
      <c r="P32" s="440"/>
      <c r="Q32" s="440"/>
      <c r="R32" s="440"/>
      <c r="S32" s="440"/>
      <c r="T32" s="440"/>
      <c r="U32" s="440"/>
      <c r="V32" s="440"/>
      <c r="W32" s="440"/>
      <c r="X32" s="440"/>
      <c r="Y32" s="440"/>
      <c r="Z32" s="440"/>
      <c r="AA32" s="1124"/>
      <c r="AB32" s="1125"/>
      <c r="AC32" s="1124"/>
      <c r="AD32" s="1125"/>
      <c r="AE32" s="1124"/>
      <c r="AF32" s="1125"/>
      <c r="AG32" s="1124"/>
      <c r="AH32" s="1125"/>
      <c r="AI32" s="1124"/>
      <c r="AJ32" s="1125"/>
    </row>
  </sheetData>
  <dataConsolidate/>
  <mergeCells count="16">
    <mergeCell ref="B21:C21"/>
    <mergeCell ref="E21:F21"/>
    <mergeCell ref="B11:C11"/>
    <mergeCell ref="E11:F11"/>
    <mergeCell ref="B10:N10"/>
    <mergeCell ref="B20:N20"/>
    <mergeCell ref="J11:J12"/>
    <mergeCell ref="K11:K12"/>
    <mergeCell ref="L11:L12"/>
    <mergeCell ref="M11:M12"/>
    <mergeCell ref="N11:N12"/>
    <mergeCell ref="J21:J22"/>
    <mergeCell ref="N21:N22"/>
    <mergeCell ref="M21:M22"/>
    <mergeCell ref="L21:L22"/>
    <mergeCell ref="K21:K22"/>
  </mergeCells>
  <hyperlinks>
    <hyperlink ref="A2" location="'Choix Devis&amp;Projet'!A1" display="Retour onglet &quot;Choix Devis&amp;Projet&quot;"/>
  </hyperlinks>
  <printOptions horizontalCentered="1"/>
  <pageMargins left="0.39370078740157483" right="0.39370078740157483" top="0.82677165354330717" bottom="0.59055118110236227" header="0.39370078740157483" footer="0.39370078740157483"/>
  <pageSetup paperSize="9" scale="60"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23.xml><?xml version="1.0" encoding="utf-8"?>
<worksheet xmlns="http://schemas.openxmlformats.org/spreadsheetml/2006/main" xmlns:r="http://schemas.openxmlformats.org/officeDocument/2006/relationships">
  <sheetPr>
    <pageSetUpPr fitToPage="1"/>
  </sheetPr>
  <dimension ref="A1:AL121"/>
  <sheetViews>
    <sheetView zoomScale="70" zoomScaleNormal="70" workbookViewId="0">
      <selection activeCell="A10" sqref="A10:I10"/>
    </sheetView>
  </sheetViews>
  <sheetFormatPr baseColWidth="10" defaultRowHeight="15"/>
  <cols>
    <col min="1" max="1" width="11.42578125" style="1122"/>
    <col min="2" max="2" width="32.85546875" style="1122" bestFit="1" customWidth="1"/>
    <col min="3" max="3" width="7.28515625" style="1122" customWidth="1"/>
    <col min="4" max="4" width="28" style="1122" bestFit="1" customWidth="1"/>
    <col min="5" max="5" width="11" style="1420" bestFit="1" customWidth="1"/>
    <col min="6" max="8" width="5.5703125" style="1122" customWidth="1"/>
    <col min="9" max="9" width="5.5703125" style="1123" customWidth="1"/>
    <col min="10" max="10" width="5.5703125" style="1124" customWidth="1"/>
    <col min="11" max="11" width="5.5703125" style="1125" customWidth="1"/>
    <col min="12" max="12" width="5.5703125" style="1124" customWidth="1"/>
    <col min="13" max="13" width="5.5703125" style="1125" customWidth="1"/>
    <col min="14" max="14" width="5.5703125" style="1124" customWidth="1"/>
    <col min="15" max="15" width="5.5703125" style="1125" customWidth="1"/>
    <col min="16" max="16" width="5.5703125" style="1124" customWidth="1"/>
    <col min="17" max="17" width="5.5703125" style="1125" customWidth="1"/>
    <col min="18" max="18" width="5.5703125" style="1124" customWidth="1"/>
    <col min="19" max="19" width="5.5703125" style="1125" customWidth="1"/>
    <col min="20" max="20" width="5.5703125" style="1124" customWidth="1"/>
    <col min="21" max="21" width="5.5703125" style="1125" customWidth="1"/>
    <col min="22" max="22" width="5.5703125" style="1124" customWidth="1"/>
    <col min="23" max="23" width="5.5703125" style="1125" customWidth="1"/>
    <col min="24" max="24" width="5.5703125" style="1124" customWidth="1"/>
    <col min="25" max="25" width="5.5703125" style="1125" customWidth="1"/>
    <col min="26" max="26" width="5.5703125" style="1124" customWidth="1"/>
    <col min="27" max="27" width="5.5703125" style="1125" customWidth="1"/>
    <col min="28" max="28" width="5.5703125" style="1124" customWidth="1"/>
    <col min="29" max="29" width="5.5703125" style="1125" customWidth="1"/>
    <col min="30" max="30" width="5.5703125" style="1124" customWidth="1"/>
    <col min="31" max="31" width="5.5703125" style="1125" customWidth="1"/>
    <col min="32" max="32" width="5.5703125" style="1124" customWidth="1"/>
    <col min="33" max="33" width="5.5703125" style="1125" customWidth="1"/>
    <col min="34" max="34" width="5.5703125" style="1124" customWidth="1"/>
    <col min="35" max="35" width="5.5703125" style="1125" customWidth="1"/>
    <col min="36" max="38" width="5.5703125" style="1122" customWidth="1"/>
    <col min="39" max="16384" width="11.42578125" style="1122"/>
  </cols>
  <sheetData>
    <row r="1" spans="1:35" s="195" customFormat="1" ht="15.75" thickBot="1">
      <c r="A1" s="194" t="s">
        <v>2219</v>
      </c>
      <c r="E1" s="196"/>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row>
    <row r="2" spans="1:35">
      <c r="A2" s="315" t="s">
        <v>1952</v>
      </c>
    </row>
    <row r="3" spans="1:35">
      <c r="A3" s="1539"/>
      <c r="E3" s="1431"/>
    </row>
    <row r="4" spans="1:35">
      <c r="A4" s="1539"/>
      <c r="C4" s="1431"/>
      <c r="D4" s="1673" t="s">
        <v>1385</v>
      </c>
      <c r="E4" s="1431"/>
      <c r="N4" s="1125"/>
      <c r="O4" s="1672" t="s">
        <v>1390</v>
      </c>
      <c r="U4" s="1672"/>
      <c r="V4" s="1125"/>
      <c r="X4" s="1125"/>
      <c r="AA4" s="1122"/>
      <c r="AB4" s="1672" t="s">
        <v>1384</v>
      </c>
    </row>
    <row r="5" spans="1:35">
      <c r="B5" s="135" t="s">
        <v>213</v>
      </c>
      <c r="C5" s="1431" t="s">
        <v>206</v>
      </c>
      <c r="D5" s="1503" t="s">
        <v>1141</v>
      </c>
      <c r="E5" s="1122"/>
      <c r="G5" s="1123"/>
      <c r="H5" s="1124"/>
      <c r="I5" s="1125"/>
      <c r="N5" s="1420" t="s">
        <v>239</v>
      </c>
      <c r="O5" s="261" t="s">
        <v>1708</v>
      </c>
      <c r="AA5" s="1431" t="s">
        <v>239</v>
      </c>
      <c r="AB5" s="261" t="s">
        <v>1708</v>
      </c>
    </row>
    <row r="6" spans="1:35">
      <c r="B6" s="135"/>
      <c r="C6" s="1419" t="s">
        <v>207</v>
      </c>
      <c r="D6" s="1369" t="s">
        <v>457</v>
      </c>
      <c r="E6" s="1122"/>
      <c r="G6" s="1123"/>
      <c r="H6" s="1124"/>
      <c r="I6" s="1125"/>
      <c r="N6" s="1420" t="s">
        <v>261</v>
      </c>
      <c r="O6" s="1123" t="s">
        <v>779</v>
      </c>
      <c r="AA6" s="2097" t="s">
        <v>909</v>
      </c>
      <c r="AB6" s="261" t="s">
        <v>1707</v>
      </c>
    </row>
    <row r="7" spans="1:35">
      <c r="B7" s="135"/>
      <c r="C7" s="1419" t="s">
        <v>205</v>
      </c>
      <c r="D7" s="1123" t="s">
        <v>510</v>
      </c>
      <c r="E7" s="1122"/>
      <c r="G7" s="1123"/>
      <c r="H7" s="1124"/>
      <c r="I7" s="1125"/>
      <c r="N7" s="1432" t="s">
        <v>338</v>
      </c>
      <c r="O7" s="1123" t="s">
        <v>1041</v>
      </c>
      <c r="AA7" s="2097" t="s">
        <v>1381</v>
      </c>
      <c r="AB7" s="261" t="s">
        <v>1709</v>
      </c>
    </row>
    <row r="8" spans="1:35">
      <c r="B8" s="135"/>
      <c r="C8" s="1431" t="s">
        <v>208</v>
      </c>
      <c r="D8" s="1369" t="s">
        <v>1115</v>
      </c>
      <c r="E8" s="1122"/>
      <c r="G8" s="1123"/>
      <c r="H8" s="1124"/>
      <c r="I8" s="1125"/>
      <c r="N8" s="1432" t="s">
        <v>339</v>
      </c>
      <c r="O8" s="1123" t="s">
        <v>1154</v>
      </c>
      <c r="AA8" s="2734" t="s">
        <v>1387</v>
      </c>
      <c r="AB8" s="261" t="s">
        <v>2067</v>
      </c>
    </row>
    <row r="9" spans="1:35">
      <c r="C9" s="1500" t="s">
        <v>238</v>
      </c>
      <c r="D9" s="261" t="s">
        <v>1138</v>
      </c>
      <c r="E9" s="1122"/>
      <c r="G9" s="1123"/>
      <c r="H9" s="1124"/>
      <c r="I9" s="1125"/>
      <c r="N9" s="1431" t="s">
        <v>344</v>
      </c>
      <c r="O9" s="1123" t="s">
        <v>1038</v>
      </c>
      <c r="P9" s="1122"/>
      <c r="AB9" s="1122"/>
      <c r="AC9" s="1122"/>
      <c r="AD9" s="1122"/>
      <c r="AE9" s="1122"/>
      <c r="AH9" s="1122"/>
      <c r="AI9" s="1122"/>
    </row>
    <row r="10" spans="1:35">
      <c r="C10" s="1500" t="s">
        <v>432</v>
      </c>
      <c r="D10" s="1123" t="s">
        <v>1431</v>
      </c>
      <c r="E10" s="1122"/>
      <c r="G10" s="1123"/>
      <c r="H10" s="1124"/>
      <c r="I10" s="1125"/>
      <c r="N10" s="2196" t="s">
        <v>1386</v>
      </c>
      <c r="O10" s="261" t="s">
        <v>1760</v>
      </c>
      <c r="R10" s="1431"/>
      <c r="S10" s="1123"/>
      <c r="T10" s="1122"/>
      <c r="AH10" s="1122"/>
      <c r="AI10" s="1122"/>
    </row>
    <row r="11" spans="1:35">
      <c r="C11" s="1500" t="s">
        <v>635</v>
      </c>
      <c r="D11" s="1123" t="s">
        <v>1432</v>
      </c>
      <c r="E11" s="1122"/>
      <c r="G11" s="1123"/>
      <c r="H11" s="1124"/>
      <c r="I11" s="1125"/>
      <c r="R11" s="1431"/>
      <c r="S11" s="1123"/>
      <c r="T11" s="1122"/>
      <c r="AH11" s="1122"/>
      <c r="AI11" s="1122"/>
    </row>
    <row r="12" spans="1:35">
      <c r="C12" s="134"/>
      <c r="E12" s="1500"/>
      <c r="F12" s="261"/>
      <c r="T12" s="1431"/>
      <c r="U12" s="1123"/>
      <c r="V12" s="1122"/>
    </row>
    <row r="13" spans="1:35">
      <c r="A13" s="1123" t="s">
        <v>902</v>
      </c>
      <c r="C13" s="134"/>
      <c r="E13" s="1122"/>
      <c r="T13" s="1122"/>
      <c r="U13" s="1122"/>
    </row>
    <row r="14" spans="1:35" ht="17.25" customHeight="1">
      <c r="A14" s="175"/>
      <c r="B14" s="175"/>
      <c r="C14" s="172"/>
      <c r="D14" s="175"/>
      <c r="E14" s="172"/>
      <c r="F14" s="176"/>
      <c r="G14" s="251"/>
      <c r="H14" s="251"/>
      <c r="I14" s="251"/>
      <c r="J14" s="251"/>
      <c r="K14" s="251"/>
      <c r="L14" s="251"/>
      <c r="M14" s="251"/>
      <c r="N14" s="251"/>
      <c r="O14" s="251"/>
      <c r="P14" s="251"/>
      <c r="Q14" s="251"/>
      <c r="R14" s="251"/>
      <c r="S14" s="251"/>
      <c r="T14" s="1122"/>
      <c r="U14" s="1122"/>
      <c r="V14" s="251"/>
      <c r="W14" s="251"/>
      <c r="X14" s="251"/>
      <c r="Y14" s="251"/>
      <c r="Z14" s="251"/>
      <c r="AA14" s="251"/>
      <c r="AB14" s="251"/>
      <c r="AC14" s="251"/>
      <c r="AD14" s="251"/>
      <c r="AE14" s="251"/>
      <c r="AF14" s="251"/>
      <c r="AG14" s="251"/>
      <c r="AH14" s="251"/>
      <c r="AI14" s="251"/>
    </row>
    <row r="15" spans="1:35" s="145" customFormat="1">
      <c r="A15" s="141" t="s">
        <v>2974</v>
      </c>
      <c r="E15" s="143"/>
      <c r="I15" s="148"/>
      <c r="J15" s="142"/>
      <c r="K15" s="146"/>
      <c r="L15" s="147"/>
      <c r="M15" s="146"/>
      <c r="N15" s="147"/>
      <c r="O15" s="146"/>
      <c r="P15" s="147"/>
      <c r="Q15" s="146"/>
      <c r="R15" s="147"/>
      <c r="S15" s="146"/>
      <c r="T15" s="147"/>
      <c r="U15" s="146"/>
      <c r="V15" s="147"/>
      <c r="W15" s="146"/>
      <c r="X15" s="147"/>
      <c r="Y15" s="146"/>
      <c r="Z15" s="147"/>
      <c r="AA15" s="146"/>
      <c r="AB15" s="147"/>
      <c r="AC15" s="146"/>
      <c r="AD15" s="147"/>
      <c r="AE15" s="146"/>
      <c r="AF15" s="147"/>
      <c r="AG15" s="146"/>
      <c r="AH15" s="147"/>
      <c r="AI15" s="146"/>
    </row>
    <row r="17" spans="1:36" ht="15" customHeight="1">
      <c r="A17" s="316" t="s">
        <v>1011</v>
      </c>
      <c r="B17" s="175"/>
      <c r="C17" s="172"/>
      <c r="D17" s="175"/>
      <c r="E17" s="172"/>
      <c r="F17" s="176"/>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row>
    <row r="18" spans="1:36" s="249" customFormat="1" ht="15" customHeight="1">
      <c r="A18" s="4891" t="s">
        <v>845</v>
      </c>
      <c r="B18" s="260" t="s">
        <v>331</v>
      </c>
      <c r="E18" s="1150"/>
      <c r="G18" s="257"/>
      <c r="I18" s="258"/>
      <c r="J18" s="258"/>
      <c r="K18" s="257"/>
      <c r="M18" s="258"/>
      <c r="N18" s="258"/>
      <c r="O18" s="257"/>
      <c r="Q18" s="258"/>
      <c r="R18" s="258"/>
      <c r="S18" s="257"/>
      <c r="U18" s="258"/>
      <c r="V18" s="258"/>
      <c r="W18" s="257"/>
      <c r="Y18" s="258"/>
      <c r="Z18" s="258"/>
      <c r="AA18" s="257"/>
      <c r="AC18" s="258"/>
      <c r="AD18" s="258"/>
      <c r="AE18" s="257"/>
      <c r="AG18" s="258"/>
      <c r="AH18" s="258"/>
      <c r="AI18" s="257"/>
    </row>
    <row r="19" spans="1:36" ht="36.75" customHeight="1">
      <c r="A19" s="4891"/>
      <c r="B19" s="1218" t="s">
        <v>1199</v>
      </c>
      <c r="C19" s="96"/>
      <c r="D19" s="50"/>
      <c r="E19" s="96"/>
      <c r="F19" s="97"/>
      <c r="G19" s="296">
        <v>100</v>
      </c>
      <c r="H19" s="296">
        <f>G19+50</f>
        <v>150</v>
      </c>
      <c r="I19" s="296">
        <f>G19+100</f>
        <v>200</v>
      </c>
      <c r="J19" s="296">
        <f>H19+100</f>
        <v>250</v>
      </c>
      <c r="K19" s="296">
        <f t="shared" ref="K19:AI19" si="0">I19+100</f>
        <v>300</v>
      </c>
      <c r="L19" s="296">
        <f t="shared" si="0"/>
        <v>350</v>
      </c>
      <c r="M19" s="296">
        <f t="shared" si="0"/>
        <v>400</v>
      </c>
      <c r="N19" s="296">
        <f t="shared" si="0"/>
        <v>450</v>
      </c>
      <c r="O19" s="296">
        <f t="shared" si="0"/>
        <v>500</v>
      </c>
      <c r="P19" s="296">
        <f t="shared" si="0"/>
        <v>550</v>
      </c>
      <c r="Q19" s="296">
        <f t="shared" si="0"/>
        <v>600</v>
      </c>
      <c r="R19" s="296">
        <f t="shared" si="0"/>
        <v>650</v>
      </c>
      <c r="S19" s="296">
        <f t="shared" si="0"/>
        <v>700</v>
      </c>
      <c r="T19" s="296">
        <f t="shared" si="0"/>
        <v>750</v>
      </c>
      <c r="U19" s="296">
        <f t="shared" si="0"/>
        <v>800</v>
      </c>
      <c r="V19" s="296">
        <f t="shared" si="0"/>
        <v>850</v>
      </c>
      <c r="W19" s="296">
        <f t="shared" si="0"/>
        <v>900</v>
      </c>
      <c r="X19" s="296">
        <f t="shared" si="0"/>
        <v>950</v>
      </c>
      <c r="Y19" s="296">
        <f t="shared" si="0"/>
        <v>1000</v>
      </c>
      <c r="Z19" s="296">
        <f t="shared" si="0"/>
        <v>1050</v>
      </c>
      <c r="AA19" s="296">
        <f t="shared" si="0"/>
        <v>1100</v>
      </c>
      <c r="AB19" s="296">
        <f t="shared" si="0"/>
        <v>1150</v>
      </c>
      <c r="AC19" s="296">
        <f t="shared" si="0"/>
        <v>1200</v>
      </c>
      <c r="AD19" s="296">
        <f t="shared" si="0"/>
        <v>1250</v>
      </c>
      <c r="AE19" s="296">
        <f t="shared" si="0"/>
        <v>1300</v>
      </c>
      <c r="AF19" s="296">
        <f t="shared" si="0"/>
        <v>1350</v>
      </c>
      <c r="AG19" s="296">
        <f t="shared" si="0"/>
        <v>1400</v>
      </c>
      <c r="AH19" s="296">
        <f t="shared" si="0"/>
        <v>1450</v>
      </c>
      <c r="AI19" s="296">
        <f t="shared" si="0"/>
        <v>1500</v>
      </c>
    </row>
    <row r="20" spans="1:36" ht="36.75" customHeight="1">
      <c r="A20" s="4891"/>
      <c r="B20" s="1639" t="s">
        <v>1368</v>
      </c>
      <c r="C20" s="1640"/>
      <c r="D20" s="1641"/>
      <c r="E20" s="1640"/>
      <c r="F20" s="1642"/>
      <c r="G20" s="1643">
        <f>G19*1.5</f>
        <v>150</v>
      </c>
      <c r="H20" s="1643">
        <f t="shared" ref="H20:AI20" si="1">H19*1.5</f>
        <v>225</v>
      </c>
      <c r="I20" s="1643">
        <f t="shared" si="1"/>
        <v>300</v>
      </c>
      <c r="J20" s="1643">
        <f t="shared" si="1"/>
        <v>375</v>
      </c>
      <c r="K20" s="1643">
        <f t="shared" si="1"/>
        <v>450</v>
      </c>
      <c r="L20" s="1643">
        <f t="shared" si="1"/>
        <v>525</v>
      </c>
      <c r="M20" s="1643">
        <f t="shared" si="1"/>
        <v>600</v>
      </c>
      <c r="N20" s="1643">
        <f t="shared" si="1"/>
        <v>675</v>
      </c>
      <c r="O20" s="1643">
        <f t="shared" si="1"/>
        <v>750</v>
      </c>
      <c r="P20" s="1643">
        <f t="shared" si="1"/>
        <v>825</v>
      </c>
      <c r="Q20" s="1643">
        <f t="shared" si="1"/>
        <v>900</v>
      </c>
      <c r="R20" s="1643">
        <f t="shared" si="1"/>
        <v>975</v>
      </c>
      <c r="S20" s="1643">
        <f t="shared" si="1"/>
        <v>1050</v>
      </c>
      <c r="T20" s="1643">
        <f t="shared" si="1"/>
        <v>1125</v>
      </c>
      <c r="U20" s="1643">
        <f t="shared" si="1"/>
        <v>1200</v>
      </c>
      <c r="V20" s="1643">
        <f t="shared" si="1"/>
        <v>1275</v>
      </c>
      <c r="W20" s="1643">
        <f t="shared" si="1"/>
        <v>1350</v>
      </c>
      <c r="X20" s="1643">
        <f t="shared" si="1"/>
        <v>1425</v>
      </c>
      <c r="Y20" s="1643">
        <f t="shared" si="1"/>
        <v>1500</v>
      </c>
      <c r="Z20" s="1643">
        <f t="shared" si="1"/>
        <v>1575</v>
      </c>
      <c r="AA20" s="1643">
        <f t="shared" si="1"/>
        <v>1650</v>
      </c>
      <c r="AB20" s="1643">
        <f t="shared" si="1"/>
        <v>1725</v>
      </c>
      <c r="AC20" s="1643">
        <f t="shared" si="1"/>
        <v>1800</v>
      </c>
      <c r="AD20" s="1643">
        <f t="shared" si="1"/>
        <v>1875</v>
      </c>
      <c r="AE20" s="1643">
        <f t="shared" si="1"/>
        <v>1950</v>
      </c>
      <c r="AF20" s="1643">
        <f t="shared" si="1"/>
        <v>2025</v>
      </c>
      <c r="AG20" s="1643">
        <f t="shared" si="1"/>
        <v>2100</v>
      </c>
      <c r="AH20" s="1643">
        <f t="shared" si="1"/>
        <v>2175</v>
      </c>
      <c r="AI20" s="1643">
        <f t="shared" si="1"/>
        <v>2250</v>
      </c>
    </row>
    <row r="21" spans="1:36" ht="15" customHeight="1">
      <c r="A21" s="4891"/>
      <c r="B21" s="558" t="s">
        <v>2189</v>
      </c>
      <c r="C21" s="52"/>
      <c r="D21" s="52"/>
      <c r="E21" s="1424" t="s">
        <v>207</v>
      </c>
      <c r="F21" s="570"/>
      <c r="G21" s="288">
        <v>1.9712846881413402</v>
      </c>
      <c r="H21" s="288">
        <v>1.9712846881413402</v>
      </c>
      <c r="I21" s="288">
        <v>3.9425693762826803</v>
      </c>
      <c r="J21" s="288">
        <v>4.9282117203533504</v>
      </c>
      <c r="K21" s="288">
        <v>5.9138540644240196</v>
      </c>
      <c r="L21" s="288">
        <v>6.8994964084946906</v>
      </c>
      <c r="M21" s="288">
        <v>7.8851387525653607</v>
      </c>
      <c r="N21" s="288">
        <v>8.8707810966360299</v>
      </c>
      <c r="O21" s="288">
        <v>9.8564234407067008</v>
      </c>
      <c r="P21" s="288">
        <v>10.842065784777368</v>
      </c>
      <c r="Q21" s="288">
        <v>11.827708128848039</v>
      </c>
      <c r="R21" s="288">
        <v>1.9712846881413402</v>
      </c>
      <c r="S21" s="288">
        <v>13.798992816989381</v>
      </c>
      <c r="T21" s="288">
        <v>14.784635161060052</v>
      </c>
      <c r="U21" s="288">
        <v>15.770277505130721</v>
      </c>
      <c r="V21" s="288">
        <v>16.755919849201391</v>
      </c>
      <c r="W21" s="288">
        <v>17.74156219327206</v>
      </c>
      <c r="X21" s="288">
        <v>18.727204537342732</v>
      </c>
      <c r="Y21" s="288">
        <v>19.712846881413402</v>
      </c>
      <c r="Z21" s="288">
        <v>20.698489225484071</v>
      </c>
      <c r="AA21" s="288">
        <v>21.684131569554737</v>
      </c>
      <c r="AB21" s="288">
        <v>1.9712846881413402</v>
      </c>
      <c r="AC21" s="288">
        <v>23.655416257696078</v>
      </c>
      <c r="AD21" s="288">
        <v>24.641058601766748</v>
      </c>
      <c r="AE21" s="288">
        <v>25.62670094583742</v>
      </c>
      <c r="AF21" s="288">
        <v>26.61234328990809</v>
      </c>
      <c r="AG21" s="288">
        <v>27.597985633978762</v>
      </c>
      <c r="AH21" s="288">
        <v>28.583627978049432</v>
      </c>
      <c r="AI21" s="288">
        <v>29.569270322120104</v>
      </c>
    </row>
    <row r="22" spans="1:36" ht="15" customHeight="1">
      <c r="A22" s="4891"/>
      <c r="B22" s="765" t="s">
        <v>190</v>
      </c>
      <c r="C22" s="205"/>
      <c r="D22" s="205"/>
      <c r="E22" s="1422" t="s">
        <v>207</v>
      </c>
      <c r="F22" s="88"/>
      <c r="G22" s="1164">
        <v>0.39216538888753449</v>
      </c>
      <c r="H22" s="1164">
        <v>0.39216538888753449</v>
      </c>
      <c r="I22" s="1164">
        <v>0.78433077777506899</v>
      </c>
      <c r="J22" s="1164">
        <v>0.98041347221883623</v>
      </c>
      <c r="K22" s="1164">
        <v>1.1764961666626035</v>
      </c>
      <c r="L22" s="1164">
        <v>1.372578861106371</v>
      </c>
      <c r="M22" s="1164">
        <v>1.568661555550138</v>
      </c>
      <c r="N22" s="1164">
        <v>1.764744249993905</v>
      </c>
      <c r="O22" s="1164">
        <v>1.9608269444376725</v>
      </c>
      <c r="P22" s="1164">
        <v>2.1569096388814395</v>
      </c>
      <c r="Q22" s="1164">
        <v>2.352992333325207</v>
      </c>
      <c r="R22" s="1164">
        <v>0.39216538888753449</v>
      </c>
      <c r="S22" s="1164">
        <v>2.7451577222127419</v>
      </c>
      <c r="T22" s="1164">
        <v>2.9412404166565094</v>
      </c>
      <c r="U22" s="1164">
        <v>3.137323111100276</v>
      </c>
      <c r="V22" s="1164">
        <v>3.333405805544043</v>
      </c>
      <c r="W22" s="1164">
        <v>3.52948849998781</v>
      </c>
      <c r="X22" s="1164">
        <v>3.7255711944315779</v>
      </c>
      <c r="Y22" s="1164">
        <v>3.9216538888753449</v>
      </c>
      <c r="Z22" s="1164">
        <v>4.117736583319112</v>
      </c>
      <c r="AA22" s="1164">
        <v>4.313819277762879</v>
      </c>
      <c r="AB22" s="1164">
        <v>0.39216538888753449</v>
      </c>
      <c r="AC22" s="1164">
        <v>4.7059846666504139</v>
      </c>
      <c r="AD22" s="1164">
        <v>4.9020673610941818</v>
      </c>
      <c r="AE22" s="1164">
        <v>5.0981500555379489</v>
      </c>
      <c r="AF22" s="1164">
        <v>5.2942327499817159</v>
      </c>
      <c r="AG22" s="1164">
        <v>5.4903154444254838</v>
      </c>
      <c r="AH22" s="1164">
        <v>5.6863981388692508</v>
      </c>
      <c r="AI22" s="1164">
        <v>5.8824808333130187</v>
      </c>
    </row>
    <row r="23" spans="1:36" ht="15" customHeight="1" thickBot="1">
      <c r="A23" s="4891"/>
      <c r="B23" s="548"/>
      <c r="E23" s="1432"/>
      <c r="F23" s="1124"/>
      <c r="G23" s="1637"/>
      <c r="H23" s="1655"/>
      <c r="I23" s="1656"/>
      <c r="J23" s="1657"/>
      <c r="K23" s="1657"/>
      <c r="L23" s="1657"/>
      <c r="M23" s="1657"/>
      <c r="N23" s="1657"/>
      <c r="O23" s="1657"/>
      <c r="P23" s="1657"/>
      <c r="Q23" s="1657"/>
      <c r="R23" s="1657"/>
      <c r="S23" s="1657"/>
      <c r="T23" s="1657"/>
      <c r="U23" s="1657"/>
      <c r="V23" s="1657"/>
      <c r="W23" s="1657"/>
      <c r="X23" s="1657"/>
      <c r="Y23" s="1657"/>
      <c r="Z23" s="1657"/>
      <c r="AA23" s="1657"/>
      <c r="AB23" s="1657"/>
      <c r="AC23" s="1657"/>
      <c r="AD23" s="1657"/>
      <c r="AE23" s="1657"/>
      <c r="AF23" s="1657"/>
      <c r="AG23" s="1657"/>
      <c r="AH23" s="1657"/>
      <c r="AI23" s="1657"/>
    </row>
    <row r="24" spans="1:36">
      <c r="A24" s="4891"/>
      <c r="B24" s="558" t="s">
        <v>210</v>
      </c>
      <c r="C24" s="52"/>
      <c r="D24" s="52"/>
      <c r="E24" s="1429" t="s">
        <v>344</v>
      </c>
      <c r="F24" s="1135"/>
      <c r="G24" s="3326"/>
      <c r="H24" s="3327" t="s">
        <v>1023</v>
      </c>
      <c r="I24" s="3328"/>
      <c r="J24" s="3329"/>
      <c r="K24" s="3329"/>
      <c r="L24" s="3329"/>
      <c r="M24" s="3329"/>
      <c r="N24" s="3329"/>
      <c r="O24" s="3329"/>
      <c r="P24" s="3329"/>
      <c r="Q24" s="3329"/>
      <c r="R24" s="3329"/>
      <c r="S24" s="3329"/>
      <c r="T24" s="3329"/>
      <c r="U24" s="3329"/>
      <c r="V24" s="3329"/>
      <c r="W24" s="3330"/>
      <c r="X24" s="3329"/>
      <c r="Y24" s="802"/>
      <c r="Z24" s="802"/>
      <c r="AA24" s="802"/>
      <c r="AB24" s="802"/>
      <c r="AC24" s="802"/>
      <c r="AD24" s="802"/>
      <c r="AE24" s="802"/>
      <c r="AF24" s="793"/>
      <c r="AG24" s="793"/>
      <c r="AH24" s="802"/>
      <c r="AI24" s="802"/>
      <c r="AJ24" s="1126"/>
    </row>
    <row r="25" spans="1:36">
      <c r="A25" s="4891"/>
      <c r="B25" s="548" t="s">
        <v>195</v>
      </c>
      <c r="C25" s="1123" t="s">
        <v>44</v>
      </c>
      <c r="D25" s="1122" t="s">
        <v>1010</v>
      </c>
      <c r="E25" s="1419" t="s">
        <v>205</v>
      </c>
      <c r="F25" s="3172"/>
      <c r="G25" s="859">
        <v>20</v>
      </c>
      <c r="H25" s="861">
        <v>20</v>
      </c>
      <c r="I25" s="808"/>
      <c r="J25" s="802"/>
      <c r="K25" s="802"/>
      <c r="L25" s="802"/>
      <c r="M25" s="802"/>
      <c r="N25" s="802"/>
      <c r="O25" s="802"/>
      <c r="P25" s="802"/>
      <c r="Q25" s="802"/>
      <c r="R25" s="802"/>
      <c r="S25" s="802"/>
      <c r="T25" s="802"/>
      <c r="U25" s="802"/>
      <c r="V25" s="802"/>
      <c r="W25" s="802"/>
      <c r="X25" s="802"/>
      <c r="Y25" s="802"/>
      <c r="Z25" s="802"/>
      <c r="AA25" s="802"/>
      <c r="AB25" s="802"/>
      <c r="AC25" s="802"/>
      <c r="AD25" s="802"/>
      <c r="AE25" s="802"/>
      <c r="AF25" s="802"/>
      <c r="AG25" s="802"/>
      <c r="AH25" s="802"/>
      <c r="AI25" s="802"/>
      <c r="AJ25" s="1126"/>
    </row>
    <row r="26" spans="1:36" ht="15.75" thickBot="1">
      <c r="A26" s="4891"/>
      <c r="B26" s="765" t="s">
        <v>2220</v>
      </c>
      <c r="C26" s="205"/>
      <c r="D26" s="205"/>
      <c r="E26" s="1421" t="s">
        <v>1397</v>
      </c>
      <c r="F26" s="639"/>
      <c r="G26" s="3331" t="s">
        <v>2221</v>
      </c>
      <c r="H26" s="3332"/>
      <c r="I26" s="3333"/>
      <c r="J26" s="3334"/>
      <c r="K26" s="3334"/>
      <c r="L26" s="3335"/>
      <c r="M26" s="3335"/>
      <c r="N26" s="3335"/>
      <c r="O26" s="3335"/>
      <c r="P26" s="3335"/>
      <c r="Q26" s="3335"/>
      <c r="R26" s="3335"/>
      <c r="S26" s="3335"/>
      <c r="T26" s="3335"/>
      <c r="U26" s="3335"/>
      <c r="V26" s="3335"/>
      <c r="W26" s="3335"/>
      <c r="X26" s="3335"/>
      <c r="Y26" s="3335"/>
      <c r="Z26" s="3335"/>
      <c r="AA26" s="3335"/>
      <c r="AB26" s="3335"/>
      <c r="AC26" s="3335"/>
      <c r="AD26" s="3335"/>
      <c r="AE26" s="3335"/>
      <c r="AF26" s="3335"/>
      <c r="AG26" s="3335"/>
      <c r="AH26" s="3335"/>
      <c r="AI26" s="3335"/>
      <c r="AJ26" s="1126"/>
    </row>
    <row r="27" spans="1:36">
      <c r="A27" s="4891"/>
      <c r="B27" s="558" t="s">
        <v>210</v>
      </c>
      <c r="C27" s="52"/>
      <c r="D27" s="52"/>
      <c r="E27" s="1429" t="s">
        <v>344</v>
      </c>
      <c r="F27" s="619"/>
      <c r="G27" s="3336"/>
      <c r="H27" s="3337"/>
      <c r="I27" s="3338"/>
      <c r="J27" s="3339"/>
      <c r="K27" s="3340" t="s">
        <v>1031</v>
      </c>
      <c r="L27" s="3341"/>
      <c r="M27" s="3329"/>
      <c r="N27" s="3329"/>
      <c r="O27" s="3329"/>
      <c r="P27" s="3329"/>
      <c r="Q27" s="3329"/>
      <c r="R27" s="3329"/>
      <c r="S27" s="3329"/>
      <c r="T27" s="3329"/>
      <c r="U27" s="3329"/>
      <c r="V27" s="3329"/>
      <c r="W27" s="3329"/>
      <c r="X27" s="3329"/>
      <c r="Y27" s="802"/>
      <c r="Z27" s="802"/>
      <c r="AA27" s="802"/>
      <c r="AB27" s="802"/>
      <c r="AC27" s="802"/>
      <c r="AD27" s="802"/>
      <c r="AE27" s="802"/>
      <c r="AF27" s="793"/>
      <c r="AG27" s="3330"/>
      <c r="AH27" s="802"/>
      <c r="AI27" s="802"/>
      <c r="AJ27" s="1126"/>
    </row>
    <row r="28" spans="1:36">
      <c r="A28" s="4891"/>
      <c r="B28" s="548" t="s">
        <v>195</v>
      </c>
      <c r="C28" s="1123" t="s">
        <v>44</v>
      </c>
      <c r="D28" s="1122" t="s">
        <v>1010</v>
      </c>
      <c r="E28" s="1419" t="s">
        <v>205</v>
      </c>
      <c r="F28" s="3173"/>
      <c r="G28" s="802"/>
      <c r="H28" s="830"/>
      <c r="I28" s="872">
        <v>20</v>
      </c>
      <c r="J28" s="873">
        <v>20</v>
      </c>
      <c r="K28" s="874">
        <v>20</v>
      </c>
      <c r="L28" s="808"/>
      <c r="M28" s="802"/>
      <c r="N28" s="802"/>
      <c r="O28" s="802"/>
      <c r="P28" s="802"/>
      <c r="Q28" s="802"/>
      <c r="R28" s="802"/>
      <c r="S28" s="802"/>
      <c r="T28" s="802"/>
      <c r="U28" s="802"/>
      <c r="V28" s="802"/>
      <c r="W28" s="802"/>
      <c r="X28" s="802"/>
      <c r="Y28" s="802"/>
      <c r="Z28" s="802"/>
      <c r="AA28" s="802"/>
      <c r="AB28" s="802"/>
      <c r="AC28" s="802"/>
      <c r="AD28" s="802"/>
      <c r="AE28" s="802"/>
      <c r="AF28" s="802"/>
      <c r="AG28" s="802"/>
      <c r="AH28" s="802"/>
      <c r="AI28" s="802"/>
      <c r="AJ28" s="1126"/>
    </row>
    <row r="29" spans="1:36" ht="15.75" thickBot="1">
      <c r="A29" s="4891"/>
      <c r="B29" s="765" t="s">
        <v>2220</v>
      </c>
      <c r="C29" s="205"/>
      <c r="D29" s="205"/>
      <c r="E29" s="1421" t="s">
        <v>1397</v>
      </c>
      <c r="F29" s="2635"/>
      <c r="G29" s="3335"/>
      <c r="H29" s="3342"/>
      <c r="I29" s="3343" t="s">
        <v>2221</v>
      </c>
      <c r="J29" s="614"/>
      <c r="K29" s="3344"/>
      <c r="L29" s="3333"/>
      <c r="M29" s="3334"/>
      <c r="N29" s="3334"/>
      <c r="O29" s="3334"/>
      <c r="P29" s="3335"/>
      <c r="Q29" s="3335"/>
      <c r="R29" s="3335"/>
      <c r="S29" s="3335"/>
      <c r="T29" s="3335"/>
      <c r="U29" s="3335"/>
      <c r="V29" s="3335"/>
      <c r="W29" s="3335"/>
      <c r="X29" s="3335"/>
      <c r="Y29" s="3335"/>
      <c r="Z29" s="3335"/>
      <c r="AA29" s="3335"/>
      <c r="AB29" s="3335"/>
      <c r="AC29" s="3335"/>
      <c r="AD29" s="3335"/>
      <c r="AE29" s="3335"/>
      <c r="AF29" s="3335"/>
      <c r="AG29" s="3335"/>
      <c r="AH29" s="3335"/>
      <c r="AI29" s="3335"/>
      <c r="AJ29" s="1126"/>
    </row>
    <row r="30" spans="1:36">
      <c r="A30" s="4891"/>
      <c r="B30" s="558" t="s">
        <v>210</v>
      </c>
      <c r="C30" s="52"/>
      <c r="D30" s="52"/>
      <c r="E30" s="1429" t="s">
        <v>344</v>
      </c>
      <c r="F30" s="619"/>
      <c r="G30" s="3336"/>
      <c r="H30" s="3345"/>
      <c r="I30" s="3346"/>
      <c r="J30" s="3347"/>
      <c r="K30" s="3348"/>
      <c r="L30" s="3349"/>
      <c r="M30" s="3349"/>
      <c r="N30" s="3349"/>
      <c r="O30" s="3349"/>
      <c r="P30" s="3349"/>
      <c r="Q30" s="3349"/>
      <c r="R30" s="3349"/>
      <c r="S30" s="3350" t="s">
        <v>1035</v>
      </c>
      <c r="T30" s="802"/>
      <c r="U30" s="802"/>
      <c r="V30" s="802"/>
      <c r="W30" s="802"/>
      <c r="X30" s="802"/>
      <c r="Y30" s="802"/>
      <c r="Z30" s="802"/>
      <c r="AA30" s="802"/>
      <c r="AB30" s="802"/>
      <c r="AC30" s="802"/>
      <c r="AD30" s="802"/>
      <c r="AE30" s="802"/>
      <c r="AF30" s="793"/>
      <c r="AG30" s="793"/>
      <c r="AH30" s="802"/>
      <c r="AI30" s="3330"/>
      <c r="AJ30" s="1126"/>
    </row>
    <row r="31" spans="1:36">
      <c r="A31" s="4891"/>
      <c r="B31" s="548" t="s">
        <v>195</v>
      </c>
      <c r="C31" s="1123" t="s">
        <v>44</v>
      </c>
      <c r="D31" s="1122" t="s">
        <v>1010</v>
      </c>
      <c r="E31" s="1419" t="s">
        <v>205</v>
      </c>
      <c r="F31" s="3173"/>
      <c r="G31" s="802"/>
      <c r="H31" s="802"/>
      <c r="I31" s="802"/>
      <c r="J31" s="830"/>
      <c r="K31" s="844">
        <v>40</v>
      </c>
      <c r="L31" s="826">
        <v>40</v>
      </c>
      <c r="M31" s="826">
        <v>40</v>
      </c>
      <c r="N31" s="826">
        <v>40</v>
      </c>
      <c r="O31" s="826">
        <v>40</v>
      </c>
      <c r="P31" s="826">
        <v>40</v>
      </c>
      <c r="Q31" s="826">
        <v>40</v>
      </c>
      <c r="R31" s="826">
        <v>40</v>
      </c>
      <c r="S31" s="845">
        <v>40</v>
      </c>
      <c r="T31" s="802"/>
      <c r="U31" s="802"/>
      <c r="V31" s="802"/>
      <c r="W31" s="802"/>
      <c r="X31" s="802"/>
      <c r="Y31" s="802"/>
      <c r="Z31" s="802"/>
      <c r="AA31" s="802"/>
      <c r="AB31" s="802"/>
      <c r="AC31" s="802"/>
      <c r="AD31" s="802"/>
      <c r="AE31" s="802"/>
      <c r="AF31" s="802"/>
      <c r="AG31" s="802"/>
      <c r="AH31" s="802"/>
      <c r="AI31" s="802"/>
      <c r="AJ31" s="1126"/>
    </row>
    <row r="32" spans="1:36" ht="15.75" thickBot="1">
      <c r="A32" s="4891"/>
      <c r="B32" s="765" t="s">
        <v>2220</v>
      </c>
      <c r="C32" s="205"/>
      <c r="D32" s="205"/>
      <c r="E32" s="1421" t="s">
        <v>1397</v>
      </c>
      <c r="F32" s="2635"/>
      <c r="G32" s="3335"/>
      <c r="H32" s="3335"/>
      <c r="I32" s="3335"/>
      <c r="J32" s="3342"/>
      <c r="K32" s="3351" t="s">
        <v>2222</v>
      </c>
      <c r="L32" s="611"/>
      <c r="M32" s="611"/>
      <c r="N32" s="611"/>
      <c r="O32" s="611"/>
      <c r="P32" s="611"/>
      <c r="Q32" s="611"/>
      <c r="R32" s="611"/>
      <c r="S32" s="3352"/>
      <c r="T32" s="3335"/>
      <c r="U32" s="3335"/>
      <c r="V32" s="3335"/>
      <c r="W32" s="3335"/>
      <c r="X32" s="3335"/>
      <c r="Y32" s="3335"/>
      <c r="Z32" s="3335"/>
      <c r="AA32" s="3335"/>
      <c r="AB32" s="3335"/>
      <c r="AC32" s="3335"/>
      <c r="AD32" s="3335"/>
      <c r="AE32" s="3335"/>
      <c r="AF32" s="3335"/>
      <c r="AG32" s="3335"/>
      <c r="AH32" s="3335"/>
      <c r="AI32" s="3335"/>
      <c r="AJ32" s="1126"/>
    </row>
    <row r="33" spans="1:36" ht="15.75" thickBot="1">
      <c r="A33" s="4891"/>
      <c r="B33" s="548"/>
      <c r="E33" s="1427"/>
      <c r="F33" s="3353"/>
      <c r="G33" s="1428" t="s">
        <v>1036</v>
      </c>
      <c r="H33" s="1140"/>
      <c r="I33" s="1140"/>
      <c r="J33" s="1140"/>
      <c r="K33" s="1138"/>
      <c r="L33" s="3354"/>
      <c r="M33" s="1138"/>
      <c r="N33" s="1138"/>
      <c r="O33" s="1138"/>
      <c r="P33" s="1130"/>
      <c r="Q33" s="1130"/>
      <c r="R33" s="1130"/>
      <c r="S33" s="1130"/>
      <c r="T33" s="1130"/>
      <c r="U33" s="1130"/>
      <c r="V33" s="1130"/>
      <c r="W33" s="1130"/>
      <c r="X33" s="1138"/>
      <c r="Y33" s="1138"/>
      <c r="Z33" s="1138"/>
      <c r="AA33" s="1138"/>
      <c r="AB33" s="1138"/>
      <c r="AC33" s="3355"/>
      <c r="AD33" s="1138"/>
      <c r="AE33" s="1138"/>
      <c r="AF33" s="1138"/>
      <c r="AG33" s="1138"/>
      <c r="AH33" s="1138"/>
      <c r="AI33" s="3356"/>
      <c r="AJ33" s="1126"/>
    </row>
    <row r="34" spans="1:36">
      <c r="A34" s="1499"/>
      <c r="B34" s="558" t="s">
        <v>210</v>
      </c>
      <c r="C34" s="52"/>
      <c r="D34" s="52"/>
      <c r="E34" s="1429" t="s">
        <v>344</v>
      </c>
      <c r="F34" s="619"/>
      <c r="G34" s="1137"/>
      <c r="H34" s="3330"/>
      <c r="I34" s="3346"/>
      <c r="J34" s="3329"/>
      <c r="K34" s="3329"/>
      <c r="L34" s="3329"/>
      <c r="M34" s="3329"/>
      <c r="N34" s="3329"/>
      <c r="O34" s="3347"/>
      <c r="P34" s="3357"/>
      <c r="Q34" s="3358"/>
      <c r="R34" s="3358"/>
      <c r="S34" s="3358"/>
      <c r="T34" s="3358"/>
      <c r="U34" s="3358"/>
      <c r="V34" s="3358"/>
      <c r="W34" s="3359" t="s">
        <v>1175</v>
      </c>
      <c r="X34" s="3341"/>
      <c r="Y34" s="802"/>
      <c r="Z34" s="802"/>
      <c r="AA34" s="802"/>
      <c r="AB34" s="802"/>
      <c r="AC34" s="802"/>
      <c r="AD34" s="802"/>
      <c r="AE34" s="802"/>
      <c r="AF34" s="793"/>
      <c r="AG34" s="793"/>
      <c r="AH34" s="802"/>
      <c r="AI34" s="802"/>
      <c r="AJ34" s="1126"/>
    </row>
    <row r="35" spans="1:36">
      <c r="A35" s="1499"/>
      <c r="B35" s="548" t="s">
        <v>195</v>
      </c>
      <c r="C35" s="1123" t="s">
        <v>44</v>
      </c>
      <c r="D35" s="1122" t="s">
        <v>1010</v>
      </c>
      <c r="E35" s="1432" t="s">
        <v>205</v>
      </c>
      <c r="F35" s="3173"/>
      <c r="G35" s="802"/>
      <c r="H35" s="802"/>
      <c r="I35" s="802"/>
      <c r="J35" s="802"/>
      <c r="K35" s="3360"/>
      <c r="L35" s="802"/>
      <c r="M35" s="802"/>
      <c r="N35" s="802"/>
      <c r="O35" s="830"/>
      <c r="P35" s="878">
        <v>40</v>
      </c>
      <c r="Q35" s="875">
        <v>40</v>
      </c>
      <c r="R35" s="875">
        <v>40</v>
      </c>
      <c r="S35" s="875">
        <v>40</v>
      </c>
      <c r="T35" s="875">
        <v>40</v>
      </c>
      <c r="U35" s="875">
        <v>40</v>
      </c>
      <c r="V35" s="875">
        <v>40</v>
      </c>
      <c r="W35" s="879">
        <v>40</v>
      </c>
      <c r="X35" s="808"/>
      <c r="Y35" s="802"/>
      <c r="Z35" s="802"/>
      <c r="AA35" s="802"/>
      <c r="AB35" s="802"/>
      <c r="AC35" s="802"/>
      <c r="AD35" s="802"/>
      <c r="AE35" s="802"/>
      <c r="AF35" s="802"/>
      <c r="AG35" s="802"/>
      <c r="AH35" s="802"/>
      <c r="AI35" s="802"/>
      <c r="AJ35" s="1126"/>
    </row>
    <row r="36" spans="1:36" ht="15.75" thickBot="1">
      <c r="A36" s="1499"/>
      <c r="B36" s="765" t="s">
        <v>2220</v>
      </c>
      <c r="C36" s="205"/>
      <c r="D36" s="205"/>
      <c r="E36" s="1421" t="s">
        <v>1397</v>
      </c>
      <c r="F36" s="2635"/>
      <c r="G36" s="3335"/>
      <c r="H36" s="3335"/>
      <c r="I36" s="3335"/>
      <c r="J36" s="3335"/>
      <c r="K36" s="3361"/>
      <c r="L36" s="3335"/>
      <c r="M36" s="3335"/>
      <c r="N36" s="3334"/>
      <c r="O36" s="3362"/>
      <c r="P36" s="3363"/>
      <c r="Q36" s="3364"/>
      <c r="R36" s="3364"/>
      <c r="S36" s="3364"/>
      <c r="T36" s="3364"/>
      <c r="U36" s="3364"/>
      <c r="V36" s="3364"/>
      <c r="W36" s="3365" t="s">
        <v>2223</v>
      </c>
      <c r="X36" s="3333"/>
      <c r="Y36" s="3334"/>
      <c r="Z36" s="3334"/>
      <c r="AA36" s="3334"/>
      <c r="AB36" s="3334"/>
      <c r="AC36" s="3334"/>
      <c r="AD36" s="3334"/>
      <c r="AE36" s="3334"/>
      <c r="AF36" s="3334"/>
      <c r="AG36" s="3334"/>
      <c r="AH36" s="3335"/>
      <c r="AI36" s="3335"/>
      <c r="AJ36" s="1126"/>
    </row>
    <row r="37" spans="1:36">
      <c r="A37" s="1499"/>
      <c r="B37" s="558" t="s">
        <v>210</v>
      </c>
      <c r="C37" s="52"/>
      <c r="D37" s="52"/>
      <c r="E37" s="1429" t="s">
        <v>344</v>
      </c>
      <c r="F37" s="619"/>
      <c r="G37" s="3336"/>
      <c r="H37" s="3345"/>
      <c r="I37" s="3346"/>
      <c r="J37" s="3329"/>
      <c r="K37" s="3330"/>
      <c r="L37" s="3329"/>
      <c r="M37" s="3347"/>
      <c r="N37" s="3366"/>
      <c r="O37" s="3367"/>
      <c r="P37" s="3367"/>
      <c r="Q37" s="3367"/>
      <c r="R37" s="3367"/>
      <c r="S37" s="3367"/>
      <c r="T37" s="3367"/>
      <c r="U37" s="3367"/>
      <c r="V37" s="3367"/>
      <c r="W37" s="3367"/>
      <c r="X37" s="3367"/>
      <c r="Y37" s="3368"/>
      <c r="Z37" s="3368"/>
      <c r="AA37" s="3368"/>
      <c r="AB37" s="3368"/>
      <c r="AC37" s="3368"/>
      <c r="AD37" s="3368"/>
      <c r="AE37" s="3368"/>
      <c r="AF37" s="3369"/>
      <c r="AG37" s="3370" t="s">
        <v>1176</v>
      </c>
      <c r="AH37" s="808"/>
      <c r="AI37" s="802"/>
      <c r="AJ37" s="1126"/>
    </row>
    <row r="38" spans="1:36">
      <c r="A38" s="1499"/>
      <c r="B38" s="548" t="s">
        <v>195</v>
      </c>
      <c r="C38" s="1123" t="s">
        <v>44</v>
      </c>
      <c r="D38" s="1122" t="s">
        <v>1010</v>
      </c>
      <c r="E38" s="1432" t="s">
        <v>205</v>
      </c>
      <c r="F38" s="3173"/>
      <c r="G38" s="802"/>
      <c r="H38" s="802"/>
      <c r="I38" s="802"/>
      <c r="J38" s="802"/>
      <c r="K38" s="802"/>
      <c r="L38" s="802"/>
      <c r="M38" s="830"/>
      <c r="N38" s="896">
        <v>50</v>
      </c>
      <c r="O38" s="313">
        <v>50</v>
      </c>
      <c r="P38" s="313">
        <v>50</v>
      </c>
      <c r="Q38" s="313">
        <v>50</v>
      </c>
      <c r="R38" s="313">
        <v>50</v>
      </c>
      <c r="S38" s="313">
        <v>50</v>
      </c>
      <c r="T38" s="313">
        <v>50</v>
      </c>
      <c r="U38" s="313">
        <v>50</v>
      </c>
      <c r="V38" s="313">
        <v>50</v>
      </c>
      <c r="W38" s="313">
        <v>50</v>
      </c>
      <c r="X38" s="313">
        <v>50</v>
      </c>
      <c r="Y38" s="313">
        <v>50</v>
      </c>
      <c r="Z38" s="313">
        <v>50</v>
      </c>
      <c r="AA38" s="313">
        <v>50</v>
      </c>
      <c r="AB38" s="313">
        <v>50</v>
      </c>
      <c r="AC38" s="313">
        <v>50</v>
      </c>
      <c r="AD38" s="313">
        <v>50</v>
      </c>
      <c r="AE38" s="313">
        <v>50</v>
      </c>
      <c r="AF38" s="313">
        <v>50</v>
      </c>
      <c r="AG38" s="897">
        <v>50</v>
      </c>
      <c r="AH38" s="808"/>
      <c r="AI38" s="802"/>
      <c r="AJ38" s="1126"/>
    </row>
    <row r="39" spans="1:36" ht="15.75" thickBot="1">
      <c r="A39" s="1499"/>
      <c r="B39" s="765" t="s">
        <v>2220</v>
      </c>
      <c r="C39" s="205"/>
      <c r="D39" s="205"/>
      <c r="E39" s="1421" t="s">
        <v>1397</v>
      </c>
      <c r="F39" s="2635"/>
      <c r="G39" s="3335"/>
      <c r="H39" s="3335"/>
      <c r="I39" s="3335"/>
      <c r="J39" s="3335"/>
      <c r="K39" s="3335"/>
      <c r="L39" s="3335"/>
      <c r="M39" s="3342"/>
      <c r="N39" s="3371"/>
      <c r="O39" s="3372"/>
      <c r="P39" s="3373"/>
      <c r="Q39" s="3373"/>
      <c r="R39" s="3373"/>
      <c r="S39" s="3373"/>
      <c r="T39" s="3373"/>
      <c r="U39" s="3373"/>
      <c r="V39" s="3373"/>
      <c r="W39" s="3373"/>
      <c r="X39" s="3373"/>
      <c r="Y39" s="3373"/>
      <c r="Z39" s="3373"/>
      <c r="AA39" s="3373"/>
      <c r="AB39" s="3373"/>
      <c r="AC39" s="3373"/>
      <c r="AD39" s="3373"/>
      <c r="AE39" s="3373"/>
      <c r="AF39" s="3373"/>
      <c r="AG39" s="3374" t="s">
        <v>2223</v>
      </c>
      <c r="AH39" s="3333"/>
      <c r="AI39" s="3334"/>
      <c r="AJ39" s="1126"/>
    </row>
    <row r="40" spans="1:36">
      <c r="A40" s="1499"/>
      <c r="B40" s="558" t="s">
        <v>210</v>
      </c>
      <c r="C40" s="52"/>
      <c r="D40" s="52"/>
      <c r="E40" s="1429" t="s">
        <v>344</v>
      </c>
      <c r="F40" s="619"/>
      <c r="G40" s="3336"/>
      <c r="H40" s="3345"/>
      <c r="I40" s="3346"/>
      <c r="J40" s="3329"/>
      <c r="K40" s="3329"/>
      <c r="L40" s="3329"/>
      <c r="M40" s="3329"/>
      <c r="N40" s="3329"/>
      <c r="O40" s="3375"/>
      <c r="P40" s="3376"/>
      <c r="Q40" s="3377"/>
      <c r="R40" s="3377"/>
      <c r="S40" s="3377"/>
      <c r="T40" s="3377"/>
      <c r="U40" s="3377"/>
      <c r="V40" s="3377"/>
      <c r="W40" s="3377"/>
      <c r="X40" s="3377"/>
      <c r="Y40" s="3377"/>
      <c r="Z40" s="3377"/>
      <c r="AA40" s="3377"/>
      <c r="AB40" s="3377"/>
      <c r="AC40" s="3377"/>
      <c r="AD40" s="3377"/>
      <c r="AE40" s="3377"/>
      <c r="AF40" s="3378"/>
      <c r="AG40" s="3378"/>
      <c r="AH40" s="3377"/>
      <c r="AI40" s="3379" t="s">
        <v>1177</v>
      </c>
      <c r="AJ40" s="1126"/>
    </row>
    <row r="41" spans="1:36">
      <c r="A41" s="1499"/>
      <c r="B41" s="548" t="s">
        <v>195</v>
      </c>
      <c r="C41" s="1123" t="s">
        <v>44</v>
      </c>
      <c r="D41" s="1122" t="s">
        <v>1010</v>
      </c>
      <c r="E41" s="1432" t="s">
        <v>205</v>
      </c>
      <c r="F41" s="3173"/>
      <c r="G41" s="802"/>
      <c r="H41" s="802"/>
      <c r="I41" s="802"/>
      <c r="J41" s="802"/>
      <c r="K41" s="802"/>
      <c r="L41" s="802"/>
      <c r="M41" s="802"/>
      <c r="N41" s="802"/>
      <c r="O41" s="830"/>
      <c r="P41" s="907">
        <v>50</v>
      </c>
      <c r="Q41" s="298">
        <v>50</v>
      </c>
      <c r="R41" s="298">
        <v>50</v>
      </c>
      <c r="S41" s="298">
        <v>50</v>
      </c>
      <c r="T41" s="298">
        <v>50</v>
      </c>
      <c r="U41" s="298">
        <v>50</v>
      </c>
      <c r="V41" s="298">
        <v>50</v>
      </c>
      <c r="W41" s="298">
        <v>50</v>
      </c>
      <c r="X41" s="298">
        <v>50</v>
      </c>
      <c r="Y41" s="298">
        <v>50</v>
      </c>
      <c r="Z41" s="298">
        <v>50</v>
      </c>
      <c r="AA41" s="298">
        <v>50</v>
      </c>
      <c r="AB41" s="298">
        <v>50</v>
      </c>
      <c r="AC41" s="298">
        <v>50</v>
      </c>
      <c r="AD41" s="298">
        <v>50</v>
      </c>
      <c r="AE41" s="298">
        <v>50</v>
      </c>
      <c r="AF41" s="298">
        <v>50</v>
      </c>
      <c r="AG41" s="298">
        <v>50</v>
      </c>
      <c r="AH41" s="298">
        <v>50</v>
      </c>
      <c r="AI41" s="908">
        <v>50</v>
      </c>
      <c r="AJ41" s="1126"/>
    </row>
    <row r="42" spans="1:36" ht="15.75" thickBot="1">
      <c r="A42" s="1499"/>
      <c r="B42" s="765" t="s">
        <v>2220</v>
      </c>
      <c r="C42" s="205"/>
      <c r="D42" s="205"/>
      <c r="E42" s="1421" t="s">
        <v>1397</v>
      </c>
      <c r="F42" s="2635"/>
      <c r="G42" s="3335"/>
      <c r="H42" s="3335"/>
      <c r="I42" s="3335"/>
      <c r="J42" s="3335"/>
      <c r="K42" s="3335"/>
      <c r="L42" s="3335"/>
      <c r="M42" s="3335"/>
      <c r="N42" s="3335"/>
      <c r="O42" s="3342"/>
      <c r="P42" s="3380"/>
      <c r="Q42" s="3381"/>
      <c r="R42" s="3381"/>
      <c r="S42" s="3381"/>
      <c r="T42" s="3381"/>
      <c r="U42" s="3381"/>
      <c r="V42" s="3381"/>
      <c r="W42" s="3381"/>
      <c r="X42" s="3381"/>
      <c r="Y42" s="3381"/>
      <c r="Z42" s="3381"/>
      <c r="AA42" s="3381"/>
      <c r="AB42" s="3381"/>
      <c r="AC42" s="3381"/>
      <c r="AD42" s="3381"/>
      <c r="AE42" s="3381"/>
      <c r="AF42" s="3381"/>
      <c r="AG42" s="3381"/>
      <c r="AH42" s="3381"/>
      <c r="AI42" s="3382" t="s">
        <v>2223</v>
      </c>
      <c r="AJ42" s="1126"/>
    </row>
    <row r="43" spans="1:36" hidden="1">
      <c r="A43" s="1499"/>
      <c r="B43" s="558" t="s">
        <v>210</v>
      </c>
      <c r="C43" s="52"/>
      <c r="D43" s="52"/>
      <c r="E43" s="1429" t="s">
        <v>339</v>
      </c>
      <c r="F43" s="619"/>
      <c r="G43" s="3336"/>
      <c r="H43" s="3345"/>
      <c r="I43" s="3346"/>
      <c r="J43" s="3329"/>
      <c r="K43" s="3329"/>
      <c r="L43" s="3329"/>
      <c r="M43" s="3383"/>
      <c r="N43" s="3384"/>
      <c r="O43" s="3384"/>
      <c r="P43" s="3384"/>
      <c r="Q43" s="3385"/>
      <c r="R43" s="3385"/>
      <c r="S43" s="3385"/>
      <c r="T43" s="3385"/>
      <c r="U43" s="3385"/>
      <c r="V43" s="3385"/>
      <c r="W43" s="3385"/>
      <c r="X43" s="3385"/>
      <c r="Y43" s="3385"/>
      <c r="Z43" s="3385"/>
      <c r="AA43" s="3385"/>
      <c r="AB43" s="3385"/>
      <c r="AC43" s="3385"/>
      <c r="AD43" s="3385"/>
      <c r="AE43" s="3385"/>
      <c r="AF43" s="3386"/>
      <c r="AG43" s="3386"/>
      <c r="AH43" s="3385"/>
      <c r="AI43" s="3387" t="s">
        <v>1182</v>
      </c>
      <c r="AJ43" s="1126"/>
    </row>
    <row r="44" spans="1:36" hidden="1">
      <c r="A44" s="1499"/>
      <c r="B44" s="548" t="s">
        <v>195</v>
      </c>
      <c r="C44" s="1123" t="s">
        <v>44</v>
      </c>
      <c r="D44" s="1122" t="s">
        <v>1010</v>
      </c>
      <c r="E44" s="1432" t="s">
        <v>205</v>
      </c>
      <c r="F44" s="3173"/>
      <c r="G44" s="802"/>
      <c r="H44" s="802"/>
      <c r="I44" s="802"/>
      <c r="J44" s="802"/>
      <c r="K44" s="802"/>
      <c r="L44" s="802"/>
      <c r="M44" s="3388">
        <v>40</v>
      </c>
      <c r="N44" s="1524">
        <v>40</v>
      </c>
      <c r="O44" s="1524">
        <v>40</v>
      </c>
      <c r="P44" s="1524">
        <v>40</v>
      </c>
      <c r="Q44" s="1524">
        <v>40</v>
      </c>
      <c r="R44" s="1524">
        <v>40</v>
      </c>
      <c r="S44" s="1524">
        <v>40</v>
      </c>
      <c r="T44" s="1524">
        <v>40</v>
      </c>
      <c r="U44" s="1524">
        <v>40</v>
      </c>
      <c r="V44" s="1524">
        <v>40</v>
      </c>
      <c r="W44" s="1524">
        <v>40</v>
      </c>
      <c r="X44" s="1524">
        <v>40</v>
      </c>
      <c r="Y44" s="1524">
        <v>40</v>
      </c>
      <c r="Z44" s="1524">
        <v>40</v>
      </c>
      <c r="AA44" s="1524">
        <v>40</v>
      </c>
      <c r="AB44" s="1524">
        <v>40</v>
      </c>
      <c r="AC44" s="1524">
        <v>40</v>
      </c>
      <c r="AD44" s="1524">
        <v>40</v>
      </c>
      <c r="AE44" s="1524">
        <v>40</v>
      </c>
      <c r="AF44" s="1524">
        <v>40</v>
      </c>
      <c r="AG44" s="1524">
        <v>40</v>
      </c>
      <c r="AH44" s="1524">
        <v>40</v>
      </c>
      <c r="AI44" s="1525">
        <v>40</v>
      </c>
      <c r="AJ44" s="1126"/>
    </row>
    <row r="45" spans="1:36" ht="15.75" hidden="1" thickBot="1">
      <c r="A45" s="1499"/>
      <c r="B45" s="765" t="s">
        <v>2220</v>
      </c>
      <c r="C45" s="205"/>
      <c r="D45" s="205"/>
      <c r="E45" s="1421" t="s">
        <v>1397</v>
      </c>
      <c r="F45" s="2635"/>
      <c r="G45" s="3335"/>
      <c r="H45" s="3335"/>
      <c r="I45" s="3335"/>
      <c r="J45" s="3335"/>
      <c r="K45" s="3335"/>
      <c r="L45" s="3335"/>
      <c r="M45" s="1526" t="s">
        <v>938</v>
      </c>
      <c r="N45" s="3389"/>
      <c r="O45" s="3390"/>
      <c r="P45" s="3390"/>
      <c r="Q45" s="3390"/>
      <c r="R45" s="3390"/>
      <c r="S45" s="3390"/>
      <c r="T45" s="3390"/>
      <c r="U45" s="3390"/>
      <c r="V45" s="3390"/>
      <c r="W45" s="3390"/>
      <c r="X45" s="3390"/>
      <c r="Y45" s="3390"/>
      <c r="Z45" s="3390"/>
      <c r="AA45" s="3390"/>
      <c r="AB45" s="3390"/>
      <c r="AC45" s="3390"/>
      <c r="AD45" s="3390"/>
      <c r="AE45" s="3390"/>
      <c r="AF45" s="3390"/>
      <c r="AG45" s="3390"/>
      <c r="AH45" s="3390"/>
      <c r="AI45" s="3391"/>
      <c r="AJ45" s="1126"/>
    </row>
    <row r="46" spans="1:36">
      <c r="A46" s="1253"/>
      <c r="B46" s="1125"/>
      <c r="E46" s="1419"/>
      <c r="F46" s="1126"/>
      <c r="G46" s="1130"/>
      <c r="H46" s="1130"/>
      <c r="I46" s="1130"/>
      <c r="J46" s="1130"/>
      <c r="K46" s="1130"/>
      <c r="L46" s="1130"/>
      <c r="M46" s="1130"/>
      <c r="N46" s="1130"/>
      <c r="O46" s="1130"/>
      <c r="P46" s="1130"/>
      <c r="Q46" s="1130"/>
      <c r="R46" s="1130"/>
      <c r="S46" s="1130"/>
      <c r="T46" s="1130"/>
      <c r="U46" s="1130"/>
      <c r="V46" s="1130"/>
      <c r="W46" s="1130"/>
      <c r="X46" s="1130"/>
      <c r="Y46" s="1130"/>
      <c r="Z46" s="1130"/>
      <c r="AA46" s="1130"/>
      <c r="AB46" s="1130"/>
      <c r="AC46" s="1130"/>
      <c r="AD46" s="1130"/>
      <c r="AE46" s="1130"/>
      <c r="AF46" s="1130"/>
      <c r="AG46" s="1130"/>
      <c r="AH46" s="1130"/>
      <c r="AI46" s="3392"/>
      <c r="AJ46" s="1126"/>
    </row>
    <row r="47" spans="1:36" s="249" customFormat="1">
      <c r="B47" s="260" t="s">
        <v>332</v>
      </c>
      <c r="E47" s="1150"/>
      <c r="F47" s="3393"/>
      <c r="G47" s="3394"/>
      <c r="H47" s="3395"/>
      <c r="I47" s="3395"/>
      <c r="J47" s="3395"/>
      <c r="K47" s="3394"/>
      <c r="L47" s="3395"/>
      <c r="M47" s="3395"/>
      <c r="N47" s="3395"/>
      <c r="O47" s="3394"/>
      <c r="P47" s="3395"/>
      <c r="Q47" s="3395"/>
      <c r="R47" s="3395"/>
      <c r="S47" s="3394"/>
      <c r="T47" s="3395"/>
      <c r="U47" s="3395"/>
      <c r="V47" s="3395"/>
      <c r="W47" s="3394"/>
      <c r="X47" s="3395"/>
      <c r="Y47" s="3395"/>
      <c r="Z47" s="3395"/>
      <c r="AA47" s="3394"/>
      <c r="AB47" s="3395"/>
      <c r="AC47" s="3395"/>
      <c r="AD47" s="3395"/>
      <c r="AE47" s="3394"/>
      <c r="AF47" s="3395"/>
      <c r="AG47" s="3395"/>
      <c r="AH47" s="3395"/>
      <c r="AI47" s="3394"/>
      <c r="AJ47" s="3393"/>
    </row>
    <row r="48" spans="1:36" ht="36.75" customHeight="1">
      <c r="A48" s="4893" t="str">
        <f>B47</f>
        <v>Cas: 2 étages - recycle 1.7</v>
      </c>
      <c r="B48" s="1218" t="s">
        <v>1199</v>
      </c>
      <c r="C48" s="96"/>
      <c r="D48" s="50"/>
      <c r="E48" s="96"/>
      <c r="F48" s="1286"/>
      <c r="G48" s="3396">
        <v>100</v>
      </c>
      <c r="H48" s="3396">
        <f>G48+50</f>
        <v>150</v>
      </c>
      <c r="I48" s="3396">
        <f>G48+100</f>
        <v>200</v>
      </c>
      <c r="J48" s="3396">
        <f>H48+100</f>
        <v>250</v>
      </c>
      <c r="K48" s="3396">
        <f t="shared" ref="K48:AI48" si="2">I48+100</f>
        <v>300</v>
      </c>
      <c r="L48" s="3396">
        <f t="shared" si="2"/>
        <v>350</v>
      </c>
      <c r="M48" s="3396">
        <f t="shared" si="2"/>
        <v>400</v>
      </c>
      <c r="N48" s="3396">
        <f t="shared" si="2"/>
        <v>450</v>
      </c>
      <c r="O48" s="3396">
        <f t="shared" si="2"/>
        <v>500</v>
      </c>
      <c r="P48" s="3396">
        <f t="shared" si="2"/>
        <v>550</v>
      </c>
      <c r="Q48" s="3396">
        <f t="shared" si="2"/>
        <v>600</v>
      </c>
      <c r="R48" s="3396">
        <f t="shared" si="2"/>
        <v>650</v>
      </c>
      <c r="S48" s="3396">
        <f t="shared" si="2"/>
        <v>700</v>
      </c>
      <c r="T48" s="3396">
        <f t="shared" si="2"/>
        <v>750</v>
      </c>
      <c r="U48" s="3396">
        <f t="shared" si="2"/>
        <v>800</v>
      </c>
      <c r="V48" s="3396">
        <f t="shared" si="2"/>
        <v>850</v>
      </c>
      <c r="W48" s="3396">
        <f t="shared" si="2"/>
        <v>900</v>
      </c>
      <c r="X48" s="3396">
        <f t="shared" si="2"/>
        <v>950</v>
      </c>
      <c r="Y48" s="3396">
        <f t="shared" si="2"/>
        <v>1000</v>
      </c>
      <c r="Z48" s="3396">
        <f t="shared" si="2"/>
        <v>1050</v>
      </c>
      <c r="AA48" s="3396">
        <f t="shared" si="2"/>
        <v>1100</v>
      </c>
      <c r="AB48" s="3396">
        <f t="shared" si="2"/>
        <v>1150</v>
      </c>
      <c r="AC48" s="3396">
        <f t="shared" si="2"/>
        <v>1200</v>
      </c>
      <c r="AD48" s="3396">
        <f t="shared" si="2"/>
        <v>1250</v>
      </c>
      <c r="AE48" s="3396">
        <f t="shared" si="2"/>
        <v>1300</v>
      </c>
      <c r="AF48" s="3396">
        <f t="shared" si="2"/>
        <v>1350</v>
      </c>
      <c r="AG48" s="3396">
        <f t="shared" si="2"/>
        <v>1400</v>
      </c>
      <c r="AH48" s="3396">
        <f t="shared" si="2"/>
        <v>1450</v>
      </c>
      <c r="AI48" s="3396">
        <f t="shared" si="2"/>
        <v>1500</v>
      </c>
      <c r="AJ48" s="1126"/>
    </row>
    <row r="49" spans="1:36" ht="36.75" customHeight="1">
      <c r="A49" s="4893"/>
      <c r="B49" s="1639" t="s">
        <v>1368</v>
      </c>
      <c r="C49" s="1640"/>
      <c r="D49" s="1641"/>
      <c r="E49" s="1640"/>
      <c r="F49" s="3397"/>
      <c r="G49" s="3398">
        <f>G48*1.7</f>
        <v>170</v>
      </c>
      <c r="H49" s="3398">
        <f t="shared" ref="H49:AI49" si="3">H48*1.7</f>
        <v>255</v>
      </c>
      <c r="I49" s="3398">
        <f t="shared" si="3"/>
        <v>340</v>
      </c>
      <c r="J49" s="3398">
        <f t="shared" si="3"/>
        <v>425</v>
      </c>
      <c r="K49" s="3398">
        <f t="shared" si="3"/>
        <v>510</v>
      </c>
      <c r="L49" s="3398">
        <f t="shared" si="3"/>
        <v>595</v>
      </c>
      <c r="M49" s="3398">
        <f t="shared" si="3"/>
        <v>680</v>
      </c>
      <c r="N49" s="3398">
        <f t="shared" si="3"/>
        <v>765</v>
      </c>
      <c r="O49" s="3398">
        <f t="shared" si="3"/>
        <v>850</v>
      </c>
      <c r="P49" s="3398">
        <f t="shared" si="3"/>
        <v>935</v>
      </c>
      <c r="Q49" s="3398">
        <f t="shared" si="3"/>
        <v>1020</v>
      </c>
      <c r="R49" s="3398">
        <f t="shared" si="3"/>
        <v>1105</v>
      </c>
      <c r="S49" s="3398">
        <f t="shared" si="3"/>
        <v>1190</v>
      </c>
      <c r="T49" s="3398">
        <f t="shared" si="3"/>
        <v>1275</v>
      </c>
      <c r="U49" s="3398">
        <f t="shared" si="3"/>
        <v>1360</v>
      </c>
      <c r="V49" s="3398">
        <f t="shared" si="3"/>
        <v>1445</v>
      </c>
      <c r="W49" s="3398">
        <f t="shared" si="3"/>
        <v>1530</v>
      </c>
      <c r="X49" s="3398">
        <f t="shared" si="3"/>
        <v>1615</v>
      </c>
      <c r="Y49" s="3398">
        <f t="shared" si="3"/>
        <v>1700</v>
      </c>
      <c r="Z49" s="3398">
        <f t="shared" si="3"/>
        <v>1785</v>
      </c>
      <c r="AA49" s="3398">
        <f t="shared" si="3"/>
        <v>1870</v>
      </c>
      <c r="AB49" s="3398">
        <f t="shared" si="3"/>
        <v>1955</v>
      </c>
      <c r="AC49" s="3398">
        <f t="shared" si="3"/>
        <v>2040</v>
      </c>
      <c r="AD49" s="3398">
        <f t="shared" si="3"/>
        <v>2125</v>
      </c>
      <c r="AE49" s="3398">
        <f t="shared" si="3"/>
        <v>2210</v>
      </c>
      <c r="AF49" s="3398">
        <f t="shared" si="3"/>
        <v>2295</v>
      </c>
      <c r="AG49" s="3398">
        <f t="shared" si="3"/>
        <v>2380</v>
      </c>
      <c r="AH49" s="3398">
        <f t="shared" si="3"/>
        <v>2465</v>
      </c>
      <c r="AI49" s="3398">
        <f t="shared" si="3"/>
        <v>2550</v>
      </c>
      <c r="AJ49" s="1126"/>
    </row>
    <row r="50" spans="1:36">
      <c r="A50" s="4893"/>
      <c r="B50" s="558" t="s">
        <v>2189</v>
      </c>
      <c r="C50" s="52"/>
      <c r="D50" s="52"/>
      <c r="E50" s="1424" t="s">
        <v>207</v>
      </c>
      <c r="F50" s="1135"/>
      <c r="G50" s="3183">
        <v>2.2341226465601856</v>
      </c>
      <c r="H50" s="3183">
        <v>1.9712846881413402</v>
      </c>
      <c r="I50" s="3183">
        <v>4.4682452931203711</v>
      </c>
      <c r="J50" s="3183">
        <v>5.5853066164004641</v>
      </c>
      <c r="K50" s="3183">
        <v>6.7023679396805571</v>
      </c>
      <c r="L50" s="3183">
        <v>7.8194292629606501</v>
      </c>
      <c r="M50" s="3183">
        <v>8.9364905862407422</v>
      </c>
      <c r="N50" s="3183">
        <v>10.053551909520836</v>
      </c>
      <c r="O50" s="3183">
        <v>11.170613232800928</v>
      </c>
      <c r="P50" s="3183">
        <v>12.287674556081022</v>
      </c>
      <c r="Q50" s="3183">
        <v>13.404735879361114</v>
      </c>
      <c r="R50" s="3183">
        <v>1.9712846881413402</v>
      </c>
      <c r="S50" s="3183">
        <v>15.6388585259213</v>
      </c>
      <c r="T50" s="3183">
        <v>16.755919849201391</v>
      </c>
      <c r="U50" s="3183">
        <v>17.872981172481484</v>
      </c>
      <c r="V50" s="3183">
        <v>18.990042495761578</v>
      </c>
      <c r="W50" s="3183">
        <v>20.107103819041672</v>
      </c>
      <c r="X50" s="3183">
        <v>21.224165142321763</v>
      </c>
      <c r="Y50" s="3183">
        <v>22.341226465601856</v>
      </c>
      <c r="Z50" s="3183">
        <v>23.458287788881947</v>
      </c>
      <c r="AA50" s="3183">
        <v>24.575349112162044</v>
      </c>
      <c r="AB50" s="3183">
        <v>1.9712846881413402</v>
      </c>
      <c r="AC50" s="3183">
        <v>26.809471758722228</v>
      </c>
      <c r="AD50" s="3183">
        <v>27.926533082002315</v>
      </c>
      <c r="AE50" s="3183">
        <v>29.043594405282413</v>
      </c>
      <c r="AF50" s="3183">
        <v>30.160655728562507</v>
      </c>
      <c r="AG50" s="3183">
        <v>31.2777170518426</v>
      </c>
      <c r="AH50" s="3183">
        <v>32.394778375122691</v>
      </c>
      <c r="AI50" s="3183">
        <v>33.511839698402781</v>
      </c>
      <c r="AJ50" s="1126"/>
    </row>
    <row r="51" spans="1:36">
      <c r="A51" s="4893"/>
      <c r="B51" s="765" t="s">
        <v>190</v>
      </c>
      <c r="C51" s="205"/>
      <c r="D51" s="205"/>
      <c r="E51" s="1422" t="s">
        <v>207</v>
      </c>
      <c r="F51" s="3399"/>
      <c r="G51" s="1309">
        <v>0.44445410740587243</v>
      </c>
      <c r="H51" s="1309">
        <v>0.39216538888753449</v>
      </c>
      <c r="I51" s="1309">
        <v>0.88890821481174487</v>
      </c>
      <c r="J51" s="1309">
        <v>1.1111352685146811</v>
      </c>
      <c r="K51" s="1309">
        <v>1.3333623222176174</v>
      </c>
      <c r="L51" s="1309">
        <v>1.5555893759205539</v>
      </c>
      <c r="M51" s="1309">
        <v>1.7778164296234897</v>
      </c>
      <c r="N51" s="1309">
        <v>2.0000434833264262</v>
      </c>
      <c r="O51" s="1309">
        <v>2.2222705370293623</v>
      </c>
      <c r="P51" s="1309">
        <v>2.4444975907322988</v>
      </c>
      <c r="Q51" s="1309">
        <v>2.6667246444352348</v>
      </c>
      <c r="R51" s="1309">
        <v>0.39216538888753449</v>
      </c>
      <c r="S51" s="1309">
        <v>3.1111787518411078</v>
      </c>
      <c r="T51" s="1309">
        <v>3.333405805544043</v>
      </c>
      <c r="U51" s="1309">
        <v>3.5556328592469795</v>
      </c>
      <c r="V51" s="1309">
        <v>3.7778599129499155</v>
      </c>
      <c r="W51" s="1309">
        <v>4.0000869666528525</v>
      </c>
      <c r="X51" s="1309">
        <v>4.2223140203557881</v>
      </c>
      <c r="Y51" s="1309">
        <v>4.4445410740587246</v>
      </c>
      <c r="Z51" s="1309">
        <v>4.6667681277616611</v>
      </c>
      <c r="AA51" s="1309">
        <v>4.8889951814645976</v>
      </c>
      <c r="AB51" s="1309">
        <v>0.39216538888753449</v>
      </c>
      <c r="AC51" s="1309">
        <v>5.3334492888704697</v>
      </c>
      <c r="AD51" s="1309">
        <v>5.5556763425734044</v>
      </c>
      <c r="AE51" s="1309">
        <v>5.7779033962763418</v>
      </c>
      <c r="AF51" s="1309">
        <v>6.0001304499792782</v>
      </c>
      <c r="AG51" s="1309">
        <v>6.2223575036822156</v>
      </c>
      <c r="AH51" s="1309">
        <v>6.4445845573851521</v>
      </c>
      <c r="AI51" s="1309">
        <v>6.666811611088086</v>
      </c>
      <c r="AJ51" s="1126"/>
    </row>
    <row r="52" spans="1:36" ht="15.75" thickBot="1">
      <c r="A52" s="4893"/>
      <c r="B52" s="548"/>
      <c r="E52" s="1432"/>
      <c r="F52" s="1127"/>
      <c r="G52" s="3400"/>
      <c r="H52" s="594"/>
      <c r="I52" s="1662"/>
      <c r="J52" s="1663"/>
      <c r="K52" s="1663"/>
      <c r="L52" s="1663"/>
      <c r="M52" s="1663"/>
      <c r="N52" s="1663"/>
      <c r="O52" s="1663"/>
      <c r="P52" s="1663"/>
      <c r="Q52" s="1663"/>
      <c r="R52" s="1663"/>
      <c r="S52" s="1663"/>
      <c r="T52" s="1663"/>
      <c r="U52" s="1663"/>
      <c r="V52" s="1663"/>
      <c r="W52" s="1663"/>
      <c r="X52" s="1663"/>
      <c r="Y52" s="1663"/>
      <c r="Z52" s="1663"/>
      <c r="AA52" s="1663"/>
      <c r="AB52" s="1663"/>
      <c r="AC52" s="1663"/>
      <c r="AD52" s="1663"/>
      <c r="AE52" s="1663"/>
      <c r="AF52" s="1663"/>
      <c r="AG52" s="1663"/>
      <c r="AH52" s="1663"/>
      <c r="AI52" s="1663"/>
      <c r="AJ52" s="1126"/>
    </row>
    <row r="53" spans="1:36">
      <c r="A53" s="4893"/>
      <c r="B53" s="558" t="s">
        <v>210</v>
      </c>
      <c r="C53" s="52"/>
      <c r="D53" s="52"/>
      <c r="E53" s="1429" t="s">
        <v>344</v>
      </c>
      <c r="F53" s="1135"/>
      <c r="G53" s="3326"/>
      <c r="H53" s="3327" t="s">
        <v>1024</v>
      </c>
      <c r="I53" s="3328"/>
      <c r="J53" s="3329"/>
      <c r="K53" s="3329"/>
      <c r="L53" s="3329"/>
      <c r="M53" s="3329"/>
      <c r="N53" s="3329"/>
      <c r="O53" s="3329"/>
      <c r="P53" s="3329"/>
      <c r="Q53" s="3329"/>
      <c r="R53" s="3329"/>
      <c r="S53" s="3329"/>
      <c r="T53" s="3329"/>
      <c r="U53" s="3329"/>
      <c r="V53" s="3329"/>
      <c r="W53" s="3330"/>
      <c r="X53" s="3329"/>
      <c r="Y53" s="802"/>
      <c r="Z53" s="802"/>
      <c r="AA53" s="802"/>
      <c r="AB53" s="802"/>
      <c r="AC53" s="802"/>
      <c r="AD53" s="802"/>
      <c r="AE53" s="802"/>
      <c r="AF53" s="793"/>
      <c r="AG53" s="793"/>
      <c r="AH53" s="802"/>
      <c r="AI53" s="802"/>
      <c r="AJ53" s="1126"/>
    </row>
    <row r="54" spans="1:36" ht="15" customHeight="1">
      <c r="A54" s="4893"/>
      <c r="B54" s="548" t="s">
        <v>195</v>
      </c>
      <c r="C54" s="1123" t="s">
        <v>44</v>
      </c>
      <c r="D54" s="1122" t="s">
        <v>1010</v>
      </c>
      <c r="E54" s="1419" t="s">
        <v>205</v>
      </c>
      <c r="F54" s="3172"/>
      <c r="G54" s="859">
        <v>20</v>
      </c>
      <c r="H54" s="861">
        <v>20</v>
      </c>
      <c r="I54" s="808"/>
      <c r="J54" s="802"/>
      <c r="K54" s="802"/>
      <c r="L54" s="802"/>
      <c r="M54" s="802"/>
      <c r="N54" s="802"/>
      <c r="O54" s="802"/>
      <c r="P54" s="802"/>
      <c r="Q54" s="802"/>
      <c r="R54" s="802"/>
      <c r="S54" s="802"/>
      <c r="T54" s="802"/>
      <c r="U54" s="802"/>
      <c r="V54" s="802"/>
      <c r="W54" s="802"/>
      <c r="X54" s="802"/>
      <c r="Y54" s="802"/>
      <c r="Z54" s="802"/>
      <c r="AA54" s="802"/>
      <c r="AB54" s="802"/>
      <c r="AC54" s="802"/>
      <c r="AD54" s="802"/>
      <c r="AE54" s="802"/>
      <c r="AF54" s="802"/>
      <c r="AG54" s="802"/>
      <c r="AH54" s="802"/>
      <c r="AI54" s="802"/>
      <c r="AJ54" s="1126"/>
    </row>
    <row r="55" spans="1:36" ht="15.75" thickBot="1">
      <c r="A55" s="4893"/>
      <c r="B55" s="765" t="s">
        <v>2220</v>
      </c>
      <c r="C55" s="205"/>
      <c r="D55" s="205"/>
      <c r="E55" s="1421" t="s">
        <v>1397</v>
      </c>
      <c r="F55" s="639"/>
      <c r="G55" s="3331" t="s">
        <v>2221</v>
      </c>
      <c r="H55" s="3401"/>
      <c r="I55" s="3333"/>
      <c r="J55" s="3334"/>
      <c r="K55" s="3335"/>
      <c r="L55" s="3335"/>
      <c r="M55" s="3335"/>
      <c r="N55" s="3335"/>
      <c r="O55" s="3335"/>
      <c r="P55" s="3335"/>
      <c r="Q55" s="3335"/>
      <c r="R55" s="3335"/>
      <c r="S55" s="3335"/>
      <c r="T55" s="3335"/>
      <c r="U55" s="3335"/>
      <c r="V55" s="3335"/>
      <c r="W55" s="3335"/>
      <c r="X55" s="3335"/>
      <c r="Y55" s="3335"/>
      <c r="Z55" s="3335"/>
      <c r="AA55" s="3335"/>
      <c r="AB55" s="3335"/>
      <c r="AC55" s="3335"/>
      <c r="AD55" s="3335"/>
      <c r="AE55" s="3335"/>
      <c r="AF55" s="3335"/>
      <c r="AG55" s="3335"/>
      <c r="AH55" s="3335"/>
      <c r="AI55" s="3335"/>
      <c r="AJ55" s="1126"/>
    </row>
    <row r="56" spans="1:36">
      <c r="A56" s="4893"/>
      <c r="B56" s="558" t="s">
        <v>210</v>
      </c>
      <c r="C56" s="52"/>
      <c r="D56" s="52"/>
      <c r="E56" s="1429" t="s">
        <v>344</v>
      </c>
      <c r="F56" s="619"/>
      <c r="G56" s="3336"/>
      <c r="H56" s="3402"/>
      <c r="I56" s="3403"/>
      <c r="J56" s="3340" t="s">
        <v>1030</v>
      </c>
      <c r="K56" s="3341"/>
      <c r="L56" s="3341"/>
      <c r="M56" s="3329"/>
      <c r="N56" s="3329"/>
      <c r="O56" s="3329"/>
      <c r="P56" s="3329"/>
      <c r="Q56" s="3329"/>
      <c r="R56" s="3329"/>
      <c r="S56" s="3329"/>
      <c r="T56" s="3329"/>
      <c r="U56" s="3329"/>
      <c r="V56" s="3329"/>
      <c r="W56" s="3329"/>
      <c r="X56" s="3329"/>
      <c r="Y56" s="802"/>
      <c r="Z56" s="802"/>
      <c r="AA56" s="802"/>
      <c r="AB56" s="802"/>
      <c r="AC56" s="802"/>
      <c r="AD56" s="802"/>
      <c r="AE56" s="802"/>
      <c r="AF56" s="793"/>
      <c r="AG56" s="3330"/>
      <c r="AH56" s="802"/>
      <c r="AI56" s="802"/>
      <c r="AJ56" s="1126"/>
    </row>
    <row r="57" spans="1:36" ht="15" customHeight="1">
      <c r="A57" s="4893"/>
      <c r="B57" s="548" t="s">
        <v>195</v>
      </c>
      <c r="C57" s="1123" t="s">
        <v>44</v>
      </c>
      <c r="D57" s="1122" t="s">
        <v>1010</v>
      </c>
      <c r="E57" s="1419" t="s">
        <v>205</v>
      </c>
      <c r="F57" s="3173"/>
      <c r="G57" s="802"/>
      <c r="H57" s="3404">
        <v>20</v>
      </c>
      <c r="I57" s="873">
        <v>20</v>
      </c>
      <c r="J57" s="874">
        <v>20</v>
      </c>
      <c r="K57" s="808"/>
      <c r="L57" s="808"/>
      <c r="M57" s="802"/>
      <c r="N57" s="802"/>
      <c r="O57" s="802"/>
      <c r="P57" s="802"/>
      <c r="Q57" s="802"/>
      <c r="R57" s="802"/>
      <c r="S57" s="802"/>
      <c r="T57" s="802"/>
      <c r="U57" s="802"/>
      <c r="V57" s="802"/>
      <c r="W57" s="802"/>
      <c r="X57" s="802"/>
      <c r="Y57" s="802"/>
      <c r="Z57" s="802"/>
      <c r="AA57" s="802"/>
      <c r="AB57" s="802"/>
      <c r="AC57" s="802"/>
      <c r="AD57" s="802"/>
      <c r="AE57" s="802"/>
      <c r="AF57" s="802"/>
      <c r="AG57" s="802"/>
      <c r="AH57" s="802"/>
      <c r="AI57" s="802"/>
      <c r="AJ57" s="1126"/>
    </row>
    <row r="58" spans="1:36" ht="15.75" thickBot="1">
      <c r="A58" s="4893"/>
      <c r="B58" s="765" t="s">
        <v>2220</v>
      </c>
      <c r="C58" s="205"/>
      <c r="D58" s="205"/>
      <c r="E58" s="1421" t="s">
        <v>1397</v>
      </c>
      <c r="F58" s="2635"/>
      <c r="G58" s="3335"/>
      <c r="H58" s="3405" t="s">
        <v>2221</v>
      </c>
      <c r="I58" s="3406"/>
      <c r="J58" s="615"/>
      <c r="K58" s="3334"/>
      <c r="L58" s="3333"/>
      <c r="M58" s="3334"/>
      <c r="N58" s="3334"/>
      <c r="O58" s="3335"/>
      <c r="P58" s="3335"/>
      <c r="Q58" s="3335"/>
      <c r="R58" s="3335"/>
      <c r="S58" s="3335"/>
      <c r="T58" s="3335"/>
      <c r="U58" s="3335"/>
      <c r="V58" s="3335"/>
      <c r="W58" s="3335"/>
      <c r="X58" s="3335"/>
      <c r="Y58" s="3335"/>
      <c r="Z58" s="3335"/>
      <c r="AA58" s="3335"/>
      <c r="AB58" s="3335"/>
      <c r="AC58" s="3335"/>
      <c r="AD58" s="3335"/>
      <c r="AE58" s="3335"/>
      <c r="AF58" s="3335"/>
      <c r="AG58" s="3335"/>
      <c r="AH58" s="3335"/>
      <c r="AI58" s="3335"/>
      <c r="AJ58" s="1126"/>
    </row>
    <row r="59" spans="1:36">
      <c r="A59" s="4893"/>
      <c r="B59" s="558" t="s">
        <v>210</v>
      </c>
      <c r="C59" s="52"/>
      <c r="D59" s="52"/>
      <c r="E59" s="1429" t="s">
        <v>344</v>
      </c>
      <c r="F59" s="619"/>
      <c r="G59" s="3336"/>
      <c r="H59" s="3345"/>
      <c r="I59" s="3346"/>
      <c r="J59" s="3348"/>
      <c r="K59" s="3349"/>
      <c r="L59" s="3349"/>
      <c r="M59" s="3349"/>
      <c r="N59" s="3349"/>
      <c r="O59" s="3349"/>
      <c r="P59" s="3349"/>
      <c r="Q59" s="3350" t="s">
        <v>1034</v>
      </c>
      <c r="R59" s="3329"/>
      <c r="S59" s="3329"/>
      <c r="T59" s="802"/>
      <c r="U59" s="802"/>
      <c r="V59" s="802"/>
      <c r="W59" s="802"/>
      <c r="X59" s="802"/>
      <c r="Y59" s="802"/>
      <c r="Z59" s="802"/>
      <c r="AA59" s="802"/>
      <c r="AB59" s="802"/>
      <c r="AC59" s="802"/>
      <c r="AD59" s="802"/>
      <c r="AE59" s="802"/>
      <c r="AF59" s="793"/>
      <c r="AG59" s="793"/>
      <c r="AH59" s="802"/>
      <c r="AI59" s="3330"/>
      <c r="AJ59" s="1126"/>
    </row>
    <row r="60" spans="1:36" ht="15" customHeight="1">
      <c r="A60" s="4893"/>
      <c r="B60" s="548" t="s">
        <v>195</v>
      </c>
      <c r="C60" s="1123" t="s">
        <v>44</v>
      </c>
      <c r="D60" s="1122" t="s">
        <v>1010</v>
      </c>
      <c r="E60" s="1419" t="s">
        <v>205</v>
      </c>
      <c r="F60" s="3173"/>
      <c r="G60" s="802"/>
      <c r="H60" s="802"/>
      <c r="I60" s="802"/>
      <c r="J60" s="844">
        <v>40</v>
      </c>
      <c r="K60" s="826">
        <v>40</v>
      </c>
      <c r="L60" s="826">
        <v>40</v>
      </c>
      <c r="M60" s="826">
        <v>40</v>
      </c>
      <c r="N60" s="826">
        <v>40</v>
      </c>
      <c r="O60" s="826">
        <v>40</v>
      </c>
      <c r="P60" s="826">
        <v>40</v>
      </c>
      <c r="Q60" s="845">
        <v>40</v>
      </c>
      <c r="R60" s="802"/>
      <c r="S60" s="802"/>
      <c r="T60" s="802"/>
      <c r="U60" s="802"/>
      <c r="V60" s="802"/>
      <c r="W60" s="802"/>
      <c r="X60" s="802"/>
      <c r="Y60" s="802"/>
      <c r="Z60" s="802"/>
      <c r="AA60" s="802"/>
      <c r="AB60" s="802"/>
      <c r="AC60" s="802"/>
      <c r="AD60" s="802"/>
      <c r="AE60" s="802"/>
      <c r="AF60" s="802"/>
      <c r="AG60" s="802"/>
      <c r="AH60" s="802"/>
      <c r="AI60" s="802"/>
      <c r="AJ60" s="1126"/>
    </row>
    <row r="61" spans="1:36" ht="15.75" thickBot="1">
      <c r="A61" s="4893"/>
      <c r="B61" s="765" t="s">
        <v>2220</v>
      </c>
      <c r="C61" s="205"/>
      <c r="D61" s="205"/>
      <c r="E61" s="1421" t="s">
        <v>1397</v>
      </c>
      <c r="F61" s="2635"/>
      <c r="G61" s="3335"/>
      <c r="H61" s="3335"/>
      <c r="I61" s="3335"/>
      <c r="J61" s="3351" t="s">
        <v>2222</v>
      </c>
      <c r="K61" s="611"/>
      <c r="L61" s="611"/>
      <c r="M61" s="611"/>
      <c r="N61" s="611"/>
      <c r="O61" s="611"/>
      <c r="P61" s="611"/>
      <c r="Q61" s="3352"/>
      <c r="R61" s="3335"/>
      <c r="S61" s="3335"/>
      <c r="T61" s="3335"/>
      <c r="U61" s="3335"/>
      <c r="V61" s="3335"/>
      <c r="W61" s="3335"/>
      <c r="X61" s="3335"/>
      <c r="Y61" s="3335"/>
      <c r="Z61" s="3335"/>
      <c r="AA61" s="3335"/>
      <c r="AB61" s="3335"/>
      <c r="AC61" s="3335"/>
      <c r="AD61" s="3335"/>
      <c r="AE61" s="3335"/>
      <c r="AF61" s="3335"/>
      <c r="AG61" s="3335"/>
      <c r="AH61" s="3335"/>
      <c r="AI61" s="3335"/>
      <c r="AJ61" s="1126"/>
    </row>
    <row r="62" spans="1:36" ht="15.75" thickBot="1">
      <c r="A62" s="4893"/>
      <c r="B62" s="548"/>
      <c r="E62" s="1427"/>
      <c r="F62" s="3353"/>
      <c r="G62" s="1428" t="s">
        <v>1036</v>
      </c>
      <c r="H62" s="1140"/>
      <c r="I62" s="1140"/>
      <c r="J62" s="1140"/>
      <c r="K62" s="1140"/>
      <c r="L62" s="1138"/>
      <c r="M62" s="1138"/>
      <c r="N62" s="1130"/>
      <c r="O62" s="1130"/>
      <c r="P62" s="1130"/>
      <c r="Q62" s="1130"/>
      <c r="R62" s="1130"/>
      <c r="S62" s="1130"/>
      <c r="T62" s="1130"/>
      <c r="U62" s="1130"/>
      <c r="V62" s="1138"/>
      <c r="W62" s="1138"/>
      <c r="X62" s="1138"/>
      <c r="Y62" s="1138"/>
      <c r="Z62" s="1138"/>
      <c r="AA62" s="1138"/>
      <c r="AB62" s="1138"/>
      <c r="AC62" s="3355"/>
      <c r="AD62" s="1138"/>
      <c r="AE62" s="1138"/>
      <c r="AF62" s="1138"/>
      <c r="AG62" s="1138"/>
      <c r="AH62" s="1138"/>
      <c r="AI62" s="3356"/>
      <c r="AJ62" s="1126"/>
    </row>
    <row r="63" spans="1:36">
      <c r="A63" s="1499"/>
      <c r="B63" s="558" t="s">
        <v>210</v>
      </c>
      <c r="C63" s="52"/>
      <c r="D63" s="52"/>
      <c r="E63" s="1429" t="s">
        <v>344</v>
      </c>
      <c r="F63" s="619"/>
      <c r="G63" s="1137"/>
      <c r="H63" s="3330"/>
      <c r="I63" s="3346"/>
      <c r="J63" s="3329"/>
      <c r="K63" s="3329"/>
      <c r="L63" s="3329"/>
      <c r="M63" s="3329"/>
      <c r="N63" s="3357"/>
      <c r="O63" s="3358"/>
      <c r="P63" s="3358"/>
      <c r="Q63" s="3358"/>
      <c r="R63" s="3358"/>
      <c r="S63" s="3358"/>
      <c r="T63" s="3358"/>
      <c r="U63" s="3359" t="s">
        <v>1178</v>
      </c>
      <c r="V63" s="3341"/>
      <c r="W63" s="802"/>
      <c r="X63" s="3341"/>
      <c r="Y63" s="802"/>
      <c r="Z63" s="802"/>
      <c r="AA63" s="802"/>
      <c r="AB63" s="802"/>
      <c r="AC63" s="802"/>
      <c r="AD63" s="802"/>
      <c r="AE63" s="802"/>
      <c r="AF63" s="793"/>
      <c r="AG63" s="793"/>
      <c r="AH63" s="802"/>
      <c r="AI63" s="802"/>
      <c r="AJ63" s="1126"/>
    </row>
    <row r="64" spans="1:36">
      <c r="A64" s="1499"/>
      <c r="B64" s="548" t="s">
        <v>195</v>
      </c>
      <c r="C64" s="1123" t="s">
        <v>44</v>
      </c>
      <c r="D64" s="1122" t="s">
        <v>1010</v>
      </c>
      <c r="E64" s="1432" t="s">
        <v>205</v>
      </c>
      <c r="F64" s="3173"/>
      <c r="G64" s="802"/>
      <c r="H64" s="802"/>
      <c r="I64" s="802"/>
      <c r="J64" s="802"/>
      <c r="K64" s="3360"/>
      <c r="L64" s="802"/>
      <c r="M64" s="802"/>
      <c r="N64" s="878">
        <v>40</v>
      </c>
      <c r="O64" s="875">
        <v>40</v>
      </c>
      <c r="P64" s="875">
        <v>40</v>
      </c>
      <c r="Q64" s="875">
        <v>40</v>
      </c>
      <c r="R64" s="875">
        <v>40</v>
      </c>
      <c r="S64" s="875">
        <v>40</v>
      </c>
      <c r="T64" s="875">
        <v>40</v>
      </c>
      <c r="U64" s="879">
        <v>40</v>
      </c>
      <c r="V64" s="808"/>
      <c r="W64" s="802"/>
      <c r="X64" s="808"/>
      <c r="Y64" s="802"/>
      <c r="Z64" s="802"/>
      <c r="AA64" s="802"/>
      <c r="AB64" s="802"/>
      <c r="AC64" s="802"/>
      <c r="AD64" s="802"/>
      <c r="AE64" s="802"/>
      <c r="AF64" s="802"/>
      <c r="AG64" s="802"/>
      <c r="AH64" s="802"/>
      <c r="AI64" s="802"/>
      <c r="AJ64" s="1126"/>
    </row>
    <row r="65" spans="1:37" ht="15.75" thickBot="1">
      <c r="A65" s="1499"/>
      <c r="B65" s="765" t="s">
        <v>2220</v>
      </c>
      <c r="C65" s="205"/>
      <c r="D65" s="205"/>
      <c r="E65" s="1421" t="s">
        <v>1397</v>
      </c>
      <c r="F65" s="2635"/>
      <c r="G65" s="3335"/>
      <c r="H65" s="3335"/>
      <c r="I65" s="3335"/>
      <c r="J65" s="3335"/>
      <c r="K65" s="3361"/>
      <c r="L65" s="3335"/>
      <c r="M65" s="3335"/>
      <c r="N65" s="3363"/>
      <c r="O65" s="3364"/>
      <c r="P65" s="3364"/>
      <c r="Q65" s="3364"/>
      <c r="R65" s="3364"/>
      <c r="S65" s="3364"/>
      <c r="T65" s="3364"/>
      <c r="U65" s="3365" t="s">
        <v>2223</v>
      </c>
      <c r="V65" s="3333"/>
      <c r="W65" s="3334"/>
      <c r="X65" s="3333"/>
      <c r="Y65" s="3334"/>
      <c r="Z65" s="3334"/>
      <c r="AA65" s="3334"/>
      <c r="AB65" s="3334"/>
      <c r="AC65" s="3334"/>
      <c r="AD65" s="3335"/>
      <c r="AE65" s="3335"/>
      <c r="AF65" s="3335"/>
      <c r="AG65" s="3335"/>
      <c r="AH65" s="3335"/>
      <c r="AI65" s="3335"/>
      <c r="AJ65" s="1126"/>
    </row>
    <row r="66" spans="1:37">
      <c r="A66" s="1499"/>
      <c r="B66" s="558" t="s">
        <v>210</v>
      </c>
      <c r="C66" s="52"/>
      <c r="D66" s="52"/>
      <c r="E66" s="1429" t="s">
        <v>344</v>
      </c>
      <c r="F66" s="619"/>
      <c r="G66" s="3336"/>
      <c r="H66" s="3345"/>
      <c r="I66" s="3346"/>
      <c r="J66" s="3329"/>
      <c r="K66" s="3375"/>
      <c r="L66" s="3366"/>
      <c r="M66" s="3367"/>
      <c r="N66" s="3367"/>
      <c r="O66" s="3367"/>
      <c r="P66" s="3367"/>
      <c r="Q66" s="3367"/>
      <c r="R66" s="3367"/>
      <c r="S66" s="3367"/>
      <c r="T66" s="3367"/>
      <c r="U66" s="3367"/>
      <c r="V66" s="3367"/>
      <c r="W66" s="3367"/>
      <c r="X66" s="3367"/>
      <c r="Y66" s="3368"/>
      <c r="Z66" s="3368"/>
      <c r="AA66" s="3368"/>
      <c r="AB66" s="3368"/>
      <c r="AC66" s="3370" t="s">
        <v>1179</v>
      </c>
      <c r="AD66" s="808"/>
      <c r="AE66" s="808"/>
      <c r="AF66" s="808"/>
      <c r="AG66" s="808"/>
      <c r="AH66" s="808"/>
      <c r="AI66" s="802"/>
      <c r="AJ66" s="1126"/>
    </row>
    <row r="67" spans="1:37">
      <c r="A67" s="1499"/>
      <c r="B67" s="548" t="s">
        <v>195</v>
      </c>
      <c r="C67" s="1123" t="s">
        <v>44</v>
      </c>
      <c r="D67" s="1122" t="s">
        <v>1010</v>
      </c>
      <c r="E67" s="1432" t="s">
        <v>205</v>
      </c>
      <c r="F67" s="3173"/>
      <c r="G67" s="802"/>
      <c r="H67" s="802"/>
      <c r="I67" s="802"/>
      <c r="J67" s="802"/>
      <c r="K67" s="830"/>
      <c r="L67" s="896">
        <v>50</v>
      </c>
      <c r="M67" s="313">
        <v>50</v>
      </c>
      <c r="N67" s="313">
        <v>50</v>
      </c>
      <c r="O67" s="313">
        <v>50</v>
      </c>
      <c r="P67" s="313">
        <v>50</v>
      </c>
      <c r="Q67" s="313">
        <v>50</v>
      </c>
      <c r="R67" s="313">
        <v>50</v>
      </c>
      <c r="S67" s="313">
        <v>50</v>
      </c>
      <c r="T67" s="313">
        <v>50</v>
      </c>
      <c r="U67" s="313">
        <v>50</v>
      </c>
      <c r="V67" s="313">
        <v>50</v>
      </c>
      <c r="W67" s="313">
        <v>50</v>
      </c>
      <c r="X67" s="313">
        <v>50</v>
      </c>
      <c r="Y67" s="313">
        <v>50</v>
      </c>
      <c r="Z67" s="313">
        <v>50</v>
      </c>
      <c r="AA67" s="313">
        <v>50</v>
      </c>
      <c r="AB67" s="313">
        <v>50</v>
      </c>
      <c r="AC67" s="897">
        <v>50</v>
      </c>
      <c r="AD67" s="808"/>
      <c r="AE67" s="808"/>
      <c r="AF67" s="808"/>
      <c r="AG67" s="808"/>
      <c r="AH67" s="808"/>
      <c r="AI67" s="802"/>
      <c r="AJ67" s="1126"/>
    </row>
    <row r="68" spans="1:37" ht="15.75" thickBot="1">
      <c r="A68" s="1499"/>
      <c r="B68" s="765" t="s">
        <v>2220</v>
      </c>
      <c r="C68" s="205"/>
      <c r="D68" s="205"/>
      <c r="E68" s="1421" t="s">
        <v>1397</v>
      </c>
      <c r="F68" s="2635"/>
      <c r="G68" s="3335"/>
      <c r="H68" s="3335"/>
      <c r="I68" s="3335"/>
      <c r="J68" s="3335"/>
      <c r="K68" s="3342"/>
      <c r="L68" s="3371"/>
      <c r="M68" s="3372"/>
      <c r="N68" s="3372"/>
      <c r="O68" s="3372"/>
      <c r="P68" s="3372"/>
      <c r="Q68" s="3372"/>
      <c r="R68" s="3372"/>
      <c r="S68" s="3372"/>
      <c r="T68" s="3372"/>
      <c r="U68" s="3372"/>
      <c r="V68" s="3372"/>
      <c r="W68" s="3372"/>
      <c r="X68" s="3372"/>
      <c r="Y68" s="3372"/>
      <c r="Z68" s="3372"/>
      <c r="AA68" s="3372"/>
      <c r="AB68" s="3372"/>
      <c r="AC68" s="3407" t="s">
        <v>2223</v>
      </c>
      <c r="AD68" s="3333"/>
      <c r="AE68" s="3333"/>
      <c r="AF68" s="3333"/>
      <c r="AG68" s="3333"/>
      <c r="AH68" s="3333"/>
      <c r="AI68" s="3334"/>
      <c r="AJ68" s="1126"/>
    </row>
    <row r="69" spans="1:37">
      <c r="A69" s="1499"/>
      <c r="B69" s="558" t="s">
        <v>210</v>
      </c>
      <c r="C69" s="52"/>
      <c r="D69" s="52"/>
      <c r="E69" s="1429" t="s">
        <v>344</v>
      </c>
      <c r="F69" s="619"/>
      <c r="G69" s="3336"/>
      <c r="H69" s="3345"/>
      <c r="I69" s="3346"/>
      <c r="J69" s="3329"/>
      <c r="K69" s="3329"/>
      <c r="L69" s="3329"/>
      <c r="M69" s="3347"/>
      <c r="N69" s="3376"/>
      <c r="O69" s="3377"/>
      <c r="P69" s="3377"/>
      <c r="Q69" s="3377"/>
      <c r="R69" s="3377"/>
      <c r="S69" s="3377"/>
      <c r="T69" s="3377"/>
      <c r="U69" s="3377"/>
      <c r="V69" s="3377"/>
      <c r="W69" s="3377"/>
      <c r="X69" s="3377"/>
      <c r="Y69" s="3377"/>
      <c r="Z69" s="3377"/>
      <c r="AA69" s="3377"/>
      <c r="AB69" s="3377"/>
      <c r="AC69" s="3377"/>
      <c r="AD69" s="3377"/>
      <c r="AE69" s="3377"/>
      <c r="AF69" s="3378"/>
      <c r="AG69" s="3378"/>
      <c r="AH69" s="3377"/>
      <c r="AI69" s="3379" t="s">
        <v>1180</v>
      </c>
      <c r="AJ69" s="1126"/>
    </row>
    <row r="70" spans="1:37">
      <c r="A70" s="1499"/>
      <c r="B70" s="548" t="s">
        <v>195</v>
      </c>
      <c r="C70" s="1123" t="s">
        <v>44</v>
      </c>
      <c r="D70" s="1122" t="s">
        <v>1010</v>
      </c>
      <c r="E70" s="1432" t="s">
        <v>205</v>
      </c>
      <c r="F70" s="3173"/>
      <c r="G70" s="802"/>
      <c r="H70" s="802"/>
      <c r="I70" s="802"/>
      <c r="J70" s="802"/>
      <c r="K70" s="802"/>
      <c r="L70" s="802"/>
      <c r="M70" s="830"/>
      <c r="N70" s="907">
        <v>50</v>
      </c>
      <c r="O70" s="298">
        <v>50</v>
      </c>
      <c r="P70" s="298">
        <v>50</v>
      </c>
      <c r="Q70" s="298">
        <v>50</v>
      </c>
      <c r="R70" s="298">
        <v>50</v>
      </c>
      <c r="S70" s="298">
        <v>50</v>
      </c>
      <c r="T70" s="298">
        <v>50</v>
      </c>
      <c r="U70" s="298">
        <v>50</v>
      </c>
      <c r="V70" s="298">
        <v>50</v>
      </c>
      <c r="W70" s="298">
        <v>50</v>
      </c>
      <c r="X70" s="298">
        <v>50</v>
      </c>
      <c r="Y70" s="298">
        <v>50</v>
      </c>
      <c r="Z70" s="298">
        <v>50</v>
      </c>
      <c r="AA70" s="298">
        <v>50</v>
      </c>
      <c r="AB70" s="298">
        <v>50</v>
      </c>
      <c r="AC70" s="298">
        <v>50</v>
      </c>
      <c r="AD70" s="298">
        <v>50</v>
      </c>
      <c r="AE70" s="298">
        <v>50</v>
      </c>
      <c r="AF70" s="298">
        <v>50</v>
      </c>
      <c r="AG70" s="298">
        <v>50</v>
      </c>
      <c r="AH70" s="298">
        <v>50</v>
      </c>
      <c r="AI70" s="908">
        <v>50</v>
      </c>
      <c r="AJ70" s="1126"/>
    </row>
    <row r="71" spans="1:37" ht="15.75" thickBot="1">
      <c r="A71" s="1499"/>
      <c r="B71" s="765" t="s">
        <v>2220</v>
      </c>
      <c r="C71" s="205"/>
      <c r="D71" s="205"/>
      <c r="E71" s="1421" t="s">
        <v>1397</v>
      </c>
      <c r="F71" s="2635"/>
      <c r="G71" s="3335"/>
      <c r="H71" s="3335"/>
      <c r="I71" s="3335"/>
      <c r="J71" s="3335"/>
      <c r="K71" s="3335"/>
      <c r="L71" s="3335"/>
      <c r="M71" s="3342"/>
      <c r="N71" s="3380"/>
      <c r="O71" s="3381"/>
      <c r="P71" s="3381"/>
      <c r="Q71" s="3381"/>
      <c r="R71" s="3381"/>
      <c r="S71" s="3381"/>
      <c r="T71" s="3381"/>
      <c r="U71" s="3381"/>
      <c r="V71" s="3381"/>
      <c r="W71" s="3381"/>
      <c r="X71" s="3381"/>
      <c r="Y71" s="3381"/>
      <c r="Z71" s="3381"/>
      <c r="AA71" s="3381"/>
      <c r="AB71" s="3381"/>
      <c r="AC71" s="3381"/>
      <c r="AD71" s="3381"/>
      <c r="AE71" s="3381"/>
      <c r="AF71" s="3381"/>
      <c r="AG71" s="3381"/>
      <c r="AH71" s="3381"/>
      <c r="AI71" s="3382" t="s">
        <v>2223</v>
      </c>
      <c r="AJ71" s="1126"/>
    </row>
    <row r="72" spans="1:37" hidden="1">
      <c r="A72" s="1499"/>
      <c r="B72" s="558" t="s">
        <v>210</v>
      </c>
      <c r="C72" s="52"/>
      <c r="D72" s="52"/>
      <c r="E72" s="1429" t="s">
        <v>1405</v>
      </c>
      <c r="F72" s="619"/>
      <c r="G72" s="3336"/>
      <c r="H72" s="3345"/>
      <c r="I72" s="3346"/>
      <c r="J72" s="3329"/>
      <c r="K72" s="3329"/>
      <c r="L72" s="3408"/>
      <c r="M72" s="3409"/>
      <c r="N72" s="3409"/>
      <c r="O72" s="3410"/>
      <c r="P72" s="3410"/>
      <c r="Q72" s="3410"/>
      <c r="R72" s="3410"/>
      <c r="S72" s="3410"/>
      <c r="T72" s="3410"/>
      <c r="U72" s="3410"/>
      <c r="V72" s="3410"/>
      <c r="W72" s="3410"/>
      <c r="X72" s="3410"/>
      <c r="Y72" s="3410"/>
      <c r="Z72" s="3410"/>
      <c r="AA72" s="3410"/>
      <c r="AB72" s="3410"/>
      <c r="AC72" s="3410"/>
      <c r="AD72" s="3410"/>
      <c r="AE72" s="3410"/>
      <c r="AF72" s="3411"/>
      <c r="AG72" s="3411"/>
      <c r="AH72" s="3410"/>
      <c r="AI72" s="3412" t="s">
        <v>1183</v>
      </c>
      <c r="AJ72" s="1126"/>
    </row>
    <row r="73" spans="1:37" ht="15" hidden="1" customHeight="1">
      <c r="A73" s="1499"/>
      <c r="B73" s="548" t="s">
        <v>195</v>
      </c>
      <c r="C73" s="1123" t="s">
        <v>44</v>
      </c>
      <c r="D73" s="1122" t="s">
        <v>1010</v>
      </c>
      <c r="E73" s="1432" t="s">
        <v>205</v>
      </c>
      <c r="F73" s="3173"/>
      <c r="G73" s="802"/>
      <c r="H73" s="802"/>
      <c r="I73" s="802"/>
      <c r="J73" s="802"/>
      <c r="K73" s="802"/>
      <c r="L73" s="3413">
        <v>40</v>
      </c>
      <c r="M73" s="1531">
        <v>40</v>
      </c>
      <c r="N73" s="1531">
        <v>40</v>
      </c>
      <c r="O73" s="1531">
        <v>40</v>
      </c>
      <c r="P73" s="1531">
        <v>40</v>
      </c>
      <c r="Q73" s="1531">
        <v>40</v>
      </c>
      <c r="R73" s="1531">
        <v>40</v>
      </c>
      <c r="S73" s="1531">
        <v>40</v>
      </c>
      <c r="T73" s="1531">
        <v>40</v>
      </c>
      <c r="U73" s="1531">
        <v>40</v>
      </c>
      <c r="V73" s="1531">
        <v>40</v>
      </c>
      <c r="W73" s="1531">
        <v>40</v>
      </c>
      <c r="X73" s="1531">
        <v>40</v>
      </c>
      <c r="Y73" s="1531">
        <v>40</v>
      </c>
      <c r="Z73" s="1531">
        <v>40</v>
      </c>
      <c r="AA73" s="1531">
        <v>40</v>
      </c>
      <c r="AB73" s="1531">
        <v>40</v>
      </c>
      <c r="AC73" s="1531">
        <v>40</v>
      </c>
      <c r="AD73" s="1531">
        <v>40</v>
      </c>
      <c r="AE73" s="1531">
        <v>40</v>
      </c>
      <c r="AF73" s="1531">
        <v>40</v>
      </c>
      <c r="AG73" s="1531">
        <v>40</v>
      </c>
      <c r="AH73" s="1531">
        <v>40</v>
      </c>
      <c r="AI73" s="1532">
        <v>40</v>
      </c>
      <c r="AJ73" s="1126"/>
    </row>
    <row r="74" spans="1:37" ht="15.75" hidden="1" thickBot="1">
      <c r="A74" s="1499"/>
      <c r="B74" s="765" t="s">
        <v>2220</v>
      </c>
      <c r="C74" s="205"/>
      <c r="D74" s="205"/>
      <c r="E74" s="1421" t="s">
        <v>1397</v>
      </c>
      <c r="F74" s="2635"/>
      <c r="G74" s="3335"/>
      <c r="H74" s="3335"/>
      <c r="I74" s="3335"/>
      <c r="J74" s="3335"/>
      <c r="K74" s="3335"/>
      <c r="L74" s="1533" t="s">
        <v>938</v>
      </c>
      <c r="M74" s="3414"/>
      <c r="N74" s="3414"/>
      <c r="O74" s="3414"/>
      <c r="P74" s="3414"/>
      <c r="Q74" s="3414"/>
      <c r="R74" s="3414"/>
      <c r="S74" s="3414"/>
      <c r="T74" s="3414"/>
      <c r="U74" s="3414"/>
      <c r="V74" s="3414"/>
      <c r="W74" s="3414"/>
      <c r="X74" s="3414"/>
      <c r="Y74" s="3414"/>
      <c r="Z74" s="3414"/>
      <c r="AA74" s="3414"/>
      <c r="AB74" s="3414"/>
      <c r="AC74" s="3414"/>
      <c r="AD74" s="3414"/>
      <c r="AE74" s="3414"/>
      <c r="AF74" s="3414"/>
      <c r="AG74" s="3414"/>
      <c r="AH74" s="3414"/>
      <c r="AI74" s="3415"/>
      <c r="AJ74" s="1126"/>
    </row>
    <row r="75" spans="1:37" ht="15" customHeight="1">
      <c r="B75" s="1125"/>
      <c r="C75" s="1123"/>
      <c r="E75" s="1419"/>
      <c r="F75" s="3172"/>
      <c r="G75" s="1130"/>
      <c r="H75" s="1130"/>
      <c r="I75" s="1130"/>
      <c r="J75" s="1130"/>
      <c r="K75" s="1130"/>
      <c r="L75" s="1130"/>
      <c r="M75" s="1130"/>
      <c r="N75" s="1130"/>
      <c r="O75" s="1130"/>
      <c r="P75" s="1130"/>
      <c r="Q75" s="1130"/>
      <c r="R75" s="1130"/>
      <c r="S75" s="1130"/>
      <c r="T75" s="1130"/>
      <c r="U75" s="1130"/>
      <c r="V75" s="1130"/>
      <c r="W75" s="1130"/>
      <c r="X75" s="1130"/>
      <c r="Y75" s="1130"/>
      <c r="Z75" s="1130"/>
      <c r="AA75" s="1130"/>
      <c r="AB75" s="1130"/>
      <c r="AC75" s="1130"/>
      <c r="AD75" s="1130"/>
      <c r="AE75" s="1130"/>
      <c r="AF75" s="1130"/>
      <c r="AG75" s="1130"/>
      <c r="AH75" s="1130"/>
      <c r="AI75" s="1130"/>
      <c r="AJ75" s="1126"/>
    </row>
    <row r="76" spans="1:37" s="249" customFormat="1" ht="17.25" customHeight="1">
      <c r="A76" s="640" t="s">
        <v>405</v>
      </c>
      <c r="B76" s="307"/>
      <c r="C76" s="252"/>
      <c r="D76" s="307"/>
      <c r="E76" s="252"/>
      <c r="F76" s="3416"/>
      <c r="G76" s="3417"/>
      <c r="H76" s="3417"/>
      <c r="I76" s="3417"/>
      <c r="J76" s="3417"/>
      <c r="K76" s="3417"/>
      <c r="L76" s="3417"/>
      <c r="M76" s="3417"/>
      <c r="N76" s="3417"/>
      <c r="O76" s="3417"/>
      <c r="P76" s="3417"/>
      <c r="Q76" s="3417"/>
      <c r="R76" s="3417"/>
      <c r="S76" s="3417"/>
      <c r="T76" s="3417"/>
      <c r="U76" s="3417"/>
      <c r="V76" s="3417"/>
      <c r="W76" s="3417"/>
      <c r="X76" s="3417"/>
      <c r="Y76" s="3417"/>
      <c r="Z76" s="3417"/>
      <c r="AA76" s="3417"/>
      <c r="AB76" s="3417"/>
      <c r="AC76" s="3417"/>
      <c r="AD76" s="3417"/>
      <c r="AE76" s="3417"/>
      <c r="AF76" s="3417"/>
      <c r="AG76" s="3417"/>
      <c r="AH76" s="3417"/>
      <c r="AI76" s="3417"/>
      <c r="AJ76" s="3418"/>
      <c r="AK76" s="174"/>
    </row>
    <row r="77" spans="1:37" ht="17.25" customHeight="1">
      <c r="A77" s="1209"/>
      <c r="B77" s="175"/>
      <c r="C77" s="172"/>
      <c r="D77" s="175"/>
      <c r="E77" s="172"/>
      <c r="F77" s="3419"/>
      <c r="G77" s="3420"/>
      <c r="H77" s="3420"/>
      <c r="I77" s="3420"/>
      <c r="J77" s="3420"/>
      <c r="K77" s="3420"/>
      <c r="L77" s="3420"/>
      <c r="M77" s="3420"/>
      <c r="N77" s="3420"/>
      <c r="O77" s="3420"/>
      <c r="P77" s="3420"/>
      <c r="Q77" s="3420"/>
      <c r="R77" s="3420"/>
      <c r="S77" s="3420"/>
      <c r="T77" s="3420"/>
      <c r="U77" s="3420"/>
      <c r="V77" s="3420"/>
      <c r="W77" s="3420"/>
      <c r="X77" s="3420"/>
      <c r="Y77" s="3420"/>
      <c r="Z77" s="3420"/>
      <c r="AA77" s="3420"/>
      <c r="AB77" s="3420"/>
      <c r="AC77" s="3420"/>
      <c r="AD77" s="3420"/>
      <c r="AE77" s="3420"/>
      <c r="AF77" s="3420"/>
      <c r="AG77" s="3420"/>
      <c r="AH77" s="3420"/>
      <c r="AI77" s="3420"/>
      <c r="AJ77" s="433"/>
      <c r="AK77" s="1124"/>
    </row>
    <row r="78" spans="1:37" s="146" customFormat="1">
      <c r="A78" s="1125"/>
      <c r="B78" s="145" t="s">
        <v>1021</v>
      </c>
      <c r="C78" s="145"/>
      <c r="D78" s="145"/>
      <c r="E78" s="2096" t="s">
        <v>1710</v>
      </c>
      <c r="F78" s="3247"/>
      <c r="G78" s="3248"/>
      <c r="H78" s="3249"/>
      <c r="I78" s="3248"/>
      <c r="J78" s="3249"/>
      <c r="K78" s="3248"/>
      <c r="L78" s="3249"/>
      <c r="M78" s="3248"/>
      <c r="N78" s="3249"/>
      <c r="O78" s="3248"/>
      <c r="P78" s="3249"/>
      <c r="Q78" s="3249"/>
      <c r="R78" s="3248"/>
      <c r="S78" s="3249"/>
      <c r="T78" s="3247"/>
      <c r="U78" s="3247"/>
      <c r="V78" s="3247"/>
      <c r="W78" s="3247"/>
      <c r="X78" s="3247"/>
      <c r="Y78" s="3247"/>
      <c r="Z78" s="3247"/>
      <c r="AA78" s="3247"/>
      <c r="AB78" s="3247"/>
      <c r="AC78" s="3247"/>
      <c r="AD78" s="3247"/>
      <c r="AE78" s="3247"/>
      <c r="AF78" s="3247"/>
      <c r="AG78" s="3247"/>
      <c r="AH78" s="3247"/>
      <c r="AI78" s="3247"/>
      <c r="AJ78" s="3247"/>
      <c r="AK78" s="147"/>
    </row>
    <row r="79" spans="1:37" ht="17.25" customHeight="1">
      <c r="A79" s="1209"/>
      <c r="B79" s="175" t="s">
        <v>903</v>
      </c>
      <c r="C79" s="172"/>
      <c r="D79" s="175"/>
      <c r="E79" s="172"/>
      <c r="F79" s="3419"/>
      <c r="G79" s="3420"/>
      <c r="H79" s="3420"/>
      <c r="I79" s="3420"/>
      <c r="J79" s="3420"/>
      <c r="K79" s="3420"/>
      <c r="L79" s="3420"/>
      <c r="M79" s="3420"/>
      <c r="N79" s="3420"/>
      <c r="O79" s="3420"/>
      <c r="P79" s="3420"/>
      <c r="Q79" s="3420"/>
      <c r="R79" s="3420"/>
      <c r="S79" s="3420"/>
      <c r="T79" s="3420"/>
      <c r="U79" s="3420"/>
      <c r="V79" s="3420"/>
      <c r="W79" s="3420"/>
      <c r="X79" s="3420"/>
      <c r="Y79" s="3420"/>
      <c r="Z79" s="3420"/>
      <c r="AA79" s="3420"/>
      <c r="AB79" s="3420"/>
      <c r="AC79" s="3420"/>
      <c r="AD79" s="3421"/>
      <c r="AE79" s="3420"/>
      <c r="AF79" s="433"/>
      <c r="AG79" s="1127"/>
      <c r="AH79" s="1126"/>
      <c r="AI79" s="3420"/>
      <c r="AJ79" s="433"/>
      <c r="AK79" s="1124"/>
    </row>
    <row r="80" spans="1:37">
      <c r="F80" s="4975" t="s">
        <v>1017</v>
      </c>
      <c r="G80" s="4976"/>
      <c r="H80" s="4976"/>
      <c r="I80" s="4977"/>
      <c r="J80" s="4978" t="s">
        <v>1018</v>
      </c>
      <c r="K80" s="4979"/>
      <c r="L80" s="4979"/>
      <c r="M80" s="4980"/>
      <c r="N80" s="4981" t="s">
        <v>1019</v>
      </c>
      <c r="O80" s="4982"/>
      <c r="P80" s="4982"/>
      <c r="Q80" s="4983"/>
      <c r="R80" s="4938" t="s">
        <v>1020</v>
      </c>
      <c r="S80" s="4939"/>
      <c r="T80" s="4939"/>
      <c r="U80" s="4940"/>
      <c r="V80" s="4944" t="s">
        <v>1184</v>
      </c>
      <c r="W80" s="4945"/>
      <c r="X80" s="4945"/>
      <c r="Y80" s="4946"/>
      <c r="Z80" s="4953" t="s">
        <v>1185</v>
      </c>
      <c r="AA80" s="4954"/>
      <c r="AB80" s="4954"/>
      <c r="AC80" s="4955"/>
      <c r="AD80" s="3422"/>
      <c r="AE80" s="433"/>
      <c r="AF80" s="1126"/>
      <c r="AG80" s="1126"/>
      <c r="AH80" s="1126"/>
      <c r="AI80" s="433"/>
      <c r="AJ80" s="1126"/>
    </row>
    <row r="81" spans="1:37" ht="15" customHeight="1">
      <c r="B81" s="51" t="s">
        <v>383</v>
      </c>
      <c r="C81" s="52"/>
      <c r="D81" s="52"/>
      <c r="E81" s="1423"/>
      <c r="F81" s="4987" t="s">
        <v>1022</v>
      </c>
      <c r="G81" s="4988"/>
      <c r="H81" s="4988"/>
      <c r="I81" s="4989"/>
      <c r="J81" s="4916" t="s">
        <v>1028</v>
      </c>
      <c r="K81" s="4917"/>
      <c r="L81" s="4917"/>
      <c r="M81" s="4918"/>
      <c r="N81" s="4919" t="s">
        <v>2629</v>
      </c>
      <c r="O81" s="4920"/>
      <c r="P81" s="4920"/>
      <c r="Q81" s="4921"/>
      <c r="R81" s="4931" t="s">
        <v>2630</v>
      </c>
      <c r="S81" s="4932"/>
      <c r="T81" s="4932"/>
      <c r="U81" s="4933"/>
      <c r="V81" s="4947" t="s">
        <v>2631</v>
      </c>
      <c r="W81" s="4948"/>
      <c r="X81" s="4948"/>
      <c r="Y81" s="4949"/>
      <c r="Z81" s="4910" t="s">
        <v>2632</v>
      </c>
      <c r="AA81" s="4911"/>
      <c r="AB81" s="4911"/>
      <c r="AC81" s="4912"/>
      <c r="AD81" s="3422"/>
      <c r="AE81" s="433"/>
      <c r="AF81" s="1126"/>
      <c r="AG81" s="1126"/>
      <c r="AH81" s="1126"/>
      <c r="AI81" s="433"/>
      <c r="AJ81" s="1126"/>
    </row>
    <row r="82" spans="1:37" ht="15" customHeight="1">
      <c r="B82" s="103" t="s">
        <v>561</v>
      </c>
      <c r="E82" s="1427"/>
      <c r="F82" s="4990" t="s">
        <v>1037</v>
      </c>
      <c r="G82" s="4991"/>
      <c r="H82" s="4991"/>
      <c r="I82" s="4992"/>
      <c r="J82" s="4993" t="s">
        <v>1037</v>
      </c>
      <c r="K82" s="4994"/>
      <c r="L82" s="4994"/>
      <c r="M82" s="4995"/>
      <c r="N82" s="4996" t="s">
        <v>1037</v>
      </c>
      <c r="O82" s="4997"/>
      <c r="P82" s="4997"/>
      <c r="Q82" s="4998"/>
      <c r="R82" s="4941" t="s">
        <v>1037</v>
      </c>
      <c r="S82" s="4942"/>
      <c r="T82" s="4942"/>
      <c r="U82" s="4943"/>
      <c r="V82" s="4950" t="s">
        <v>1037</v>
      </c>
      <c r="W82" s="4951"/>
      <c r="X82" s="4951"/>
      <c r="Y82" s="4952"/>
      <c r="Z82" s="4999" t="s">
        <v>1037</v>
      </c>
      <c r="AA82" s="5000"/>
      <c r="AB82" s="5000"/>
      <c r="AC82" s="5001"/>
      <c r="AD82" s="3422"/>
      <c r="AE82" s="433"/>
      <c r="AF82" s="1126"/>
      <c r="AG82" s="1126"/>
      <c r="AH82" s="1126"/>
      <c r="AI82" s="433"/>
      <c r="AJ82" s="1126"/>
    </row>
    <row r="83" spans="1:37">
      <c r="B83" s="103" t="s">
        <v>862</v>
      </c>
      <c r="F83" s="4984">
        <v>0.2</v>
      </c>
      <c r="G83" s="4985"/>
      <c r="H83" s="4985"/>
      <c r="I83" s="4986"/>
      <c r="J83" s="4971">
        <v>0.45</v>
      </c>
      <c r="K83" s="4972"/>
      <c r="L83" s="4972"/>
      <c r="M83" s="4973"/>
      <c r="N83" s="4913">
        <v>1.8</v>
      </c>
      <c r="O83" s="4914"/>
      <c r="P83" s="4914"/>
      <c r="Q83" s="4915"/>
      <c r="R83" s="4959">
        <v>2.8</v>
      </c>
      <c r="S83" s="4960"/>
      <c r="T83" s="4960"/>
      <c r="U83" s="4961"/>
      <c r="V83" s="4962">
        <v>3.8</v>
      </c>
      <c r="W83" s="4963"/>
      <c r="X83" s="4963"/>
      <c r="Y83" s="4964"/>
      <c r="Z83" s="4965">
        <v>4.8</v>
      </c>
      <c r="AA83" s="4966"/>
      <c r="AB83" s="4966"/>
      <c r="AC83" s="4967"/>
      <c r="AD83" s="3422"/>
      <c r="AE83" s="433"/>
      <c r="AF83" s="1126"/>
      <c r="AG83" s="1126"/>
      <c r="AH83" s="1126"/>
      <c r="AI83" s="433"/>
      <c r="AJ83" s="1126"/>
    </row>
    <row r="84" spans="1:37" ht="15" customHeight="1">
      <c r="B84" s="103" t="s">
        <v>861</v>
      </c>
      <c r="F84" s="4790" t="s">
        <v>1025</v>
      </c>
      <c r="G84" s="4791"/>
      <c r="H84" s="4791"/>
      <c r="I84" s="4792"/>
      <c r="J84" s="4971" t="s">
        <v>877</v>
      </c>
      <c r="K84" s="4972"/>
      <c r="L84" s="4972"/>
      <c r="M84" s="4973"/>
      <c r="N84" s="4913" t="s">
        <v>1032</v>
      </c>
      <c r="O84" s="4914"/>
      <c r="P84" s="4914"/>
      <c r="Q84" s="4915"/>
      <c r="R84" s="4959" t="s">
        <v>1186</v>
      </c>
      <c r="S84" s="4960"/>
      <c r="T84" s="4960"/>
      <c r="U84" s="4961"/>
      <c r="V84" s="4962" t="s">
        <v>1187</v>
      </c>
      <c r="W84" s="4963"/>
      <c r="X84" s="4963"/>
      <c r="Y84" s="4964"/>
      <c r="Z84" s="4965" t="s">
        <v>1188</v>
      </c>
      <c r="AA84" s="4966"/>
      <c r="AB84" s="4966"/>
      <c r="AC84" s="4967"/>
      <c r="AD84" s="1121"/>
      <c r="AE84" s="2541"/>
      <c r="AF84" s="2536"/>
      <c r="AG84" s="2536"/>
      <c r="AH84" s="2536"/>
    </row>
    <row r="85" spans="1:37" ht="15" customHeight="1">
      <c r="B85" s="626" t="s">
        <v>863</v>
      </c>
      <c r="C85" s="205"/>
      <c r="D85" s="205"/>
      <c r="E85" s="1421"/>
      <c r="F85" s="4782" t="s">
        <v>1026</v>
      </c>
      <c r="G85" s="4783"/>
      <c r="H85" s="4783"/>
      <c r="I85" s="4784"/>
      <c r="J85" s="4922" t="s">
        <v>1029</v>
      </c>
      <c r="K85" s="4923"/>
      <c r="L85" s="4923"/>
      <c r="M85" s="4924"/>
      <c r="N85" s="4925" t="s">
        <v>1033</v>
      </c>
      <c r="O85" s="4926"/>
      <c r="P85" s="4926"/>
      <c r="Q85" s="4927"/>
      <c r="R85" s="4928" t="s">
        <v>1170</v>
      </c>
      <c r="S85" s="4929"/>
      <c r="T85" s="4929"/>
      <c r="U85" s="4930"/>
      <c r="V85" s="4968" t="s">
        <v>1189</v>
      </c>
      <c r="W85" s="4969"/>
      <c r="X85" s="4969"/>
      <c r="Y85" s="4970"/>
      <c r="Z85" s="4907" t="s">
        <v>1190</v>
      </c>
      <c r="AA85" s="4908"/>
      <c r="AB85" s="4908"/>
      <c r="AC85" s="4909"/>
      <c r="AD85" s="1121"/>
      <c r="AE85" s="2541"/>
      <c r="AF85" s="2536"/>
      <c r="AG85" s="2536"/>
      <c r="AH85" s="2536"/>
    </row>
    <row r="86" spans="1:37" ht="15" customHeight="1">
      <c r="B86" s="239" t="s">
        <v>1206</v>
      </c>
      <c r="C86" s="1122" t="s">
        <v>198</v>
      </c>
      <c r="F86" s="4811" t="s">
        <v>2193</v>
      </c>
      <c r="G86" s="4812"/>
      <c r="H86" s="4812"/>
      <c r="I86" s="4813"/>
      <c r="J86" s="4916" t="s">
        <v>2193</v>
      </c>
      <c r="K86" s="4917"/>
      <c r="L86" s="4917"/>
      <c r="M86" s="4918"/>
      <c r="N86" s="4919" t="s">
        <v>2194</v>
      </c>
      <c r="O86" s="4920"/>
      <c r="P86" s="4920"/>
      <c r="Q86" s="4921"/>
      <c r="R86" s="4931" t="s">
        <v>2194</v>
      </c>
      <c r="S86" s="4932"/>
      <c r="T86" s="4932"/>
      <c r="U86" s="4933"/>
      <c r="V86" s="4947" t="s">
        <v>2194</v>
      </c>
      <c r="W86" s="4948"/>
      <c r="X86" s="4948"/>
      <c r="Y86" s="4949"/>
      <c r="Z86" s="4910" t="s">
        <v>2194</v>
      </c>
      <c r="AA86" s="4911"/>
      <c r="AB86" s="4911"/>
      <c r="AC86" s="4912"/>
      <c r="AD86" s="2541"/>
      <c r="AE86" s="1529"/>
      <c r="AF86" s="1527"/>
      <c r="AG86" s="2536"/>
      <c r="AH86" s="2536"/>
      <c r="AI86" s="1529"/>
      <c r="AJ86" s="1527"/>
    </row>
    <row r="87" spans="1:37" ht="15" customHeight="1">
      <c r="B87" s="103"/>
      <c r="C87" s="1122" t="s">
        <v>672</v>
      </c>
      <c r="F87" s="4790" t="s">
        <v>865</v>
      </c>
      <c r="G87" s="4791"/>
      <c r="H87" s="4791"/>
      <c r="I87" s="4792"/>
      <c r="J87" s="4971" t="s">
        <v>865</v>
      </c>
      <c r="K87" s="4972"/>
      <c r="L87" s="4972"/>
      <c r="M87" s="4973"/>
      <c r="N87" s="4913" t="s">
        <v>865</v>
      </c>
      <c r="O87" s="4914"/>
      <c r="P87" s="4914"/>
      <c r="Q87" s="4915"/>
      <c r="R87" s="4959" t="s">
        <v>865</v>
      </c>
      <c r="S87" s="4960"/>
      <c r="T87" s="4960"/>
      <c r="U87" s="4961"/>
      <c r="V87" s="4962" t="s">
        <v>865</v>
      </c>
      <c r="W87" s="4963"/>
      <c r="X87" s="4963"/>
      <c r="Y87" s="4964"/>
      <c r="Z87" s="4965" t="s">
        <v>865</v>
      </c>
      <c r="AA87" s="4966"/>
      <c r="AB87" s="4966"/>
      <c r="AC87" s="4967"/>
      <c r="AD87" s="1528"/>
      <c r="AE87" s="1529"/>
      <c r="AF87" s="1527"/>
      <c r="AG87" s="2536"/>
      <c r="AH87" s="2536"/>
      <c r="AI87" s="1529"/>
      <c r="AJ87" s="1527"/>
    </row>
    <row r="88" spans="1:37" ht="15" customHeight="1">
      <c r="B88" s="103"/>
      <c r="C88" s="1122" t="s">
        <v>673</v>
      </c>
      <c r="E88" s="1431"/>
      <c r="F88" s="4790">
        <v>0.2</v>
      </c>
      <c r="G88" s="4791"/>
      <c r="H88" s="4791"/>
      <c r="I88" s="4792"/>
      <c r="J88" s="4971">
        <v>0.45</v>
      </c>
      <c r="K88" s="4972"/>
      <c r="L88" s="4972"/>
      <c r="M88" s="4973"/>
      <c r="N88" s="4913">
        <v>2.25</v>
      </c>
      <c r="O88" s="4914"/>
      <c r="P88" s="4914"/>
      <c r="Q88" s="4915"/>
      <c r="R88" s="4959">
        <v>3.75</v>
      </c>
      <c r="S88" s="4960"/>
      <c r="T88" s="4960"/>
      <c r="U88" s="4961"/>
      <c r="V88" s="4962">
        <v>5</v>
      </c>
      <c r="W88" s="4963"/>
      <c r="X88" s="4963"/>
      <c r="Y88" s="4964"/>
      <c r="Z88" s="4965">
        <v>6.25</v>
      </c>
      <c r="AA88" s="4966"/>
      <c r="AB88" s="4966"/>
      <c r="AC88" s="4967"/>
      <c r="AD88" s="1528"/>
      <c r="AE88" s="1529"/>
      <c r="AF88" s="1527"/>
      <c r="AG88" s="2536"/>
      <c r="AH88" s="2536"/>
      <c r="AI88" s="1529"/>
      <c r="AJ88" s="1527"/>
    </row>
    <row r="89" spans="1:37">
      <c r="B89" s="626"/>
      <c r="C89" s="205" t="s">
        <v>880</v>
      </c>
      <c r="D89" s="205"/>
      <c r="E89" s="1421"/>
      <c r="F89" s="4782">
        <v>222</v>
      </c>
      <c r="G89" s="4783"/>
      <c r="H89" s="4783"/>
      <c r="I89" s="4784"/>
      <c r="J89" s="4922">
        <v>179</v>
      </c>
      <c r="K89" s="4923"/>
      <c r="L89" s="4923"/>
      <c r="M89" s="4924"/>
      <c r="N89" s="4925">
        <v>228</v>
      </c>
      <c r="O89" s="4926"/>
      <c r="P89" s="4926"/>
      <c r="Q89" s="4927"/>
      <c r="R89" s="4928">
        <v>185</v>
      </c>
      <c r="S89" s="4929"/>
      <c r="T89" s="4929"/>
      <c r="U89" s="4930"/>
      <c r="V89" s="4968">
        <v>248</v>
      </c>
      <c r="W89" s="4969"/>
      <c r="X89" s="4969"/>
      <c r="Y89" s="4970"/>
      <c r="Z89" s="4907">
        <v>260</v>
      </c>
      <c r="AA89" s="4908"/>
      <c r="AB89" s="4908"/>
      <c r="AC89" s="4909"/>
      <c r="AD89" s="1528"/>
      <c r="AE89" s="1529"/>
      <c r="AF89" s="1527"/>
      <c r="AG89" s="2536"/>
      <c r="AH89" s="2536"/>
      <c r="AI89" s="1529"/>
      <c r="AJ89" s="1527"/>
    </row>
    <row r="90" spans="1:37" ht="15" customHeight="1">
      <c r="B90" s="239" t="s">
        <v>675</v>
      </c>
      <c r="C90" s="1122" t="s">
        <v>198</v>
      </c>
      <c r="F90" s="4811" t="s">
        <v>2193</v>
      </c>
      <c r="G90" s="4812"/>
      <c r="H90" s="4812"/>
      <c r="I90" s="4813"/>
      <c r="J90" s="4916" t="s">
        <v>2193</v>
      </c>
      <c r="K90" s="4917"/>
      <c r="L90" s="4917"/>
      <c r="M90" s="4918"/>
      <c r="N90" s="4919" t="s">
        <v>2194</v>
      </c>
      <c r="O90" s="4920"/>
      <c r="P90" s="4920"/>
      <c r="Q90" s="4921"/>
      <c r="R90" s="4931" t="s">
        <v>2194</v>
      </c>
      <c r="S90" s="4932"/>
      <c r="T90" s="4932"/>
      <c r="U90" s="4933"/>
      <c r="V90" s="4947" t="s">
        <v>2194</v>
      </c>
      <c r="W90" s="4948"/>
      <c r="X90" s="4948"/>
      <c r="Y90" s="4949"/>
      <c r="Z90" s="4910" t="s">
        <v>2194</v>
      </c>
      <c r="AA90" s="4911"/>
      <c r="AB90" s="4911"/>
      <c r="AC90" s="4912"/>
      <c r="AD90" s="1528"/>
      <c r="AE90" s="1529"/>
      <c r="AF90" s="1527"/>
      <c r="AG90" s="2536"/>
      <c r="AH90" s="2536"/>
      <c r="AI90" s="1529"/>
      <c r="AJ90" s="1527"/>
    </row>
    <row r="91" spans="1:37" ht="15" customHeight="1">
      <c r="B91" s="103"/>
      <c r="C91" s="1122" t="s">
        <v>672</v>
      </c>
      <c r="F91" s="4790" t="s">
        <v>865</v>
      </c>
      <c r="G91" s="4791"/>
      <c r="H91" s="4791"/>
      <c r="I91" s="4792"/>
      <c r="J91" s="4971" t="s">
        <v>865</v>
      </c>
      <c r="K91" s="4972"/>
      <c r="L91" s="4972"/>
      <c r="M91" s="4973"/>
      <c r="N91" s="4913" t="s">
        <v>865</v>
      </c>
      <c r="O91" s="4914"/>
      <c r="P91" s="4914"/>
      <c r="Q91" s="4915"/>
      <c r="R91" s="4959" t="s">
        <v>865</v>
      </c>
      <c r="S91" s="4960"/>
      <c r="T91" s="4960"/>
      <c r="U91" s="4961"/>
      <c r="V91" s="4962" t="s">
        <v>865</v>
      </c>
      <c r="W91" s="4963"/>
      <c r="X91" s="4963"/>
      <c r="Y91" s="4964"/>
      <c r="Z91" s="4965" t="s">
        <v>865</v>
      </c>
      <c r="AA91" s="4966"/>
      <c r="AB91" s="4966"/>
      <c r="AC91" s="4967"/>
      <c r="AD91" s="1528"/>
      <c r="AE91" s="1529"/>
      <c r="AF91" s="1527"/>
      <c r="AG91" s="2536"/>
      <c r="AH91" s="2536"/>
      <c r="AI91" s="1529"/>
      <c r="AJ91" s="1527"/>
    </row>
    <row r="92" spans="1:37" ht="15" customHeight="1">
      <c r="B92" s="103"/>
      <c r="C92" s="1122" t="s">
        <v>673</v>
      </c>
      <c r="E92" s="1431"/>
      <c r="F92" s="4790">
        <v>0.25</v>
      </c>
      <c r="G92" s="4791"/>
      <c r="H92" s="4791"/>
      <c r="I92" s="4792"/>
      <c r="J92" s="4971">
        <v>0.5</v>
      </c>
      <c r="K92" s="4972"/>
      <c r="L92" s="4972"/>
      <c r="M92" s="4973"/>
      <c r="N92" s="4913">
        <v>2.5</v>
      </c>
      <c r="O92" s="4914"/>
      <c r="P92" s="4914"/>
      <c r="Q92" s="4915"/>
      <c r="R92" s="4959">
        <v>3.5</v>
      </c>
      <c r="S92" s="4960"/>
      <c r="T92" s="4960"/>
      <c r="U92" s="4961"/>
      <c r="V92" s="4962">
        <v>4.75</v>
      </c>
      <c r="W92" s="4963"/>
      <c r="X92" s="4963"/>
      <c r="Y92" s="4964"/>
      <c r="Z92" s="4965">
        <v>6</v>
      </c>
      <c r="AA92" s="4966"/>
      <c r="AB92" s="4966"/>
      <c r="AC92" s="4967"/>
      <c r="AD92" s="1528"/>
      <c r="AE92" s="1529"/>
      <c r="AF92" s="1527"/>
      <c r="AG92" s="2536"/>
      <c r="AH92" s="2536"/>
      <c r="AI92" s="1529"/>
      <c r="AJ92" s="1527"/>
    </row>
    <row r="93" spans="1:37">
      <c r="B93" s="626"/>
      <c r="C93" s="205" t="s">
        <v>678</v>
      </c>
      <c r="D93" s="205"/>
      <c r="E93" s="1421"/>
      <c r="F93" s="4782">
        <v>9</v>
      </c>
      <c r="G93" s="4783"/>
      <c r="H93" s="4783"/>
      <c r="I93" s="4784"/>
      <c r="J93" s="4922">
        <v>9</v>
      </c>
      <c r="K93" s="4923"/>
      <c r="L93" s="4923"/>
      <c r="M93" s="4924"/>
      <c r="N93" s="4925">
        <v>15</v>
      </c>
      <c r="O93" s="4926"/>
      <c r="P93" s="4926"/>
      <c r="Q93" s="4927"/>
      <c r="R93" s="4928">
        <v>15</v>
      </c>
      <c r="S93" s="4929"/>
      <c r="T93" s="4929"/>
      <c r="U93" s="4930"/>
      <c r="V93" s="4968">
        <v>17</v>
      </c>
      <c r="W93" s="4969"/>
      <c r="X93" s="4969"/>
      <c r="Y93" s="4970"/>
      <c r="Z93" s="4907">
        <v>17</v>
      </c>
      <c r="AA93" s="4908"/>
      <c r="AB93" s="4908"/>
      <c r="AC93" s="4909"/>
      <c r="AD93" s="1528"/>
      <c r="AE93" s="1529"/>
      <c r="AF93" s="1527"/>
      <c r="AG93" s="2536"/>
      <c r="AH93" s="2536"/>
      <c r="AI93" s="1529"/>
      <c r="AJ93" s="1527"/>
    </row>
    <row r="94" spans="1:37">
      <c r="F94" s="1122" t="s">
        <v>1193</v>
      </c>
      <c r="I94" s="1122"/>
      <c r="J94" s="1122"/>
      <c r="K94" s="1122"/>
      <c r="L94" s="1122"/>
      <c r="M94" s="1122"/>
      <c r="N94" s="1122"/>
      <c r="O94" s="1122"/>
      <c r="P94" s="1122"/>
      <c r="Q94" s="1122"/>
      <c r="R94" s="1122"/>
      <c r="S94" s="1122"/>
      <c r="T94" s="1122"/>
      <c r="U94" s="1122"/>
      <c r="V94" s="1122"/>
      <c r="W94" s="1122"/>
      <c r="X94" s="1122"/>
      <c r="Y94" s="1122"/>
      <c r="Z94" s="1122"/>
      <c r="AA94" s="1122"/>
      <c r="AB94" s="1122"/>
      <c r="AC94" s="1122"/>
      <c r="AD94" s="1123"/>
      <c r="AE94" s="2536"/>
      <c r="AF94" s="2536"/>
      <c r="AG94" s="2536"/>
      <c r="AH94" s="2536"/>
      <c r="AI94" s="1122"/>
    </row>
    <row r="95" spans="1:37" ht="43.5" customHeight="1">
      <c r="E95" s="1431"/>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3"/>
      <c r="AE95" s="2536"/>
      <c r="AF95" s="2536"/>
      <c r="AG95" s="2536"/>
      <c r="AH95" s="2536"/>
      <c r="AI95" s="1122"/>
    </row>
    <row r="96" spans="1:37" s="146" customFormat="1">
      <c r="A96" s="1125"/>
      <c r="B96" s="145" t="s">
        <v>2220</v>
      </c>
      <c r="C96" s="145"/>
      <c r="D96" s="145"/>
      <c r="E96" s="2735" t="s">
        <v>2071</v>
      </c>
      <c r="F96" s="145"/>
      <c r="G96" s="147"/>
      <c r="I96" s="147"/>
      <c r="K96" s="147"/>
      <c r="M96" s="147"/>
      <c r="O96" s="147"/>
      <c r="R96" s="147"/>
      <c r="T96" s="145"/>
      <c r="U96" s="145"/>
      <c r="V96" s="145"/>
      <c r="W96" s="145"/>
      <c r="X96" s="145"/>
      <c r="Y96" s="145"/>
      <c r="Z96" s="145"/>
      <c r="AA96" s="145"/>
      <c r="AB96" s="145"/>
      <c r="AC96" s="145"/>
      <c r="AD96" s="145"/>
      <c r="AE96" s="145"/>
      <c r="AF96" s="145"/>
      <c r="AG96" s="145"/>
      <c r="AH96" s="145"/>
      <c r="AI96" s="145"/>
      <c r="AJ96" s="145"/>
      <c r="AK96" s="147"/>
    </row>
    <row r="97" spans="2:38" s="1125" customFormat="1">
      <c r="B97" s="1122"/>
      <c r="C97" s="1122"/>
      <c r="D97" s="1122"/>
      <c r="E97" s="1420"/>
      <c r="F97" s="1122"/>
      <c r="G97" s="1124"/>
      <c r="I97" s="1124"/>
      <c r="K97" s="1124"/>
      <c r="M97" s="1124"/>
      <c r="O97" s="1124"/>
      <c r="R97" s="1124"/>
      <c r="T97" s="1122"/>
      <c r="U97" s="1122"/>
      <c r="V97" s="1122"/>
      <c r="W97" s="1122"/>
      <c r="X97" s="1122"/>
      <c r="Y97" s="1122"/>
      <c r="Z97" s="1122"/>
      <c r="AA97" s="1122"/>
      <c r="AB97" s="1122"/>
      <c r="AC97" s="1122"/>
      <c r="AD97" s="1122"/>
      <c r="AE97" s="1122"/>
      <c r="AF97" s="1122"/>
      <c r="AG97" s="1122"/>
      <c r="AH97" s="1122"/>
      <c r="AI97" s="1122"/>
      <c r="AJ97" s="1122"/>
      <c r="AK97" s="1124"/>
    </row>
    <row r="98" spans="2:38">
      <c r="F98" s="4843" t="s">
        <v>1017</v>
      </c>
      <c r="G98" s="4844"/>
      <c r="H98" s="4844"/>
      <c r="I98" s="4845"/>
      <c r="J98" s="4083" t="s">
        <v>1018</v>
      </c>
      <c r="K98" s="4835"/>
      <c r="L98" s="4835"/>
      <c r="M98" s="4836"/>
      <c r="N98" s="4837" t="s">
        <v>1019</v>
      </c>
      <c r="O98" s="4838"/>
      <c r="P98" s="4838"/>
      <c r="Q98" s="4839"/>
      <c r="R98" s="4826" t="s">
        <v>1020</v>
      </c>
      <c r="S98" s="4827"/>
      <c r="T98" s="4827"/>
      <c r="U98" s="4828"/>
      <c r="V98" s="4944" t="s">
        <v>1184</v>
      </c>
      <c r="W98" s="4945"/>
      <c r="X98" s="4945"/>
      <c r="Y98" s="4946"/>
      <c r="Z98" s="4953" t="s">
        <v>1185</v>
      </c>
      <c r="AA98" s="4954"/>
      <c r="AB98" s="4954"/>
      <c r="AC98" s="4955"/>
      <c r="AD98" s="4956" t="s">
        <v>1181</v>
      </c>
      <c r="AE98" s="4957"/>
      <c r="AF98" s="4957"/>
      <c r="AG98" s="4958"/>
      <c r="AL98" s="1125"/>
    </row>
    <row r="99" spans="2:38" ht="15" customHeight="1">
      <c r="B99" s="1142" t="s">
        <v>812</v>
      </c>
      <c r="C99" s="1135"/>
      <c r="D99" s="1135"/>
      <c r="E99" s="1136"/>
      <c r="F99" s="1210" t="s">
        <v>800</v>
      </c>
      <c r="G99" s="803"/>
      <c r="H99" s="803"/>
      <c r="I99" s="803"/>
      <c r="J99" s="803"/>
      <c r="K99" s="803"/>
      <c r="L99" s="803"/>
      <c r="M99" s="803"/>
      <c r="N99" s="803"/>
      <c r="O99" s="803"/>
      <c r="P99" s="803"/>
      <c r="Q99" s="803"/>
      <c r="R99" s="803"/>
      <c r="S99" s="803"/>
      <c r="T99" s="803"/>
      <c r="U99" s="803"/>
      <c r="V99" s="803"/>
      <c r="W99" s="803"/>
      <c r="X99" s="803"/>
      <c r="Y99" s="803"/>
      <c r="Z99" s="803"/>
      <c r="AA99" s="803"/>
      <c r="AB99" s="803"/>
      <c r="AC99" s="803"/>
      <c r="AD99" s="803"/>
      <c r="AE99" s="803"/>
      <c r="AF99" s="803"/>
      <c r="AG99" s="1211"/>
      <c r="AL99" s="1125"/>
    </row>
    <row r="100" spans="2:38" ht="15" customHeight="1">
      <c r="B100" s="1137" t="s">
        <v>814</v>
      </c>
      <c r="C100" s="1126"/>
      <c r="D100" s="1126"/>
      <c r="E100" s="1130"/>
      <c r="F100" s="1144" t="s">
        <v>801</v>
      </c>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212"/>
      <c r="AL100" s="1125"/>
    </row>
    <row r="101" spans="2:38" ht="15" customHeight="1">
      <c r="B101" s="1137" t="s">
        <v>813</v>
      </c>
      <c r="C101" s="1126"/>
      <c r="D101" s="1126"/>
      <c r="E101" s="1130"/>
      <c r="F101" s="1144" t="s">
        <v>803</v>
      </c>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212"/>
      <c r="AL101" s="1125"/>
    </row>
    <row r="102" spans="2:38" ht="15" customHeight="1">
      <c r="B102" s="1137" t="s">
        <v>817</v>
      </c>
      <c r="C102" s="1126"/>
      <c r="D102" s="1126"/>
      <c r="E102" s="1130"/>
      <c r="F102" s="1144" t="s">
        <v>802</v>
      </c>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212"/>
      <c r="AL102" s="1125"/>
    </row>
    <row r="103" spans="2:38" ht="15" customHeight="1">
      <c r="B103" s="1137" t="s">
        <v>815</v>
      </c>
      <c r="C103" s="1126"/>
      <c r="D103" s="1126"/>
      <c r="E103" s="1130"/>
      <c r="F103" s="1215" t="s">
        <v>804</v>
      </c>
      <c r="G103" s="1216"/>
      <c r="H103" s="1216"/>
      <c r="I103" s="1216"/>
      <c r="J103" s="1216"/>
      <c r="K103" s="1216"/>
      <c r="L103" s="1216"/>
      <c r="M103" s="1216"/>
      <c r="N103" s="1216"/>
      <c r="O103" s="1216"/>
      <c r="P103" s="1216"/>
      <c r="Q103" s="1216"/>
      <c r="R103" s="1216"/>
      <c r="S103" s="1216"/>
      <c r="T103" s="1216"/>
      <c r="U103" s="1216"/>
      <c r="V103" s="1216"/>
      <c r="W103" s="1216"/>
      <c r="X103" s="1216"/>
      <c r="Y103" s="1216"/>
      <c r="Z103" s="1216"/>
      <c r="AA103" s="1216"/>
      <c r="AB103" s="1216"/>
      <c r="AC103" s="1216"/>
      <c r="AD103" s="1216"/>
      <c r="AE103" s="1216"/>
      <c r="AF103" s="1216"/>
      <c r="AG103" s="1217"/>
      <c r="AL103" s="1125"/>
    </row>
    <row r="104" spans="2:38" ht="15" customHeight="1">
      <c r="B104" s="1137" t="s">
        <v>108</v>
      </c>
      <c r="C104" s="1126"/>
      <c r="D104" s="1126"/>
      <c r="E104" s="1130"/>
      <c r="F104" s="4203">
        <v>20</v>
      </c>
      <c r="G104" s="4204"/>
      <c r="H104" s="4204"/>
      <c r="I104" s="4204"/>
      <c r="J104" s="4204"/>
      <c r="K104" s="4204"/>
      <c r="L104" s="4204"/>
      <c r="M104" s="4205"/>
      <c r="N104" s="4147">
        <v>25</v>
      </c>
      <c r="O104" s="4148"/>
      <c r="P104" s="4148"/>
      <c r="Q104" s="4539"/>
      <c r="R104" s="4441">
        <v>40</v>
      </c>
      <c r="S104" s="4442"/>
      <c r="T104" s="4442"/>
      <c r="U104" s="4442"/>
      <c r="V104" s="4442"/>
      <c r="W104" s="4442"/>
      <c r="X104" s="4442"/>
      <c r="Y104" s="4442"/>
      <c r="Z104" s="4442"/>
      <c r="AA104" s="4442"/>
      <c r="AB104" s="4442"/>
      <c r="AC104" s="4442"/>
      <c r="AD104" s="4442"/>
      <c r="AE104" s="4442"/>
      <c r="AF104" s="4442"/>
      <c r="AG104" s="4443"/>
      <c r="AL104" s="1125"/>
    </row>
    <row r="105" spans="2:38" ht="15" customHeight="1">
      <c r="B105" s="1137" t="s">
        <v>816</v>
      </c>
      <c r="C105" s="1126"/>
      <c r="D105" s="1126"/>
      <c r="E105" s="1130"/>
      <c r="F105" s="4254">
        <v>4</v>
      </c>
      <c r="G105" s="4255"/>
      <c r="H105" s="4255"/>
      <c r="I105" s="4255"/>
      <c r="J105" s="4255"/>
      <c r="K105" s="4255"/>
      <c r="L105" s="4255"/>
      <c r="M105" s="4256"/>
      <c r="N105" s="4144">
        <v>10</v>
      </c>
      <c r="O105" s="4145"/>
      <c r="P105" s="4145"/>
      <c r="Q105" s="4519"/>
      <c r="R105" s="4937">
        <v>16</v>
      </c>
      <c r="S105" s="4935"/>
      <c r="T105" s="4935"/>
      <c r="U105" s="4935"/>
      <c r="V105" s="4935"/>
      <c r="W105" s="4935"/>
      <c r="X105" s="4935"/>
      <c r="Y105" s="4935"/>
      <c r="Z105" s="4935"/>
      <c r="AA105" s="4935"/>
      <c r="AB105" s="4935"/>
      <c r="AC105" s="4935"/>
      <c r="AD105" s="4935"/>
      <c r="AE105" s="4935"/>
      <c r="AF105" s="4935"/>
      <c r="AG105" s="4936"/>
      <c r="AL105" s="1125"/>
    </row>
    <row r="106" spans="2:38">
      <c r="B106" s="1019" t="s">
        <v>827</v>
      </c>
      <c r="C106" s="639" t="s">
        <v>811</v>
      </c>
      <c r="D106" s="639"/>
      <c r="E106" s="1138"/>
      <c r="F106" s="4267">
        <v>0.3</v>
      </c>
      <c r="G106" s="4268"/>
      <c r="H106" s="4268"/>
      <c r="I106" s="4268"/>
      <c r="J106" s="4268"/>
      <c r="K106" s="4268"/>
      <c r="L106" s="4268"/>
      <c r="M106" s="4269"/>
      <c r="N106" s="4266">
        <v>0.3</v>
      </c>
      <c r="O106" s="4151"/>
      <c r="P106" s="4151"/>
      <c r="Q106" s="4653"/>
      <c r="R106" s="4937">
        <v>0.3</v>
      </c>
      <c r="S106" s="4935"/>
      <c r="T106" s="4935"/>
      <c r="U106" s="4935"/>
      <c r="V106" s="4935"/>
      <c r="W106" s="4935"/>
      <c r="X106" s="4935"/>
      <c r="Y106" s="4935"/>
      <c r="Z106" s="4935"/>
      <c r="AA106" s="4935"/>
      <c r="AB106" s="4935"/>
      <c r="AC106" s="4935"/>
      <c r="AD106" s="4935"/>
      <c r="AE106" s="4935"/>
      <c r="AF106" s="4935"/>
      <c r="AG106" s="4936"/>
      <c r="AL106" s="1125"/>
    </row>
    <row r="107" spans="2:38">
      <c r="B107" s="1142" t="s">
        <v>805</v>
      </c>
      <c r="C107" s="1135"/>
      <c r="D107" s="1135"/>
      <c r="E107" s="1136"/>
      <c r="F107" s="2564" t="s">
        <v>2224</v>
      </c>
      <c r="G107" s="803"/>
      <c r="H107" s="803"/>
      <c r="I107" s="803"/>
      <c r="J107" s="803"/>
      <c r="K107" s="803"/>
      <c r="L107" s="803"/>
      <c r="M107" s="803"/>
      <c r="N107" s="803"/>
      <c r="O107" s="803"/>
      <c r="P107" s="803"/>
      <c r="Q107" s="803"/>
      <c r="R107" s="803"/>
      <c r="S107" s="803"/>
      <c r="T107" s="803"/>
      <c r="U107" s="803"/>
      <c r="V107" s="803"/>
      <c r="W107" s="803"/>
      <c r="X107" s="803"/>
      <c r="Y107" s="803"/>
      <c r="Z107" s="803"/>
      <c r="AA107" s="803"/>
      <c r="AB107" s="803"/>
      <c r="AC107" s="803"/>
      <c r="AD107" s="803"/>
      <c r="AE107" s="803"/>
      <c r="AF107" s="803"/>
      <c r="AG107" s="1211"/>
      <c r="AL107" s="1125"/>
    </row>
    <row r="108" spans="2:38">
      <c r="B108" s="1137" t="s">
        <v>986</v>
      </c>
      <c r="C108" s="1126"/>
      <c r="D108" s="1126"/>
      <c r="E108" s="1130"/>
      <c r="F108" s="103"/>
      <c r="G108" s="1216"/>
      <c r="H108" s="1216"/>
      <c r="I108" s="1216"/>
      <c r="J108" s="1216"/>
      <c r="K108" s="1216"/>
      <c r="L108" s="1216"/>
      <c r="M108" s="1216"/>
      <c r="N108" s="1216"/>
      <c r="O108" s="1216"/>
      <c r="P108" s="1216"/>
      <c r="Q108" s="1216"/>
      <c r="R108" s="1216"/>
      <c r="S108" s="1216"/>
      <c r="T108" s="1216"/>
      <c r="U108" s="1216"/>
      <c r="V108" s="1216"/>
      <c r="W108" s="1216"/>
      <c r="X108" s="1216"/>
      <c r="Y108" s="1216"/>
      <c r="Z108" s="1216"/>
      <c r="AA108" s="1216"/>
      <c r="AB108" s="1216"/>
      <c r="AC108" s="1216"/>
      <c r="AD108" s="1216"/>
      <c r="AE108" s="1216"/>
      <c r="AF108" s="1216"/>
      <c r="AG108" s="1217"/>
      <c r="AL108" s="1125"/>
    </row>
    <row r="109" spans="2:38" ht="15.75" customHeight="1">
      <c r="B109" s="1137" t="s">
        <v>806</v>
      </c>
      <c r="C109" s="1126" t="s">
        <v>809</v>
      </c>
      <c r="D109" s="1126"/>
      <c r="E109" s="1130"/>
      <c r="F109" s="4458">
        <v>120</v>
      </c>
      <c r="G109" s="4885"/>
      <c r="H109" s="4885"/>
      <c r="I109" s="4885"/>
      <c r="J109" s="4885"/>
      <c r="K109" s="4885"/>
      <c r="L109" s="4885"/>
      <c r="M109" s="4886"/>
      <c r="N109" s="4147">
        <v>120</v>
      </c>
      <c r="O109" s="4148"/>
      <c r="P109" s="4148"/>
      <c r="Q109" s="4539"/>
      <c r="R109" s="4937">
        <v>120</v>
      </c>
      <c r="S109" s="4935"/>
      <c r="T109" s="4935"/>
      <c r="U109" s="4935"/>
      <c r="V109" s="4935"/>
      <c r="W109" s="4935"/>
      <c r="X109" s="4935"/>
      <c r="Y109" s="4935"/>
      <c r="Z109" s="4935"/>
      <c r="AA109" s="4935"/>
      <c r="AB109" s="4935"/>
      <c r="AC109" s="4935"/>
      <c r="AD109" s="4935"/>
      <c r="AE109" s="4935"/>
      <c r="AF109" s="4935"/>
      <c r="AG109" s="4936"/>
      <c r="AL109" s="1125"/>
    </row>
    <row r="110" spans="2:38">
      <c r="B110" s="1137" t="s">
        <v>807</v>
      </c>
      <c r="C110" s="1126" t="s">
        <v>810</v>
      </c>
      <c r="D110" s="1126"/>
      <c r="E110" s="1130"/>
      <c r="F110" s="4254">
        <v>15</v>
      </c>
      <c r="G110" s="4255"/>
      <c r="H110" s="4255"/>
      <c r="I110" s="4255"/>
      <c r="J110" s="4255"/>
      <c r="K110" s="4255"/>
      <c r="L110" s="4255"/>
      <c r="M110" s="4256"/>
      <c r="N110" s="4144">
        <v>15</v>
      </c>
      <c r="O110" s="4145"/>
      <c r="P110" s="4145"/>
      <c r="Q110" s="4519"/>
      <c r="R110" s="4937">
        <v>15</v>
      </c>
      <c r="S110" s="4935"/>
      <c r="T110" s="4935"/>
      <c r="U110" s="4935"/>
      <c r="V110" s="4935"/>
      <c r="W110" s="4935"/>
      <c r="X110" s="4935"/>
      <c r="Y110" s="4935"/>
      <c r="Z110" s="4935"/>
      <c r="AA110" s="4935"/>
      <c r="AB110" s="4935"/>
      <c r="AC110" s="4935"/>
      <c r="AD110" s="4935"/>
      <c r="AE110" s="4935"/>
      <c r="AF110" s="4935"/>
      <c r="AG110" s="4936"/>
      <c r="AL110" s="1125"/>
    </row>
    <row r="111" spans="2:38" ht="15" customHeight="1">
      <c r="B111" s="1019" t="s">
        <v>808</v>
      </c>
      <c r="C111" s="639" t="s">
        <v>811</v>
      </c>
      <c r="D111" s="639"/>
      <c r="E111" s="1138"/>
      <c r="F111" s="4257" t="s">
        <v>2203</v>
      </c>
      <c r="G111" s="4268"/>
      <c r="H111" s="4268"/>
      <c r="I111" s="4268"/>
      <c r="J111" s="4268"/>
      <c r="K111" s="4268"/>
      <c r="L111" s="4268"/>
      <c r="M111" s="4269"/>
      <c r="N111" s="4150" t="s">
        <v>2205</v>
      </c>
      <c r="O111" s="4151"/>
      <c r="P111" s="4151"/>
      <c r="Q111" s="4653"/>
      <c r="R111" s="4934" t="s">
        <v>2205</v>
      </c>
      <c r="S111" s="4935"/>
      <c r="T111" s="4935"/>
      <c r="U111" s="4935"/>
      <c r="V111" s="4935"/>
      <c r="W111" s="4935"/>
      <c r="X111" s="4935"/>
      <c r="Y111" s="4935"/>
      <c r="Z111" s="4935"/>
      <c r="AA111" s="4935"/>
      <c r="AB111" s="4935"/>
      <c r="AC111" s="4935"/>
      <c r="AD111" s="4935"/>
      <c r="AE111" s="4935"/>
      <c r="AF111" s="4935"/>
      <c r="AG111" s="4936"/>
      <c r="AL111" s="1125"/>
    </row>
    <row r="112" spans="2:38" ht="15" customHeight="1">
      <c r="B112" s="1142" t="s">
        <v>824</v>
      </c>
      <c r="C112" s="1135"/>
      <c r="D112" s="1135"/>
      <c r="E112" s="1136"/>
      <c r="F112" s="1210" t="s">
        <v>937</v>
      </c>
      <c r="G112" s="803"/>
      <c r="H112" s="803"/>
      <c r="I112" s="803"/>
      <c r="J112" s="803"/>
      <c r="K112" s="803"/>
      <c r="L112" s="803"/>
      <c r="M112" s="803"/>
      <c r="N112" s="803"/>
      <c r="O112" s="803"/>
      <c r="P112" s="803"/>
      <c r="Q112" s="803"/>
      <c r="R112" s="803"/>
      <c r="S112" s="803"/>
      <c r="T112" s="803"/>
      <c r="U112" s="803"/>
      <c r="V112" s="803"/>
      <c r="W112" s="803"/>
      <c r="X112" s="803"/>
      <c r="Y112" s="803"/>
      <c r="Z112" s="803"/>
      <c r="AA112" s="803"/>
      <c r="AB112" s="803"/>
      <c r="AC112" s="803"/>
      <c r="AD112" s="803"/>
      <c r="AE112" s="803"/>
      <c r="AF112" s="803"/>
      <c r="AG112" s="1211"/>
      <c r="AL112" s="1125"/>
    </row>
    <row r="113" spans="2:38" ht="15" customHeight="1">
      <c r="B113" s="1137"/>
      <c r="C113" s="1126"/>
      <c r="D113" s="1126"/>
      <c r="E113" s="1130"/>
      <c r="F113" s="1144" t="s">
        <v>818</v>
      </c>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212"/>
      <c r="AL113" s="1125"/>
    </row>
    <row r="114" spans="2:38" ht="15" customHeight="1">
      <c r="B114" s="1144" t="s">
        <v>819</v>
      </c>
      <c r="C114" s="1134"/>
      <c r="D114" s="1145"/>
      <c r="E114" s="1122"/>
      <c r="F114" s="2563" t="s">
        <v>821</v>
      </c>
      <c r="G114" s="1145"/>
      <c r="H114" s="1145"/>
      <c r="I114" s="1145"/>
      <c r="J114" s="1145"/>
      <c r="K114" s="1145"/>
      <c r="L114" s="1145"/>
      <c r="M114" s="1145"/>
      <c r="N114" s="1145"/>
      <c r="O114" s="1145"/>
      <c r="P114" s="1145"/>
      <c r="Q114" s="1145"/>
      <c r="R114" s="1145"/>
      <c r="S114" s="1145"/>
      <c r="T114" s="1145"/>
      <c r="U114" s="1145"/>
      <c r="V114" s="1145"/>
      <c r="W114" s="1145"/>
      <c r="X114" s="1145"/>
      <c r="Y114" s="1145"/>
      <c r="Z114" s="1145"/>
      <c r="AA114" s="1145"/>
      <c r="AB114" s="1145"/>
      <c r="AC114" s="1145"/>
      <c r="AD114" s="1145"/>
      <c r="AE114" s="1145"/>
      <c r="AF114" s="1145"/>
      <c r="AG114" s="1214"/>
      <c r="AL114" s="1125"/>
    </row>
    <row r="115" spans="2:38">
      <c r="B115" s="1143" t="s">
        <v>825</v>
      </c>
      <c r="C115" s="1139"/>
      <c r="D115" s="1139"/>
      <c r="E115" s="1140"/>
      <c r="F115" s="1218" t="s">
        <v>826</v>
      </c>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219"/>
      <c r="AL115" s="1125"/>
    </row>
    <row r="118" spans="2:38">
      <c r="B118" s="145" t="s">
        <v>1420</v>
      </c>
      <c r="C118" s="145"/>
      <c r="D118" s="145"/>
      <c r="E118" s="1675" t="s">
        <v>1480</v>
      </c>
      <c r="F118" s="145"/>
      <c r="G118" s="147"/>
      <c r="H118" s="146"/>
      <c r="I118" s="147"/>
      <c r="J118" s="146"/>
      <c r="K118" s="147"/>
      <c r="L118" s="146"/>
      <c r="M118" s="147"/>
      <c r="N118" s="146"/>
      <c r="O118" s="147"/>
      <c r="P118" s="146"/>
      <c r="Q118" s="146"/>
      <c r="R118" s="147"/>
      <c r="S118" s="146"/>
      <c r="T118" s="145"/>
      <c r="U118" s="145"/>
      <c r="V118" s="145"/>
      <c r="W118" s="145"/>
      <c r="X118" s="145"/>
      <c r="Y118" s="145"/>
      <c r="Z118" s="145"/>
      <c r="AA118" s="145"/>
      <c r="AB118" s="145"/>
      <c r="AC118" s="145"/>
      <c r="AD118" s="145"/>
      <c r="AE118" s="145"/>
      <c r="AF118" s="145"/>
      <c r="AG118" s="145"/>
    </row>
    <row r="119" spans="2:38">
      <c r="E119" s="1431"/>
      <c r="F119" s="138"/>
      <c r="I119" s="1125"/>
    </row>
    <row r="120" spans="2:38">
      <c r="E120" s="1431"/>
      <c r="F120" s="4427" t="s">
        <v>1441</v>
      </c>
      <c r="G120" s="4428"/>
      <c r="H120" s="4428"/>
      <c r="I120" s="4428"/>
      <c r="J120" s="4428"/>
      <c r="K120" s="4428"/>
      <c r="L120" s="4428"/>
      <c r="M120" s="4428"/>
      <c r="N120" s="4428"/>
      <c r="O120" s="4428"/>
      <c r="P120" s="4428"/>
      <c r="Q120" s="4428"/>
      <c r="R120" s="4427" t="s">
        <v>1442</v>
      </c>
      <c r="S120" s="4428"/>
      <c r="T120" s="4428"/>
      <c r="U120" s="4428"/>
      <c r="V120" s="4428"/>
      <c r="W120" s="4428"/>
      <c r="X120" s="4428"/>
      <c r="Y120" s="4428"/>
      <c r="Z120" s="4428"/>
      <c r="AA120" s="4428"/>
      <c r="AB120" s="4428"/>
      <c r="AC120" s="4974"/>
    </row>
    <row r="121" spans="2:38">
      <c r="B121" s="54" t="s">
        <v>1438</v>
      </c>
      <c r="C121" s="50"/>
      <c r="D121" s="50" t="s">
        <v>1479</v>
      </c>
      <c r="E121" s="1674"/>
      <c r="F121" s="4287" t="s">
        <v>1440</v>
      </c>
      <c r="G121" s="4288"/>
      <c r="H121" s="4288"/>
      <c r="I121" s="4288"/>
      <c r="J121" s="4288"/>
      <c r="K121" s="4288"/>
      <c r="L121" s="4288"/>
      <c r="M121" s="4288"/>
      <c r="N121" s="4288"/>
      <c r="O121" s="4288"/>
      <c r="P121" s="4288"/>
      <c r="Q121" s="4288"/>
      <c r="R121" s="4287" t="s">
        <v>1443</v>
      </c>
      <c r="S121" s="4288"/>
      <c r="T121" s="4288"/>
      <c r="U121" s="4288"/>
      <c r="V121" s="4288"/>
      <c r="W121" s="4288"/>
      <c r="X121" s="4288"/>
      <c r="Y121" s="4288"/>
      <c r="Z121" s="4288"/>
      <c r="AA121" s="4288"/>
      <c r="AB121" s="4288"/>
      <c r="AC121" s="4289"/>
    </row>
  </sheetData>
  <dataConsolidate/>
  <mergeCells count="115">
    <mergeCell ref="F120:Q120"/>
    <mergeCell ref="F121:Q121"/>
    <mergeCell ref="R120:AC120"/>
    <mergeCell ref="R121:AC121"/>
    <mergeCell ref="A18:A33"/>
    <mergeCell ref="A48:A62"/>
    <mergeCell ref="F80:I80"/>
    <mergeCell ref="J80:M80"/>
    <mergeCell ref="N80:Q80"/>
    <mergeCell ref="Z80:AC80"/>
    <mergeCell ref="F83:I83"/>
    <mergeCell ref="J83:M83"/>
    <mergeCell ref="N83:Q83"/>
    <mergeCell ref="F81:I81"/>
    <mergeCell ref="J81:M81"/>
    <mergeCell ref="N81:Q81"/>
    <mergeCell ref="F82:I82"/>
    <mergeCell ref="J82:M82"/>
    <mergeCell ref="N82:Q82"/>
    <mergeCell ref="R83:U83"/>
    <mergeCell ref="V83:Y83"/>
    <mergeCell ref="Z81:AC81"/>
    <mergeCell ref="Z82:AC82"/>
    <mergeCell ref="Z83:AC83"/>
    <mergeCell ref="F85:I85"/>
    <mergeCell ref="J85:M85"/>
    <mergeCell ref="N85:Q85"/>
    <mergeCell ref="F84:I84"/>
    <mergeCell ref="J84:M84"/>
    <mergeCell ref="N84:Q84"/>
    <mergeCell ref="R84:U84"/>
    <mergeCell ref="R85:U85"/>
    <mergeCell ref="V84:Y84"/>
    <mergeCell ref="V85:Y85"/>
    <mergeCell ref="F86:I86"/>
    <mergeCell ref="J86:M86"/>
    <mergeCell ref="N86:Q86"/>
    <mergeCell ref="R86:U86"/>
    <mergeCell ref="R87:U87"/>
    <mergeCell ref="V86:Y86"/>
    <mergeCell ref="V87:Y87"/>
    <mergeCell ref="Z86:AC86"/>
    <mergeCell ref="Z87:AC87"/>
    <mergeCell ref="F87:I87"/>
    <mergeCell ref="J87:M87"/>
    <mergeCell ref="N87:Q87"/>
    <mergeCell ref="F88:I88"/>
    <mergeCell ref="J88:M88"/>
    <mergeCell ref="N88:Q88"/>
    <mergeCell ref="R88:U88"/>
    <mergeCell ref="V88:Y88"/>
    <mergeCell ref="Z88:AC88"/>
    <mergeCell ref="N104:Q104"/>
    <mergeCell ref="F98:I98"/>
    <mergeCell ref="J98:M98"/>
    <mergeCell ref="N98:Q98"/>
    <mergeCell ref="R98:U98"/>
    <mergeCell ref="F104:M104"/>
    <mergeCell ref="F93:I93"/>
    <mergeCell ref="J93:M93"/>
    <mergeCell ref="N93:Q93"/>
    <mergeCell ref="R104:AG104"/>
    <mergeCell ref="R93:U93"/>
    <mergeCell ref="V93:Y93"/>
    <mergeCell ref="Z93:AC93"/>
    <mergeCell ref="F92:I92"/>
    <mergeCell ref="J92:M92"/>
    <mergeCell ref="N92:Q92"/>
    <mergeCell ref="F91:I91"/>
    <mergeCell ref="J91:M91"/>
    <mergeCell ref="F111:M111"/>
    <mergeCell ref="F110:M110"/>
    <mergeCell ref="F109:M109"/>
    <mergeCell ref="N109:Q109"/>
    <mergeCell ref="N111:Q111"/>
    <mergeCell ref="N110:Q110"/>
    <mergeCell ref="N106:Q106"/>
    <mergeCell ref="N105:Q105"/>
    <mergeCell ref="F106:M106"/>
    <mergeCell ref="F105:M105"/>
    <mergeCell ref="R111:AG111"/>
    <mergeCell ref="R110:AG110"/>
    <mergeCell ref="R109:AG109"/>
    <mergeCell ref="R106:AG106"/>
    <mergeCell ref="R105:AG105"/>
    <mergeCell ref="R80:U80"/>
    <mergeCell ref="R81:U81"/>
    <mergeCell ref="R82:U82"/>
    <mergeCell ref="V80:Y80"/>
    <mergeCell ref="V81:Y81"/>
    <mergeCell ref="V82:Y82"/>
    <mergeCell ref="V98:Y98"/>
    <mergeCell ref="Z98:AC98"/>
    <mergeCell ref="AD98:AG98"/>
    <mergeCell ref="R91:U91"/>
    <mergeCell ref="V91:Y91"/>
    <mergeCell ref="Z91:AC91"/>
    <mergeCell ref="Z84:AC84"/>
    <mergeCell ref="Z85:AC85"/>
    <mergeCell ref="R92:U92"/>
    <mergeCell ref="V92:Y92"/>
    <mergeCell ref="Z92:AC92"/>
    <mergeCell ref="V89:Y89"/>
    <mergeCell ref="V90:Y90"/>
    <mergeCell ref="Z89:AC89"/>
    <mergeCell ref="Z90:AC90"/>
    <mergeCell ref="N91:Q91"/>
    <mergeCell ref="F90:I90"/>
    <mergeCell ref="J90:M90"/>
    <mergeCell ref="N90:Q90"/>
    <mergeCell ref="F89:I89"/>
    <mergeCell ref="J89:M89"/>
    <mergeCell ref="N89:Q89"/>
    <mergeCell ref="R89:U89"/>
    <mergeCell ref="R90:U90"/>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5"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24.xml><?xml version="1.0" encoding="utf-8"?>
<worksheet xmlns="http://schemas.openxmlformats.org/spreadsheetml/2006/main" xmlns:r="http://schemas.openxmlformats.org/officeDocument/2006/relationships">
  <sheetPr>
    <pageSetUpPr fitToPage="1"/>
  </sheetPr>
  <dimension ref="A1:AK19"/>
  <sheetViews>
    <sheetView zoomScale="85" zoomScaleNormal="85" workbookViewId="0">
      <selection activeCell="A10" sqref="A10:I10"/>
    </sheetView>
  </sheetViews>
  <sheetFormatPr baseColWidth="10" defaultRowHeight="15"/>
  <cols>
    <col min="1" max="5" width="11.42578125" style="1122"/>
    <col min="6" max="6" width="11.42578125" style="1123"/>
    <col min="7" max="7" width="11.42578125" style="1124"/>
    <col min="8" max="8" width="11.42578125" style="1125"/>
    <col min="9" max="9" width="11.42578125" style="1124"/>
    <col min="10" max="10" width="11.42578125" style="1125"/>
    <col min="11" max="11" width="11.42578125" style="1124"/>
    <col min="12" max="12" width="11.42578125" style="1125"/>
    <col min="13" max="13" width="11.42578125" style="1124"/>
    <col min="14" max="14" width="11.42578125" style="1125"/>
    <col min="15" max="15" width="11.42578125" style="1124"/>
    <col min="16" max="16" width="11.42578125" style="1125"/>
    <col min="17" max="17" width="11.42578125" style="1124"/>
    <col min="18" max="18" width="11.42578125" style="1125"/>
    <col min="19" max="19" width="11.42578125" style="1124"/>
    <col min="20" max="20" width="11.42578125" style="1125"/>
    <col min="21" max="21" width="11.42578125" style="1124"/>
    <col min="22" max="22" width="11.42578125" style="1125"/>
    <col min="23" max="23" width="11.42578125" style="1124"/>
    <col min="24" max="24" width="11.42578125" style="1125"/>
    <col min="25" max="25" width="11.42578125" style="1124"/>
    <col min="26" max="26" width="11.42578125" style="1125"/>
    <col min="27" max="27" width="11.42578125" style="1124"/>
    <col min="28" max="28" width="11.42578125" style="1125"/>
    <col min="29" max="29" width="11.42578125" style="1124"/>
    <col min="30" max="30" width="11.42578125" style="1125"/>
    <col min="31" max="31" width="11.42578125" style="1124"/>
    <col min="32" max="32" width="11.42578125" style="1125"/>
    <col min="33" max="33" width="11.42578125" style="1124"/>
    <col min="34" max="34" width="11.42578125" style="1125"/>
    <col min="35" max="35" width="11.42578125" style="1124"/>
    <col min="36" max="36" width="11.42578125" style="1125"/>
    <col min="37" max="16384" width="11.42578125" style="1122"/>
  </cols>
  <sheetData>
    <row r="1" spans="1:37" s="195" customFormat="1" ht="15.75" thickBot="1">
      <c r="A1" s="194" t="s">
        <v>1417</v>
      </c>
      <c r="E1" s="196"/>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row>
    <row r="2" spans="1:37">
      <c r="A2" s="315" t="s">
        <v>1952</v>
      </c>
    </row>
    <row r="4" spans="1:37">
      <c r="B4" s="1431"/>
      <c r="C4" s="1673" t="s">
        <v>1385</v>
      </c>
      <c r="D4" s="1431"/>
    </row>
    <row r="5" spans="1:37">
      <c r="A5" s="135" t="s">
        <v>213</v>
      </c>
      <c r="B5" s="1431" t="s">
        <v>206</v>
      </c>
      <c r="C5" s="261" t="s">
        <v>1418</v>
      </c>
    </row>
    <row r="6" spans="1:37">
      <c r="B6" s="1417" t="s">
        <v>205</v>
      </c>
      <c r="C6" s="1123" t="s">
        <v>1431</v>
      </c>
      <c r="D6" s="1123"/>
    </row>
    <row r="7" spans="1:37">
      <c r="B7" s="1417" t="s">
        <v>208</v>
      </c>
      <c r="C7" s="1123" t="s">
        <v>1432</v>
      </c>
      <c r="D7" s="1123"/>
    </row>
    <row r="9" spans="1:37">
      <c r="A9" s="145" t="s">
        <v>1485</v>
      </c>
      <c r="B9" s="145"/>
      <c r="C9" s="1675"/>
      <c r="D9" s="145"/>
      <c r="E9" s="1700"/>
      <c r="F9" s="145"/>
      <c r="G9" s="147"/>
      <c r="H9" s="146"/>
      <c r="I9" s="147"/>
      <c r="J9" s="146"/>
      <c r="K9" s="147"/>
      <c r="L9" s="146"/>
      <c r="M9" s="147"/>
      <c r="N9" s="146"/>
      <c r="O9" s="147"/>
      <c r="P9" s="146"/>
      <c r="Q9" s="146"/>
      <c r="R9" s="147"/>
      <c r="S9" s="146"/>
      <c r="T9" s="145"/>
      <c r="U9" s="145"/>
      <c r="V9" s="145"/>
      <c r="W9" s="145"/>
      <c r="X9" s="145"/>
      <c r="Y9" s="145"/>
      <c r="Z9" s="145"/>
      <c r="AA9" s="145"/>
      <c r="AB9" s="145"/>
      <c r="AC9" s="145"/>
      <c r="AD9" s="145"/>
      <c r="AE9" s="145"/>
      <c r="AF9" s="145"/>
      <c r="AG9" s="145"/>
      <c r="AH9" s="145"/>
      <c r="AI9" s="145"/>
      <c r="AJ9" s="145"/>
      <c r="AK9" s="145"/>
    </row>
    <row r="11" spans="1:37">
      <c r="B11" s="1122" t="s">
        <v>1486</v>
      </c>
    </row>
    <row r="16" spans="1:37">
      <c r="A16" s="145" t="s">
        <v>1420</v>
      </c>
      <c r="B16" s="145"/>
      <c r="C16" s="1675" t="s">
        <v>1117</v>
      </c>
      <c r="D16" s="145"/>
      <c r="E16" s="1700" t="s">
        <v>1484</v>
      </c>
      <c r="F16" s="145"/>
      <c r="G16" s="147"/>
      <c r="H16" s="146"/>
      <c r="I16" s="147"/>
      <c r="J16" s="146"/>
      <c r="K16" s="147"/>
      <c r="L16" s="146"/>
      <c r="M16" s="147"/>
      <c r="N16" s="146"/>
      <c r="O16" s="147"/>
      <c r="P16" s="146"/>
      <c r="Q16" s="146"/>
      <c r="R16" s="147"/>
      <c r="S16" s="146"/>
      <c r="T16" s="145"/>
      <c r="U16" s="145"/>
      <c r="V16" s="145"/>
      <c r="W16" s="145"/>
      <c r="X16" s="145"/>
      <c r="Y16" s="145"/>
      <c r="Z16" s="145"/>
      <c r="AA16" s="145"/>
      <c r="AB16" s="145"/>
      <c r="AC16" s="145"/>
      <c r="AD16" s="145"/>
      <c r="AE16" s="145"/>
      <c r="AF16" s="145"/>
      <c r="AG16" s="145"/>
      <c r="AH16" s="145"/>
      <c r="AI16" s="145"/>
      <c r="AJ16" s="145"/>
      <c r="AK16" s="145"/>
    </row>
    <row r="17" spans="2:36">
      <c r="B17" s="1122" t="s">
        <v>1483</v>
      </c>
      <c r="E17" s="1431"/>
      <c r="F17" s="1122"/>
      <c r="G17" s="1122"/>
      <c r="H17" s="1122"/>
      <c r="I17" s="1122"/>
      <c r="J17" s="1122"/>
      <c r="K17" s="1122"/>
      <c r="L17" s="1122"/>
      <c r="M17" s="1122"/>
      <c r="N17" s="1122"/>
      <c r="O17" s="1122"/>
      <c r="P17" s="1122"/>
      <c r="Q17" s="1122"/>
      <c r="R17" s="1124"/>
      <c r="S17" s="1125"/>
      <c r="T17" s="1124"/>
      <c r="U17" s="1125"/>
      <c r="V17" s="1124"/>
      <c r="W17" s="1125"/>
      <c r="X17" s="1124"/>
      <c r="Y17" s="1125"/>
      <c r="Z17" s="1124"/>
      <c r="AA17" s="1125"/>
      <c r="AB17" s="1124"/>
      <c r="AC17" s="1125"/>
      <c r="AD17" s="1124"/>
      <c r="AE17" s="1125"/>
      <c r="AF17" s="1124"/>
      <c r="AG17" s="1125"/>
      <c r="AH17" s="1124"/>
      <c r="AI17" s="1125"/>
      <c r="AJ17" s="1122"/>
    </row>
    <row r="18" spans="2:36">
      <c r="E18" s="1431"/>
      <c r="F18" s="1122"/>
      <c r="G18" s="1688" t="s">
        <v>1449</v>
      </c>
      <c r="H18" s="1689"/>
      <c r="I18" s="1689"/>
      <c r="J18" s="1688" t="s">
        <v>1450</v>
      </c>
      <c r="K18" s="1699"/>
      <c r="L18" s="440"/>
      <c r="M18" s="440"/>
      <c r="N18" s="440"/>
      <c r="O18" s="440"/>
      <c r="P18" s="440"/>
      <c r="Q18" s="440"/>
      <c r="R18" s="440"/>
      <c r="S18" s="440"/>
      <c r="T18" s="440"/>
      <c r="U18" s="440"/>
      <c r="V18" s="440"/>
      <c r="W18" s="440"/>
      <c r="X18" s="440"/>
      <c r="Y18" s="440"/>
      <c r="Z18" s="1124"/>
      <c r="AA18" s="1125"/>
      <c r="AB18" s="1124"/>
      <c r="AC18" s="1125"/>
      <c r="AD18" s="1124"/>
      <c r="AE18" s="1125"/>
      <c r="AF18" s="1124"/>
      <c r="AG18" s="1125"/>
      <c r="AH18" s="1124"/>
      <c r="AI18" s="1125"/>
      <c r="AJ18" s="1122"/>
    </row>
    <row r="19" spans="2:36">
      <c r="B19" s="54" t="s">
        <v>1482</v>
      </c>
      <c r="C19" s="50"/>
      <c r="D19" s="50"/>
      <c r="E19" s="1674"/>
      <c r="F19" s="1382"/>
      <c r="G19" s="1690" t="s">
        <v>1421</v>
      </c>
      <c r="H19" s="1691"/>
      <c r="I19" s="1691"/>
      <c r="J19" s="828" t="s">
        <v>1477</v>
      </c>
      <c r="K19" s="1698"/>
      <c r="L19" s="440"/>
      <c r="M19" s="440"/>
      <c r="N19" s="440"/>
      <c r="O19" s="440"/>
      <c r="P19" s="440"/>
      <c r="Q19" s="440"/>
      <c r="R19" s="440"/>
      <c r="S19" s="440"/>
      <c r="T19" s="440"/>
      <c r="U19" s="440"/>
      <c r="V19" s="440"/>
      <c r="W19" s="440"/>
      <c r="X19" s="440"/>
      <c r="Y19" s="440"/>
      <c r="Z19" s="1124"/>
      <c r="AA19" s="1125"/>
      <c r="AB19" s="1124"/>
      <c r="AC19" s="1125"/>
      <c r="AD19" s="1124"/>
      <c r="AE19" s="1125"/>
      <c r="AF19" s="1124"/>
      <c r="AG19" s="1125"/>
      <c r="AH19" s="1124"/>
      <c r="AI19" s="1125"/>
      <c r="AJ19" s="1122"/>
    </row>
  </sheetData>
  <dataConsolidate/>
  <hyperlinks>
    <hyperlink ref="A2" location="'Choix Devis&amp;Projet'!A1" display="Retour onglet &quot;Choix Devis&amp;Projet&quot;"/>
  </hyperlinks>
  <printOptions horizontalCentered="1"/>
  <pageMargins left="0.39370078740157483" right="0.39370078740157483" top="0.82677165354330717" bottom="0.59055118110236227" header="0.39370078740157483" footer="0.39370078740157483"/>
  <pageSetup paperSize="9" scale="64"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25.xml><?xml version="1.0" encoding="utf-8"?>
<worksheet xmlns="http://schemas.openxmlformats.org/spreadsheetml/2006/main" xmlns:r="http://schemas.openxmlformats.org/officeDocument/2006/relationships">
  <sheetPr>
    <pageSetUpPr fitToPage="1"/>
  </sheetPr>
  <dimension ref="A1:HB58"/>
  <sheetViews>
    <sheetView topLeftCell="A16" zoomScale="85" zoomScaleNormal="85" workbookViewId="0">
      <selection activeCell="A10" sqref="A10:I10"/>
    </sheetView>
  </sheetViews>
  <sheetFormatPr baseColWidth="10" defaultRowHeight="15"/>
  <cols>
    <col min="1" max="1" width="27.85546875" style="219" customWidth="1"/>
    <col min="2" max="2" width="23" style="219" customWidth="1"/>
    <col min="3" max="3" width="10.42578125" style="219" customWidth="1"/>
    <col min="4" max="4" width="11.42578125" style="219" customWidth="1"/>
    <col min="5" max="6" width="11.42578125" style="219"/>
    <col min="7" max="7" width="11.42578125" style="219" customWidth="1"/>
    <col min="8" max="9" width="7.28515625" style="219" customWidth="1"/>
    <col min="10" max="11" width="7.28515625" style="246" customWidth="1"/>
    <col min="12" max="16" width="1.140625" style="113" hidden="1" customWidth="1"/>
    <col min="17" max="17" width="2.140625" style="113" customWidth="1"/>
    <col min="18" max="210" width="1.140625" style="113" customWidth="1"/>
    <col min="211" max="211" width="1.28515625" style="219" customWidth="1"/>
    <col min="212" max="16384" width="11.42578125" style="219"/>
  </cols>
  <sheetData>
    <row r="1" spans="1:167" s="440" customFormat="1" ht="15.75" thickBot="1">
      <c r="A1" s="194" t="s">
        <v>2575</v>
      </c>
      <c r="B1" s="201"/>
      <c r="C1" s="195"/>
      <c r="D1" s="195"/>
      <c r="E1" s="195"/>
      <c r="F1" s="195"/>
      <c r="G1" s="195"/>
      <c r="H1" s="195"/>
      <c r="I1" s="195"/>
      <c r="J1" s="195"/>
      <c r="K1" s="303"/>
      <c r="P1" s="224"/>
      <c r="Q1" s="5005"/>
      <c r="R1" s="5006"/>
      <c r="S1" s="5006"/>
      <c r="T1" s="5006"/>
      <c r="U1" s="5006"/>
      <c r="V1" s="5006"/>
      <c r="W1" s="5006"/>
      <c r="X1" s="5006"/>
      <c r="Y1" s="5006"/>
      <c r="Z1" s="5006"/>
      <c r="AA1" s="5006"/>
      <c r="AB1" s="5006"/>
      <c r="AC1" s="5006"/>
      <c r="AD1" s="5006"/>
      <c r="AE1" s="5006"/>
      <c r="AF1" s="5006"/>
      <c r="AG1" s="5006"/>
      <c r="AH1" s="5006"/>
      <c r="AI1" s="5006"/>
      <c r="AJ1" s="5006"/>
      <c r="AK1" s="5006"/>
      <c r="AL1" s="5006"/>
      <c r="AM1" s="5006"/>
      <c r="AN1" s="5006"/>
      <c r="AO1" s="5006"/>
      <c r="AP1" s="5006"/>
      <c r="AQ1" s="5006"/>
      <c r="AR1" s="5006"/>
      <c r="AS1" s="5006"/>
      <c r="AT1" s="5006"/>
      <c r="AU1" s="5006"/>
      <c r="AV1" s="5006"/>
      <c r="AW1" s="5006"/>
      <c r="AX1" s="5006"/>
      <c r="AY1" s="5006"/>
      <c r="AZ1" s="5006"/>
      <c r="BA1" s="5006"/>
      <c r="BB1" s="5006"/>
      <c r="BC1" s="5006"/>
      <c r="BD1" s="5006"/>
      <c r="BE1" s="5006"/>
      <c r="BF1" s="5006"/>
      <c r="BG1" s="5006"/>
      <c r="BH1" s="5006"/>
      <c r="BI1" s="5006"/>
      <c r="BJ1" s="5006"/>
      <c r="BK1" s="5006"/>
      <c r="BL1" s="5006"/>
      <c r="BM1" s="5006"/>
      <c r="BN1" s="5006"/>
      <c r="BO1" s="5006"/>
      <c r="BP1" s="5006"/>
      <c r="BQ1" s="5006"/>
      <c r="BR1" s="5006"/>
      <c r="BS1" s="5006"/>
      <c r="BT1" s="5006"/>
      <c r="BU1" s="5006"/>
      <c r="BV1" s="5006"/>
      <c r="BW1" s="5006"/>
      <c r="BX1" s="5006"/>
      <c r="BY1" s="5006"/>
      <c r="BZ1" s="5006"/>
      <c r="CA1" s="5006"/>
      <c r="CB1" s="5006"/>
      <c r="CC1" s="5006"/>
      <c r="CD1" s="5006"/>
      <c r="CE1" s="5006"/>
      <c r="CF1" s="5006"/>
      <c r="CG1" s="5006"/>
      <c r="CH1" s="5006"/>
      <c r="CI1" s="5006"/>
      <c r="CJ1" s="5006"/>
      <c r="CK1" s="5006"/>
      <c r="CL1" s="5006"/>
      <c r="CM1" s="5006"/>
      <c r="CN1" s="5006"/>
      <c r="CO1" s="5006"/>
      <c r="CP1" s="5006"/>
      <c r="CQ1" s="5006"/>
      <c r="CR1" s="5006"/>
      <c r="CS1" s="5006"/>
      <c r="CT1" s="5006"/>
      <c r="CU1" s="5006"/>
      <c r="CV1" s="5006"/>
      <c r="CW1" s="5006"/>
      <c r="CX1" s="5006"/>
      <c r="CY1" s="5006"/>
      <c r="CZ1" s="5006"/>
      <c r="DA1" s="5006"/>
      <c r="DB1" s="5006"/>
      <c r="DC1" s="5006"/>
      <c r="DD1" s="5006"/>
      <c r="DE1" s="5006"/>
      <c r="DF1" s="5006"/>
      <c r="DG1" s="5006"/>
      <c r="DH1" s="5006"/>
      <c r="DI1" s="5006"/>
      <c r="DJ1" s="5006"/>
      <c r="DK1" s="5006"/>
      <c r="DL1" s="5006"/>
      <c r="DM1" s="5006"/>
      <c r="DN1" s="5006"/>
      <c r="DO1" s="5006"/>
      <c r="DP1" s="5006"/>
      <c r="DQ1" s="5006"/>
      <c r="DR1" s="5006"/>
      <c r="DS1" s="5006"/>
      <c r="DT1" s="5006"/>
      <c r="DU1" s="5006"/>
      <c r="DV1" s="5006"/>
      <c r="DW1" s="5006"/>
      <c r="DX1" s="5006"/>
      <c r="DY1" s="5006"/>
      <c r="DZ1" s="5006"/>
      <c r="EA1" s="5006"/>
      <c r="EB1" s="5006"/>
      <c r="EC1" s="5006"/>
      <c r="ED1" s="5006"/>
      <c r="EE1" s="5006"/>
      <c r="EF1" s="5006"/>
      <c r="EG1" s="5006"/>
      <c r="EH1" s="5006"/>
      <c r="EI1" s="5006"/>
      <c r="EJ1" s="5006"/>
      <c r="EK1" s="5006"/>
      <c r="EL1" s="5006"/>
      <c r="EM1" s="5006"/>
      <c r="EN1" s="5006"/>
      <c r="EO1" s="5006"/>
      <c r="EP1" s="5006"/>
      <c r="EQ1" s="5006"/>
      <c r="ER1" s="5006"/>
      <c r="ES1" s="5006"/>
      <c r="ET1" s="5006"/>
      <c r="EU1" s="5006"/>
      <c r="EV1" s="5006"/>
      <c r="EW1" s="5006"/>
      <c r="EX1" s="5006"/>
      <c r="EY1" s="5006"/>
      <c r="EZ1" s="5006"/>
      <c r="FA1" s="5006"/>
      <c r="FB1" s="5006"/>
      <c r="FC1" s="5006"/>
      <c r="FD1" s="5006"/>
      <c r="FE1" s="5006"/>
      <c r="FF1" s="5006"/>
      <c r="FG1" s="5006"/>
      <c r="FH1" s="5006"/>
      <c r="FI1" s="5006"/>
      <c r="FJ1" s="5006"/>
      <c r="FK1" s="5007"/>
    </row>
    <row r="2" spans="1:167" s="440" customFormat="1">
      <c r="A2" s="315" t="s">
        <v>1952</v>
      </c>
      <c r="B2" s="220"/>
      <c r="D2" s="2983"/>
      <c r="E2" s="2536"/>
      <c r="F2" s="2536"/>
      <c r="G2" s="2536"/>
      <c r="H2" s="1123"/>
      <c r="I2" s="2540"/>
      <c r="J2" s="2541"/>
      <c r="K2" s="2540"/>
      <c r="L2" s="2541"/>
      <c r="M2" s="2541"/>
      <c r="N2" s="1672"/>
      <c r="O2" s="2540"/>
      <c r="P2" s="2541"/>
      <c r="Q2" s="2540"/>
      <c r="R2" s="2541"/>
      <c r="S2" s="2540"/>
      <c r="T2" s="1672"/>
      <c r="U2" s="2541"/>
      <c r="V2" s="2541"/>
      <c r="W2" s="2541"/>
      <c r="X2" s="2541"/>
      <c r="Y2" s="2540"/>
      <c r="Z2" s="2536"/>
      <c r="AB2" s="2541"/>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row>
    <row r="3" spans="1:167" s="440" customFormat="1">
      <c r="A3" s="315"/>
      <c r="B3" s="1123"/>
      <c r="C3" s="1673" t="s">
        <v>1385</v>
      </c>
      <c r="D3" s="2983"/>
      <c r="E3" s="2536"/>
      <c r="F3" s="2536"/>
      <c r="G3" s="2536"/>
      <c r="H3" s="1123"/>
      <c r="I3" s="2540"/>
      <c r="J3" s="1672" t="s">
        <v>1390</v>
      </c>
      <c r="K3" s="2540"/>
      <c r="L3" s="2541"/>
      <c r="M3" s="2541"/>
      <c r="N3" s="1672"/>
      <c r="O3" s="2540"/>
      <c r="P3" s="2541"/>
      <c r="R3" s="2541"/>
      <c r="S3" s="2540"/>
      <c r="T3" s="1672"/>
      <c r="U3" s="2541"/>
      <c r="V3" s="2541"/>
      <c r="W3" s="2541"/>
      <c r="X3" s="2541"/>
      <c r="Y3" s="2540"/>
      <c r="Z3" s="2536"/>
      <c r="AA3" s="1672"/>
      <c r="AB3" s="2541"/>
      <c r="AC3" s="113"/>
      <c r="AD3" s="113"/>
      <c r="AE3" s="113"/>
      <c r="AF3" s="113"/>
      <c r="AG3" s="113"/>
      <c r="AH3" s="113"/>
      <c r="AI3" s="113"/>
      <c r="AJ3" s="113"/>
      <c r="AK3" s="113"/>
      <c r="AL3" s="113"/>
      <c r="AM3" s="113"/>
      <c r="AN3" s="113"/>
      <c r="AO3" s="113"/>
      <c r="AP3" s="113"/>
      <c r="AQ3" s="113"/>
      <c r="AU3" s="113"/>
      <c r="AV3" s="113"/>
      <c r="AW3" s="113"/>
      <c r="AX3" s="113"/>
      <c r="AY3" s="113"/>
      <c r="AZ3" s="113"/>
      <c r="BA3" s="113"/>
      <c r="BB3" s="113"/>
      <c r="BC3" s="113"/>
      <c r="BD3" s="113"/>
      <c r="BE3" s="113"/>
      <c r="BI3" s="113"/>
      <c r="BJ3" s="113"/>
      <c r="BK3" s="113"/>
      <c r="BL3" s="113"/>
      <c r="BM3" s="113"/>
      <c r="BN3" s="113"/>
      <c r="BO3" s="113"/>
      <c r="BP3" s="113"/>
      <c r="BQ3" s="113"/>
      <c r="BR3" s="113"/>
      <c r="BS3" s="113"/>
      <c r="BW3" s="113"/>
      <c r="BX3" s="113"/>
      <c r="BY3" s="113"/>
      <c r="BZ3" s="113"/>
      <c r="CA3" s="113"/>
      <c r="CB3" s="113"/>
      <c r="CC3" s="113"/>
      <c r="CD3" s="113"/>
      <c r="CE3" s="113"/>
      <c r="CF3" s="113"/>
      <c r="CG3" s="113"/>
      <c r="CH3" s="113"/>
      <c r="CI3" s="113"/>
      <c r="CM3" s="113"/>
      <c r="CN3" s="113"/>
      <c r="CO3" s="113"/>
      <c r="CP3" s="113"/>
      <c r="CQ3" s="113"/>
      <c r="CR3" s="113"/>
      <c r="CS3" s="1672" t="s">
        <v>1384</v>
      </c>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row>
    <row r="4" spans="1:167" s="440" customFormat="1">
      <c r="A4" s="135" t="s">
        <v>213</v>
      </c>
      <c r="B4" s="43" t="s">
        <v>206</v>
      </c>
      <c r="C4" s="1123" t="s">
        <v>2366</v>
      </c>
      <c r="J4" s="1417" t="s">
        <v>239</v>
      </c>
      <c r="K4" s="1123" t="s">
        <v>2369</v>
      </c>
      <c r="P4" s="224"/>
      <c r="Q4" s="220"/>
      <c r="R4" s="220"/>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U4" s="113"/>
      <c r="AV4" s="113"/>
      <c r="AW4" s="113"/>
      <c r="AX4" s="113"/>
      <c r="AY4" s="113"/>
      <c r="AZ4" s="113"/>
      <c r="BA4" s="113"/>
      <c r="BB4" s="113"/>
      <c r="BC4" s="113"/>
      <c r="BD4" s="113"/>
      <c r="BE4" s="113"/>
      <c r="BI4" s="113"/>
      <c r="BJ4" s="113"/>
      <c r="BK4" s="113"/>
      <c r="BL4" s="113"/>
      <c r="BM4" s="113"/>
      <c r="BN4" s="113"/>
      <c r="BO4" s="113"/>
      <c r="BP4" s="113"/>
      <c r="BQ4" s="113"/>
      <c r="BR4" s="113"/>
      <c r="BS4" s="113"/>
      <c r="BW4" s="113"/>
      <c r="BX4" s="113"/>
      <c r="BY4" s="113"/>
      <c r="BZ4" s="113"/>
      <c r="CA4" s="113"/>
      <c r="CB4" s="113"/>
      <c r="CC4" s="113"/>
      <c r="CD4" s="113"/>
      <c r="CE4" s="113"/>
      <c r="CF4" s="113"/>
      <c r="CG4" s="113"/>
      <c r="CH4" s="113"/>
      <c r="CI4" s="113"/>
      <c r="CM4" s="113"/>
      <c r="CN4" s="113"/>
      <c r="CO4" s="113"/>
      <c r="CP4" s="113"/>
      <c r="CQ4" s="113"/>
      <c r="CR4" s="2965" t="s">
        <v>238</v>
      </c>
      <c r="CS4" s="1123" t="s">
        <v>2368</v>
      </c>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c r="ES4" s="113"/>
      <c r="ET4" s="113"/>
      <c r="EU4" s="113"/>
      <c r="EV4" s="113"/>
      <c r="EW4" s="113"/>
      <c r="EX4" s="113"/>
      <c r="EY4" s="113"/>
      <c r="EZ4" s="113"/>
      <c r="FA4" s="113"/>
      <c r="FB4" s="113"/>
      <c r="FC4" s="113"/>
      <c r="FD4" s="113"/>
      <c r="FE4" s="113"/>
      <c r="FF4" s="113"/>
      <c r="FG4" s="113"/>
      <c r="FH4" s="113"/>
      <c r="FI4" s="113"/>
      <c r="FJ4" s="113"/>
      <c r="FK4" s="113"/>
    </row>
    <row r="5" spans="1:167" s="440" customFormat="1">
      <c r="A5" s="135"/>
      <c r="B5" s="2961" t="s">
        <v>207</v>
      </c>
      <c r="C5" s="1123" t="s">
        <v>2365</v>
      </c>
      <c r="J5" s="218" t="s">
        <v>261</v>
      </c>
      <c r="K5" s="218" t="s">
        <v>2419</v>
      </c>
      <c r="P5" s="224"/>
      <c r="Q5" s="1123"/>
      <c r="R5" s="112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c r="ES5" s="113"/>
      <c r="ET5" s="113"/>
      <c r="EU5" s="113"/>
      <c r="EV5" s="113"/>
      <c r="EW5" s="113"/>
      <c r="EX5" s="113"/>
      <c r="EY5" s="113"/>
      <c r="EZ5" s="113"/>
      <c r="FA5" s="113"/>
      <c r="FB5" s="113"/>
      <c r="FC5" s="113"/>
      <c r="FD5" s="113"/>
      <c r="FE5" s="113"/>
      <c r="FF5" s="113"/>
      <c r="FG5" s="113"/>
      <c r="FH5" s="113"/>
      <c r="FI5" s="113"/>
      <c r="FJ5" s="113"/>
      <c r="FK5" s="113"/>
    </row>
    <row r="6" spans="1:167" s="440" customFormat="1">
      <c r="A6" s="135"/>
      <c r="B6" s="1417" t="s">
        <v>205</v>
      </c>
      <c r="C6" s="1123" t="s">
        <v>1431</v>
      </c>
      <c r="J6" s="218" t="s">
        <v>338</v>
      </c>
      <c r="K6" s="218" t="s">
        <v>2420</v>
      </c>
      <c r="P6" s="224"/>
      <c r="Q6" s="1123"/>
      <c r="R6" s="112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row>
    <row r="7" spans="1:167" s="440" customFormat="1">
      <c r="A7" s="135"/>
      <c r="B7" s="1417" t="s">
        <v>208</v>
      </c>
      <c r="C7" s="1123" t="s">
        <v>1432</v>
      </c>
      <c r="J7" s="218" t="s">
        <v>339</v>
      </c>
      <c r="K7" s="218" t="s">
        <v>2421</v>
      </c>
      <c r="P7" s="224"/>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row>
    <row r="8" spans="1:167" s="440" customFormat="1">
      <c r="A8" s="135"/>
      <c r="J8" s="218" t="s">
        <v>344</v>
      </c>
      <c r="K8" s="218" t="s">
        <v>2439</v>
      </c>
      <c r="P8" s="224"/>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row>
    <row r="9" spans="1:167" s="440" customFormat="1">
      <c r="A9" s="135"/>
      <c r="J9" s="218" t="s">
        <v>432</v>
      </c>
      <c r="K9" s="218" t="s">
        <v>2444</v>
      </c>
      <c r="P9" s="224"/>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row>
    <row r="10" spans="1:167" s="440" customFormat="1">
      <c r="A10" s="135"/>
      <c r="B10" s="1417"/>
      <c r="C10" s="1123"/>
      <c r="J10" s="218"/>
      <c r="K10" s="218" t="s">
        <v>2532</v>
      </c>
      <c r="P10" s="224"/>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row>
    <row r="11" spans="1:167" s="440" customFormat="1">
      <c r="A11" s="135"/>
      <c r="B11" s="8" t="s">
        <v>611</v>
      </c>
      <c r="C11" s="1123" t="s">
        <v>1027</v>
      </c>
      <c r="J11" s="218"/>
      <c r="K11" s="218"/>
      <c r="P11" s="224"/>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row>
    <row r="12" spans="1:167" s="440" customFormat="1">
      <c r="A12" s="135"/>
      <c r="B12" s="2983"/>
      <c r="C12" s="1123"/>
      <c r="J12" s="218"/>
      <c r="K12" s="218"/>
      <c r="P12" s="224"/>
      <c r="Q12" s="113"/>
      <c r="R12" s="113"/>
      <c r="S12" s="113"/>
      <c r="T12" s="113"/>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row>
    <row r="13" spans="1:167" s="42" customFormat="1">
      <c r="A13" s="141" t="s">
        <v>2410</v>
      </c>
      <c r="B13" s="141"/>
      <c r="C13" s="1357"/>
      <c r="D13" s="141"/>
      <c r="E13" s="1700"/>
      <c r="F13" s="141"/>
      <c r="G13" s="1359"/>
      <c r="H13" s="1360"/>
      <c r="I13" s="1359"/>
      <c r="J13" s="1360"/>
      <c r="K13" s="1359"/>
      <c r="L13" s="1360"/>
      <c r="M13" s="1359"/>
      <c r="N13" s="1360"/>
      <c r="O13" s="1359"/>
      <c r="P13" s="1360"/>
      <c r="Q13" s="1360"/>
      <c r="R13" s="1359"/>
      <c r="S13" s="1360"/>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c r="BT13" s="141"/>
      <c r="BU13" s="141"/>
      <c r="BV13" s="141"/>
      <c r="BW13" s="141"/>
      <c r="BX13" s="141"/>
      <c r="BY13" s="141"/>
      <c r="BZ13" s="141"/>
      <c r="CA13" s="141"/>
      <c r="CB13" s="141"/>
      <c r="CC13" s="141"/>
      <c r="CD13" s="141"/>
      <c r="CE13" s="141"/>
      <c r="CF13" s="141"/>
      <c r="CG13" s="141"/>
      <c r="CH13" s="141"/>
      <c r="CI13" s="141"/>
      <c r="CJ13" s="141"/>
      <c r="CK13" s="141"/>
      <c r="CL13" s="141"/>
      <c r="CM13" s="141"/>
      <c r="CN13" s="141"/>
      <c r="CO13" s="141"/>
      <c r="CP13" s="141"/>
      <c r="CQ13" s="141"/>
      <c r="CR13" s="141"/>
      <c r="CS13" s="141"/>
      <c r="CT13" s="141"/>
      <c r="CU13" s="141"/>
      <c r="CV13" s="141"/>
      <c r="CW13" s="141"/>
      <c r="CX13" s="141"/>
      <c r="CY13" s="141"/>
      <c r="CZ13" s="141"/>
      <c r="DA13" s="141"/>
      <c r="DB13" s="141"/>
      <c r="DC13" s="141"/>
      <c r="DD13" s="141"/>
      <c r="DE13" s="141"/>
      <c r="DF13" s="141"/>
      <c r="DG13" s="141"/>
      <c r="DH13" s="141"/>
      <c r="DI13" s="141"/>
      <c r="DJ13" s="141"/>
      <c r="DK13" s="141"/>
      <c r="DL13" s="141"/>
      <c r="DM13" s="141"/>
      <c r="DN13" s="141"/>
      <c r="DO13" s="141"/>
      <c r="DP13" s="141"/>
      <c r="DQ13" s="141"/>
      <c r="DR13" s="141"/>
      <c r="DS13" s="141"/>
      <c r="DT13" s="141"/>
      <c r="DU13" s="141"/>
      <c r="DV13" s="141"/>
      <c r="DW13" s="141"/>
      <c r="DX13" s="141"/>
      <c r="DY13" s="141"/>
      <c r="DZ13" s="141"/>
      <c r="EA13" s="141"/>
      <c r="EB13" s="141"/>
      <c r="EC13" s="141"/>
      <c r="ED13" s="141"/>
      <c r="EE13" s="141"/>
      <c r="EF13" s="141"/>
      <c r="EG13" s="141"/>
      <c r="EH13" s="141"/>
      <c r="EI13" s="141"/>
      <c r="EJ13" s="141"/>
      <c r="EK13" s="141"/>
      <c r="EL13" s="141"/>
      <c r="EM13" s="141"/>
      <c r="EN13" s="141"/>
      <c r="EO13" s="141"/>
      <c r="EP13" s="141"/>
      <c r="EQ13" s="141"/>
      <c r="ER13" s="141"/>
      <c r="ES13" s="141"/>
      <c r="ET13" s="141"/>
      <c r="EU13" s="141"/>
      <c r="EV13" s="141"/>
      <c r="EW13" s="141"/>
      <c r="EX13" s="141"/>
      <c r="EY13" s="141"/>
      <c r="EZ13" s="141"/>
      <c r="FA13" s="141"/>
      <c r="FB13" s="141"/>
      <c r="FC13" s="141"/>
      <c r="FD13" s="141"/>
      <c r="FE13" s="141"/>
      <c r="FF13" s="141"/>
      <c r="FG13" s="141"/>
      <c r="FH13" s="141"/>
      <c r="FI13" s="141"/>
      <c r="FJ13" s="141"/>
      <c r="FK13" s="141"/>
    </row>
    <row r="14" spans="1:167" s="440" customFormat="1">
      <c r="A14" s="135"/>
      <c r="B14" s="2983"/>
      <c r="C14" s="1123"/>
      <c r="J14" s="218"/>
      <c r="K14" s="218"/>
      <c r="P14" s="224"/>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3"/>
      <c r="FH14" s="113"/>
      <c r="FI14" s="113"/>
      <c r="FJ14" s="113"/>
      <c r="FK14" s="113"/>
    </row>
    <row r="15" spans="1:167" s="440" customFormat="1">
      <c r="A15" s="1"/>
      <c r="B15" s="1"/>
      <c r="C15" s="1"/>
      <c r="D15" s="1"/>
      <c r="E15" s="1"/>
      <c r="F15" s="1"/>
      <c r="G15" s="5008"/>
      <c r="H15" s="5008"/>
      <c r="I15" s="5008"/>
      <c r="J15" s="4246"/>
      <c r="K15" s="4246"/>
      <c r="P15" s="224"/>
      <c r="Q15" s="5009" t="s">
        <v>317</v>
      </c>
      <c r="R15" s="5010"/>
      <c r="S15" s="5010"/>
      <c r="T15" s="5010"/>
      <c r="U15" s="5010"/>
      <c r="V15" s="5010"/>
      <c r="W15" s="5010"/>
      <c r="X15" s="5010"/>
      <c r="Y15" s="5010"/>
      <c r="Z15" s="5010"/>
      <c r="AA15" s="5010"/>
      <c r="AB15" s="5010"/>
      <c r="AC15" s="5010"/>
      <c r="AD15" s="5010"/>
      <c r="AE15" s="5010"/>
      <c r="AF15" s="5010"/>
      <c r="AG15" s="5010"/>
      <c r="AH15" s="5010"/>
      <c r="AI15" s="5010"/>
      <c r="AJ15" s="5010"/>
      <c r="AK15" s="5010"/>
      <c r="AL15" s="5010"/>
      <c r="AM15" s="5010"/>
      <c r="AN15" s="5010"/>
      <c r="AO15" s="5010"/>
      <c r="AP15" s="5010"/>
      <c r="AQ15" s="5010"/>
      <c r="AR15" s="5010"/>
      <c r="AS15" s="5010"/>
      <c r="AT15" s="5010"/>
      <c r="AU15" s="5010"/>
      <c r="AV15" s="5010"/>
      <c r="AW15" s="5010"/>
      <c r="AX15" s="5010"/>
      <c r="AY15" s="5010"/>
      <c r="AZ15" s="5010"/>
      <c r="BA15" s="5010"/>
      <c r="BB15" s="5010"/>
      <c r="BC15" s="5010"/>
      <c r="BD15" s="5010"/>
      <c r="BE15" s="5010"/>
      <c r="BF15" s="5010"/>
      <c r="BG15" s="5010"/>
      <c r="BH15" s="5010"/>
      <c r="BI15" s="5010"/>
      <c r="BJ15" s="5010"/>
      <c r="BK15" s="5010"/>
      <c r="BL15" s="5010"/>
      <c r="BM15" s="5010"/>
      <c r="BN15" s="5010"/>
      <c r="BO15" s="5010"/>
      <c r="BP15" s="5010"/>
      <c r="BQ15" s="5010"/>
      <c r="BR15" s="5010"/>
      <c r="BS15" s="5010"/>
      <c r="BT15" s="5010"/>
      <c r="BU15" s="5010"/>
      <c r="BV15" s="5010"/>
      <c r="BW15" s="5010"/>
      <c r="BX15" s="5010"/>
      <c r="BY15" s="5010"/>
      <c r="BZ15" s="5010"/>
      <c r="CA15" s="5010"/>
      <c r="CB15" s="5010"/>
      <c r="CC15" s="5010"/>
      <c r="CD15" s="5010"/>
      <c r="CE15" s="5010"/>
      <c r="CF15" s="5010"/>
      <c r="CG15" s="5010"/>
      <c r="CH15" s="5010"/>
      <c r="CI15" s="5010"/>
      <c r="CJ15" s="5010"/>
      <c r="CK15" s="5010"/>
      <c r="CL15" s="5010"/>
      <c r="CM15" s="5010"/>
      <c r="CN15" s="5010"/>
      <c r="CO15" s="5010"/>
      <c r="CP15" s="5010"/>
      <c r="CQ15" s="5010"/>
      <c r="CR15" s="5010"/>
      <c r="CS15" s="5010"/>
      <c r="CT15" s="5010"/>
      <c r="CU15" s="5010"/>
      <c r="CV15" s="5010"/>
      <c r="CW15" s="5010"/>
      <c r="CX15" s="5010"/>
      <c r="CY15" s="5010"/>
      <c r="CZ15" s="5010"/>
      <c r="DA15" s="5010"/>
      <c r="DB15" s="5010"/>
      <c r="DC15" s="5010"/>
      <c r="DD15" s="5010"/>
      <c r="DE15" s="5010"/>
      <c r="DF15" s="5010"/>
      <c r="DG15" s="5010"/>
      <c r="DH15" s="5010"/>
      <c r="DI15" s="5010"/>
      <c r="DJ15" s="5010"/>
      <c r="DK15" s="5010"/>
      <c r="DL15" s="5010"/>
      <c r="DM15" s="5010"/>
      <c r="DN15" s="5010"/>
      <c r="DO15" s="5010"/>
      <c r="DP15" s="5010"/>
      <c r="DQ15" s="5010"/>
      <c r="DR15" s="5010"/>
      <c r="DS15" s="5010"/>
      <c r="DT15" s="5010"/>
      <c r="DU15" s="5010"/>
      <c r="DV15" s="5010"/>
      <c r="DW15" s="5010"/>
      <c r="DX15" s="5010"/>
      <c r="DY15" s="5010"/>
      <c r="DZ15" s="5010"/>
      <c r="EA15" s="5010"/>
      <c r="EB15" s="5010"/>
      <c r="EC15" s="5010"/>
      <c r="ED15" s="5010"/>
      <c r="EE15" s="5010"/>
      <c r="EF15" s="5010"/>
      <c r="EG15" s="5010"/>
      <c r="EH15" s="5010"/>
      <c r="EI15" s="5010"/>
      <c r="EJ15" s="5010"/>
      <c r="EK15" s="5010"/>
      <c r="EL15" s="5010"/>
      <c r="EM15" s="5010"/>
      <c r="EN15" s="5010"/>
      <c r="EO15" s="5010"/>
      <c r="EP15" s="5010"/>
      <c r="EQ15" s="5010"/>
      <c r="ER15" s="5010"/>
      <c r="ES15" s="5010"/>
      <c r="ET15" s="5010"/>
      <c r="EU15" s="5010"/>
      <c r="EV15" s="5010"/>
      <c r="EW15" s="5010"/>
      <c r="EX15" s="5010"/>
      <c r="EY15" s="5010"/>
      <c r="EZ15" s="5010"/>
      <c r="FA15" s="5010"/>
      <c r="FB15" s="5010"/>
      <c r="FC15" s="5010"/>
      <c r="FD15" s="5010"/>
      <c r="FE15" s="5010"/>
      <c r="FF15" s="5010"/>
      <c r="FG15" s="5010"/>
      <c r="FH15" s="5010"/>
      <c r="FI15" s="5010"/>
      <c r="FJ15" s="5010"/>
      <c r="FK15" s="5011"/>
    </row>
    <row r="16" spans="1:167" s="113" customFormat="1" ht="41.25" customHeight="1" thickBot="1">
      <c r="A16" s="1625"/>
      <c r="B16" s="221"/>
      <c r="C16" s="221"/>
      <c r="D16" s="221"/>
      <c r="E16" s="221"/>
      <c r="F16" s="221"/>
      <c r="G16" s="2697"/>
      <c r="H16" s="2697"/>
      <c r="I16" s="2698"/>
      <c r="J16" s="2699"/>
      <c r="K16" s="2699"/>
      <c r="L16" s="2696"/>
      <c r="M16" s="223"/>
      <c r="N16" s="225"/>
      <c r="O16" s="225"/>
      <c r="P16" s="226"/>
      <c r="Q16" s="247">
        <v>0</v>
      </c>
      <c r="R16" s="304"/>
      <c r="S16" s="305"/>
      <c r="T16" s="305"/>
      <c r="U16" s="305"/>
      <c r="V16" s="306">
        <v>50</v>
      </c>
      <c r="W16" s="304"/>
      <c r="X16" s="305"/>
      <c r="Y16" s="305"/>
      <c r="Z16" s="305"/>
      <c r="AA16" s="306">
        <v>100</v>
      </c>
      <c r="AB16" s="304"/>
      <c r="AC16" s="305"/>
      <c r="AD16" s="305"/>
      <c r="AE16" s="305"/>
      <c r="AF16" s="306">
        <v>150</v>
      </c>
      <c r="AG16" s="304"/>
      <c r="AH16" s="305"/>
      <c r="AI16" s="305"/>
      <c r="AJ16" s="305"/>
      <c r="AK16" s="306">
        <v>200</v>
      </c>
      <c r="AL16" s="304"/>
      <c r="AM16" s="305"/>
      <c r="AN16" s="305"/>
      <c r="AO16" s="305"/>
      <c r="AP16" s="306">
        <v>250</v>
      </c>
      <c r="AQ16" s="304"/>
      <c r="AR16" s="305"/>
      <c r="AS16" s="305"/>
      <c r="AT16" s="305"/>
      <c r="AU16" s="306">
        <v>300</v>
      </c>
      <c r="AV16" s="304"/>
      <c r="AW16" s="305"/>
      <c r="AX16" s="305"/>
      <c r="AY16" s="305"/>
      <c r="AZ16" s="306">
        <v>350</v>
      </c>
      <c r="BA16" s="304"/>
      <c r="BB16" s="305"/>
      <c r="BC16" s="305"/>
      <c r="BD16" s="305"/>
      <c r="BE16" s="306">
        <v>400</v>
      </c>
      <c r="BF16" s="304"/>
      <c r="BG16" s="305"/>
      <c r="BH16" s="305"/>
      <c r="BI16" s="305"/>
      <c r="BJ16" s="306">
        <v>450</v>
      </c>
      <c r="BK16" s="304"/>
      <c r="BL16" s="305"/>
      <c r="BM16" s="305"/>
      <c r="BN16" s="305"/>
      <c r="BO16" s="306">
        <v>500</v>
      </c>
      <c r="BP16" s="304"/>
      <c r="BQ16" s="305"/>
      <c r="BR16" s="305"/>
      <c r="BS16" s="305"/>
      <c r="BT16" s="306">
        <v>550</v>
      </c>
      <c r="BU16" s="304"/>
      <c r="BV16" s="305"/>
      <c r="BW16" s="305"/>
      <c r="BX16" s="305"/>
      <c r="BY16" s="306">
        <v>600</v>
      </c>
      <c r="BZ16" s="304"/>
      <c r="CA16" s="305"/>
      <c r="CB16" s="305"/>
      <c r="CC16" s="305"/>
      <c r="CD16" s="306">
        <v>650</v>
      </c>
      <c r="CE16" s="304"/>
      <c r="CF16" s="305"/>
      <c r="CG16" s="305"/>
      <c r="CH16" s="305"/>
      <c r="CI16" s="306">
        <v>700</v>
      </c>
      <c r="CJ16" s="304"/>
      <c r="CK16" s="305"/>
      <c r="CL16" s="305"/>
      <c r="CM16" s="305"/>
      <c r="CN16" s="306">
        <v>750</v>
      </c>
      <c r="CO16" s="304"/>
      <c r="CP16" s="305"/>
      <c r="CQ16" s="305"/>
      <c r="CR16" s="305"/>
      <c r="CS16" s="306">
        <v>800</v>
      </c>
      <c r="CT16" s="304"/>
      <c r="CU16" s="305"/>
      <c r="CV16" s="305"/>
      <c r="CW16" s="305"/>
      <c r="CX16" s="306">
        <v>850</v>
      </c>
      <c r="CY16" s="304"/>
      <c r="CZ16" s="305"/>
      <c r="DA16" s="305"/>
      <c r="DB16" s="305"/>
      <c r="DC16" s="306">
        <v>900</v>
      </c>
      <c r="DD16" s="304"/>
      <c r="DE16" s="305"/>
      <c r="DF16" s="305"/>
      <c r="DG16" s="305"/>
      <c r="DH16" s="306">
        <v>950</v>
      </c>
      <c r="DI16" s="304"/>
      <c r="DJ16" s="305"/>
      <c r="DK16" s="305"/>
      <c r="DL16" s="305"/>
      <c r="DM16" s="306">
        <v>1000</v>
      </c>
      <c r="DN16" s="304"/>
      <c r="DO16" s="305"/>
      <c r="DP16" s="305"/>
      <c r="DQ16" s="305"/>
      <c r="DR16" s="306">
        <v>1050</v>
      </c>
      <c r="DS16" s="304"/>
      <c r="DT16" s="305"/>
      <c r="DU16" s="305"/>
      <c r="DV16" s="305"/>
      <c r="DW16" s="306">
        <v>1100</v>
      </c>
      <c r="DX16" s="304"/>
      <c r="DY16" s="305"/>
      <c r="DZ16" s="305"/>
      <c r="EA16" s="305"/>
      <c r="EB16" s="306">
        <v>1150</v>
      </c>
      <c r="EC16" s="304"/>
      <c r="ED16" s="305"/>
      <c r="EE16" s="305"/>
      <c r="EF16" s="305"/>
      <c r="EG16" s="306">
        <v>1200</v>
      </c>
      <c r="EH16" s="304"/>
      <c r="EI16" s="305"/>
      <c r="EJ16" s="305"/>
      <c r="EK16" s="305"/>
      <c r="EL16" s="306">
        <v>1250</v>
      </c>
      <c r="EM16" s="304"/>
      <c r="EN16" s="305"/>
      <c r="EO16" s="305"/>
      <c r="EP16" s="305"/>
      <c r="EQ16" s="306">
        <v>1300</v>
      </c>
      <c r="ER16" s="304"/>
      <c r="ES16" s="305"/>
      <c r="ET16" s="305"/>
      <c r="EU16" s="305"/>
      <c r="EV16" s="306">
        <v>1350</v>
      </c>
      <c r="EW16" s="304"/>
      <c r="EX16" s="305"/>
      <c r="EY16" s="305"/>
      <c r="EZ16" s="305"/>
      <c r="FA16" s="306">
        <v>1400</v>
      </c>
      <c r="FB16" s="304"/>
      <c r="FC16" s="305"/>
      <c r="FD16" s="305"/>
      <c r="FE16" s="305"/>
      <c r="FF16" s="306">
        <v>1450</v>
      </c>
      <c r="FG16" s="304"/>
      <c r="FH16" s="305"/>
      <c r="FI16" s="305"/>
      <c r="FJ16" s="305"/>
      <c r="FK16" s="306">
        <v>1500</v>
      </c>
    </row>
    <row r="17" spans="1:210" s="1122" customFormat="1" ht="40.5" customHeight="1" thickBot="1">
      <c r="A17" s="5012" t="s">
        <v>1342</v>
      </c>
      <c r="B17" s="5012"/>
      <c r="C17" s="5012"/>
      <c r="D17" s="5012"/>
      <c r="E17" s="5012"/>
      <c r="F17" s="5012"/>
      <c r="G17" s="5012"/>
      <c r="H17" s="5012"/>
      <c r="I17" s="5012"/>
      <c r="J17" s="5012"/>
      <c r="K17" s="5012"/>
      <c r="L17" s="234"/>
      <c r="M17" s="236"/>
      <c r="N17" s="228"/>
      <c r="O17" s="228"/>
      <c r="P17" s="229"/>
      <c r="Q17" s="2964"/>
      <c r="R17" s="2703"/>
      <c r="S17" s="2704"/>
      <c r="T17" s="2704"/>
      <c r="U17" s="2704"/>
      <c r="V17" s="2707"/>
      <c r="W17" s="5013" t="s">
        <v>2006</v>
      </c>
      <c r="X17" s="5014"/>
      <c r="Y17" s="5014"/>
      <c r="Z17" s="5014"/>
      <c r="AA17" s="5014"/>
      <c r="AB17" s="5014"/>
      <c r="AC17" s="5014"/>
      <c r="AD17" s="5014"/>
      <c r="AE17" s="5015"/>
      <c r="AF17" s="5016"/>
      <c r="AG17" s="221"/>
      <c r="AH17" s="221"/>
      <c r="AI17" s="221"/>
      <c r="AJ17" s="221"/>
      <c r="AK17" s="230"/>
      <c r="AL17" s="231"/>
      <c r="AM17" s="221"/>
      <c r="AN17" s="221"/>
      <c r="AO17" s="221"/>
      <c r="AP17" s="230"/>
      <c r="AQ17" s="231"/>
      <c r="AR17" s="221"/>
      <c r="AS17" s="221"/>
      <c r="AT17" s="221"/>
      <c r="AU17" s="230"/>
      <c r="AV17" s="221"/>
      <c r="AW17" s="221"/>
      <c r="AX17" s="221"/>
      <c r="AY17" s="221"/>
      <c r="AZ17" s="230"/>
      <c r="BA17" s="231"/>
      <c r="BB17" s="221"/>
      <c r="BC17" s="221"/>
      <c r="BD17" s="221"/>
      <c r="BE17" s="230"/>
      <c r="BF17" s="231"/>
      <c r="BG17" s="221"/>
      <c r="BH17" s="221"/>
      <c r="BI17" s="221"/>
      <c r="BJ17" s="230"/>
      <c r="BK17" s="231"/>
      <c r="BL17" s="221"/>
      <c r="BM17" s="221"/>
      <c r="BN17" s="221"/>
      <c r="BO17" s="230"/>
      <c r="BP17" s="2949"/>
      <c r="BQ17" s="2950"/>
      <c r="BR17" s="2950"/>
      <c r="BS17" s="2950"/>
      <c r="BT17" s="2951"/>
      <c r="BU17" s="2949"/>
      <c r="BV17" s="2950"/>
      <c r="BW17" s="2950"/>
      <c r="BX17" s="2950"/>
      <c r="BY17" s="2951"/>
      <c r="BZ17" s="2703"/>
      <c r="CA17" s="2704"/>
      <c r="CB17" s="2704"/>
      <c r="CC17" s="2704"/>
      <c r="CD17" s="2705"/>
      <c r="CE17" s="2703"/>
      <c r="CF17" s="2704"/>
      <c r="CG17" s="2704"/>
      <c r="CH17" s="2704"/>
      <c r="CI17" s="2705"/>
      <c r="CJ17" s="2703"/>
      <c r="CK17" s="2704"/>
      <c r="CL17" s="2704"/>
      <c r="CM17" s="2704"/>
      <c r="CN17" s="2705"/>
      <c r="CO17" s="2703"/>
      <c r="CP17" s="2704"/>
      <c r="CQ17" s="2704"/>
      <c r="CR17" s="2704"/>
      <c r="CS17" s="2705"/>
      <c r="CT17" s="2703"/>
      <c r="CU17" s="2704"/>
      <c r="CV17" s="2704"/>
      <c r="CW17" s="2704"/>
      <c r="CX17" s="2705"/>
      <c r="CY17" s="2703"/>
      <c r="CZ17" s="2704"/>
      <c r="DA17" s="2704"/>
      <c r="DB17" s="2704"/>
      <c r="DC17" s="2705"/>
      <c r="DD17" s="2703"/>
      <c r="DE17" s="2704"/>
      <c r="DF17" s="2704"/>
      <c r="DG17" s="2704"/>
      <c r="DH17" s="2705"/>
      <c r="DI17" s="2703"/>
      <c r="DJ17" s="2704"/>
      <c r="DK17" s="2704"/>
      <c r="DL17" s="2704"/>
      <c r="DM17" s="2705"/>
      <c r="DN17" s="2703"/>
      <c r="DO17" s="2704"/>
      <c r="DP17" s="2704"/>
      <c r="DQ17" s="2704"/>
      <c r="DR17" s="2705"/>
      <c r="DS17" s="2703"/>
      <c r="DT17" s="2704"/>
      <c r="DU17" s="2704"/>
      <c r="DV17" s="2704"/>
      <c r="DW17" s="2705"/>
      <c r="DX17" s="2703"/>
      <c r="DY17" s="2704"/>
      <c r="DZ17" s="2704"/>
      <c r="EA17" s="2704"/>
      <c r="EB17" s="2705"/>
      <c r="EC17" s="2703"/>
      <c r="ED17" s="2704"/>
      <c r="EE17" s="2704"/>
      <c r="EF17" s="2704"/>
      <c r="EG17" s="2705"/>
      <c r="EH17" s="2703"/>
      <c r="EI17" s="2704"/>
      <c r="EJ17" s="2704"/>
      <c r="EK17" s="2704"/>
      <c r="EL17" s="2705"/>
      <c r="EM17" s="2703"/>
      <c r="EN17" s="2704"/>
      <c r="EO17" s="2704"/>
      <c r="EP17" s="2704"/>
      <c r="EQ17" s="2705"/>
      <c r="ER17" s="2703"/>
      <c r="ES17" s="2704"/>
      <c r="ET17" s="2704"/>
      <c r="EU17" s="2704"/>
      <c r="EV17" s="2705"/>
      <c r="EW17" s="2703"/>
      <c r="EX17" s="2704"/>
      <c r="EY17" s="2704"/>
      <c r="EZ17" s="2704"/>
      <c r="FA17" s="2705"/>
      <c r="FB17" s="2703"/>
      <c r="FC17" s="2704"/>
      <c r="FD17" s="2704"/>
      <c r="FE17" s="2704"/>
      <c r="FF17" s="2705"/>
      <c r="FG17" s="2703"/>
      <c r="FH17" s="2704"/>
      <c r="FI17" s="2704"/>
      <c r="FJ17" s="2704"/>
      <c r="FK17" s="2705"/>
    </row>
    <row r="18" spans="1:210" ht="40.5" customHeight="1" thickBot="1">
      <c r="A18" s="5012" t="s">
        <v>1341</v>
      </c>
      <c r="B18" s="5012"/>
      <c r="C18" s="5012"/>
      <c r="D18" s="5012"/>
      <c r="E18" s="5012"/>
      <c r="F18" s="5012"/>
      <c r="G18" s="5012"/>
      <c r="H18" s="5012"/>
      <c r="I18" s="5012"/>
      <c r="J18" s="5012"/>
      <c r="K18" s="5012"/>
      <c r="L18" s="234"/>
      <c r="M18" s="236"/>
      <c r="N18" s="228"/>
      <c r="O18" s="228"/>
      <c r="P18" s="229"/>
      <c r="Q18" s="2964"/>
      <c r="R18" s="2700"/>
      <c r="S18" s="2701"/>
      <c r="T18" s="2701"/>
      <c r="U18" s="2701"/>
      <c r="V18" s="2702"/>
      <c r="W18" s="2706"/>
      <c r="X18" s="2701"/>
      <c r="Y18" s="2701"/>
      <c r="Z18" s="2701"/>
      <c r="AA18" s="2702"/>
      <c r="AB18" s="2700"/>
      <c r="AC18" s="2701"/>
      <c r="AD18" s="2701"/>
      <c r="AE18" s="5002" t="s">
        <v>2007</v>
      </c>
      <c r="AF18" s="5003"/>
      <c r="AG18" s="5003"/>
      <c r="AH18" s="5003"/>
      <c r="AI18" s="5003"/>
      <c r="AJ18" s="5003"/>
      <c r="AK18" s="5003"/>
      <c r="AL18" s="5003"/>
      <c r="AM18" s="5003"/>
      <c r="AN18" s="5003"/>
      <c r="AO18" s="5003"/>
      <c r="AP18" s="5003"/>
      <c r="AQ18" s="5003"/>
      <c r="AR18" s="5003"/>
      <c r="AS18" s="5003"/>
      <c r="AT18" s="5003"/>
      <c r="AU18" s="5003"/>
      <c r="AV18" s="5003"/>
      <c r="AW18" s="5003"/>
      <c r="AX18" s="5003"/>
      <c r="AY18" s="5003"/>
      <c r="AZ18" s="5003"/>
      <c r="BA18" s="5003"/>
      <c r="BB18" s="5003"/>
      <c r="BC18" s="5003"/>
      <c r="BD18" s="5003"/>
      <c r="BE18" s="5003"/>
      <c r="BF18" s="5003"/>
      <c r="BG18" s="5003"/>
      <c r="BH18" s="5003"/>
      <c r="BI18" s="5003"/>
      <c r="BJ18" s="5003"/>
      <c r="BK18" s="5003"/>
      <c r="BL18" s="5003"/>
      <c r="BM18" s="5003"/>
      <c r="BN18" s="5003"/>
      <c r="BO18" s="5003"/>
      <c r="BP18" s="5003"/>
      <c r="BQ18" s="5003"/>
      <c r="BR18" s="5003"/>
      <c r="BS18" s="5003"/>
      <c r="BT18" s="5003"/>
      <c r="BU18" s="5003"/>
      <c r="BV18" s="5003"/>
      <c r="BW18" s="5003"/>
      <c r="BX18" s="5003"/>
      <c r="BY18" s="5004"/>
      <c r="BZ18" s="221"/>
      <c r="CA18" s="221"/>
      <c r="CB18" s="221"/>
      <c r="CC18" s="221"/>
      <c r="CD18" s="230"/>
      <c r="CE18" s="231"/>
      <c r="CF18" s="221"/>
      <c r="CG18" s="221"/>
      <c r="CH18" s="221"/>
      <c r="CI18" s="230"/>
      <c r="CJ18" s="231"/>
      <c r="CK18" s="221"/>
      <c r="CL18" s="221"/>
      <c r="CM18" s="221"/>
      <c r="CN18" s="230"/>
      <c r="CO18" s="231"/>
      <c r="CP18" s="221"/>
      <c r="CQ18" s="221"/>
      <c r="CR18" s="221"/>
      <c r="CS18" s="230"/>
      <c r="CT18" s="231"/>
      <c r="CU18" s="221"/>
      <c r="CV18" s="221"/>
      <c r="CW18" s="221"/>
      <c r="CX18" s="230"/>
      <c r="CY18" s="231"/>
      <c r="CZ18" s="221"/>
      <c r="DA18" s="221"/>
      <c r="DB18" s="221"/>
      <c r="DC18" s="230"/>
      <c r="DD18" s="231"/>
      <c r="DE18" s="221"/>
      <c r="DF18" s="221"/>
      <c r="DG18" s="221"/>
      <c r="DH18" s="230"/>
      <c r="DI18" s="231"/>
      <c r="DJ18" s="221"/>
      <c r="DK18" s="221"/>
      <c r="DL18" s="221"/>
      <c r="DM18" s="230"/>
      <c r="DN18" s="231"/>
      <c r="DO18" s="221"/>
      <c r="DP18" s="221"/>
      <c r="DQ18" s="221"/>
      <c r="DR18" s="230"/>
      <c r="DS18" s="231"/>
      <c r="DT18" s="221"/>
      <c r="DU18" s="221"/>
      <c r="DV18" s="221"/>
      <c r="DW18" s="230"/>
      <c r="DX18" s="231"/>
      <c r="DY18" s="221"/>
      <c r="DZ18" s="221"/>
      <c r="EA18" s="221"/>
      <c r="EB18" s="230"/>
      <c r="EC18" s="231"/>
      <c r="ED18" s="221"/>
      <c r="EE18" s="221"/>
      <c r="EF18" s="221"/>
      <c r="EG18" s="230"/>
      <c r="EH18" s="231"/>
      <c r="EI18" s="221"/>
      <c r="EJ18" s="221"/>
      <c r="EK18" s="221"/>
      <c r="EL18" s="230"/>
      <c r="EM18" s="231"/>
      <c r="EN18" s="221"/>
      <c r="EO18" s="221"/>
      <c r="EP18" s="221"/>
      <c r="EQ18" s="230"/>
      <c r="ER18" s="231"/>
      <c r="ES18" s="221"/>
      <c r="ET18" s="221"/>
      <c r="EU18" s="221"/>
      <c r="EV18" s="230"/>
      <c r="EW18" s="231"/>
      <c r="EX18" s="221"/>
      <c r="EY18" s="221"/>
      <c r="EZ18" s="221"/>
      <c r="FA18" s="230"/>
      <c r="FB18" s="231"/>
      <c r="FC18" s="221"/>
      <c r="FD18" s="221"/>
      <c r="FE18" s="221"/>
      <c r="FF18" s="230"/>
      <c r="FG18" s="231"/>
      <c r="FH18" s="221"/>
      <c r="FI18" s="221"/>
      <c r="FJ18" s="221"/>
      <c r="FK18" s="230"/>
      <c r="FL18" s="219"/>
      <c r="FM18" s="219"/>
      <c r="FN18" s="219"/>
      <c r="FO18" s="219"/>
      <c r="FP18" s="219"/>
      <c r="FQ18" s="219"/>
      <c r="FR18" s="219"/>
      <c r="FS18" s="219"/>
      <c r="FT18" s="219"/>
      <c r="FU18" s="219"/>
      <c r="FV18" s="219"/>
      <c r="FW18" s="219"/>
      <c r="FX18" s="219"/>
      <c r="FY18" s="219"/>
      <c r="FZ18" s="219"/>
      <c r="GA18" s="219"/>
      <c r="GB18" s="219"/>
      <c r="GC18" s="219"/>
      <c r="GD18" s="219"/>
      <c r="GE18" s="219"/>
      <c r="GF18" s="219"/>
      <c r="GG18" s="219"/>
      <c r="GH18" s="219"/>
      <c r="GI18" s="219"/>
      <c r="GJ18" s="219"/>
      <c r="GK18" s="219"/>
      <c r="GL18" s="219"/>
      <c r="GM18" s="219"/>
      <c r="GN18" s="219"/>
      <c r="GO18" s="219"/>
      <c r="GP18" s="219"/>
      <c r="GQ18" s="219"/>
      <c r="GR18" s="219"/>
      <c r="GS18" s="219"/>
      <c r="GT18" s="219"/>
      <c r="GU18" s="219"/>
      <c r="GV18" s="219"/>
      <c r="GW18" s="219"/>
      <c r="GX18" s="219"/>
      <c r="GY18" s="219"/>
      <c r="GZ18" s="219"/>
      <c r="HA18" s="219"/>
      <c r="HB18" s="219"/>
    </row>
    <row r="19" spans="1:210" s="1122" customFormat="1" ht="40.5" customHeight="1" thickBot="1">
      <c r="A19" s="5012" t="s">
        <v>2364</v>
      </c>
      <c r="B19" s="5012"/>
      <c r="C19" s="5012"/>
      <c r="D19" s="5012"/>
      <c r="E19" s="5012"/>
      <c r="F19" s="5012"/>
      <c r="G19" s="5012"/>
      <c r="H19" s="5012"/>
      <c r="I19" s="5012"/>
      <c r="J19" s="5012"/>
      <c r="K19" s="5012"/>
      <c r="L19" s="234"/>
      <c r="M19" s="236"/>
      <c r="N19" s="228"/>
      <c r="O19" s="228"/>
      <c r="P19" s="229"/>
      <c r="Q19" s="2964"/>
      <c r="R19" s="2700"/>
      <c r="S19" s="2701"/>
      <c r="T19" s="2701"/>
      <c r="U19" s="2701"/>
      <c r="V19" s="2702"/>
      <c r="W19" s="2700"/>
      <c r="X19" s="2701"/>
      <c r="Y19" s="2701"/>
      <c r="Z19" s="2701"/>
      <c r="AA19" s="2702"/>
      <c r="AB19" s="2700"/>
      <c r="AC19" s="2701"/>
      <c r="AD19" s="2701"/>
      <c r="AE19" s="2701"/>
      <c r="AF19" s="2701"/>
      <c r="AG19" s="2700"/>
      <c r="AH19" s="2701"/>
      <c r="AI19" s="2701"/>
      <c r="AJ19" s="2701"/>
      <c r="AK19" s="2702"/>
      <c r="AL19" s="2700"/>
      <c r="AM19" s="2701"/>
      <c r="AN19" s="2701"/>
      <c r="AO19" s="2701"/>
      <c r="AP19" s="2702"/>
      <c r="AQ19" s="2700"/>
      <c r="AR19" s="2701"/>
      <c r="AS19" s="2701"/>
      <c r="AT19" s="2701"/>
      <c r="AU19" s="221"/>
      <c r="AV19" s="5018" t="s">
        <v>2370</v>
      </c>
      <c r="AW19" s="5019"/>
      <c r="AX19" s="5019"/>
      <c r="AY19" s="5019"/>
      <c r="AZ19" s="5019"/>
      <c r="BA19" s="5019"/>
      <c r="BB19" s="5019"/>
      <c r="BC19" s="5019"/>
      <c r="BD19" s="5019"/>
      <c r="BE19" s="5019"/>
      <c r="BF19" s="5019"/>
      <c r="BG19" s="5019"/>
      <c r="BH19" s="5019"/>
      <c r="BI19" s="5019"/>
      <c r="BJ19" s="5019"/>
      <c r="BK19" s="5019"/>
      <c r="BL19" s="5019"/>
      <c r="BM19" s="5019"/>
      <c r="BN19" s="5019"/>
      <c r="BO19" s="5019"/>
      <c r="BP19" s="5019"/>
      <c r="BQ19" s="5019"/>
      <c r="BR19" s="5019"/>
      <c r="BS19" s="5019"/>
      <c r="BT19" s="5019"/>
      <c r="BU19" s="5019"/>
      <c r="BV19" s="5019"/>
      <c r="BW19" s="5019"/>
      <c r="BX19" s="5019"/>
      <c r="BY19" s="5019"/>
      <c r="BZ19" s="5020"/>
      <c r="CA19" s="5020"/>
      <c r="CB19" s="5020"/>
      <c r="CC19" s="5020"/>
      <c r="CD19" s="5020"/>
      <c r="CE19" s="5020"/>
      <c r="CF19" s="5020"/>
      <c r="CG19" s="5020"/>
      <c r="CH19" s="5020"/>
      <c r="CI19" s="5020"/>
      <c r="CJ19" s="5020"/>
      <c r="CK19" s="5020"/>
      <c r="CL19" s="5020"/>
      <c r="CM19" s="5020"/>
      <c r="CN19" s="5020"/>
      <c r="CO19" s="5020"/>
      <c r="CP19" s="5020"/>
      <c r="CQ19" s="5020"/>
      <c r="CR19" s="5020"/>
      <c r="CS19" s="5020"/>
      <c r="CT19" s="5020"/>
      <c r="CU19" s="5020"/>
      <c r="CV19" s="5020"/>
      <c r="CW19" s="5020"/>
      <c r="CX19" s="5020"/>
      <c r="CY19" s="5020"/>
      <c r="CZ19" s="5020"/>
      <c r="DA19" s="5020"/>
      <c r="DB19" s="5020"/>
      <c r="DC19" s="5020"/>
      <c r="DD19" s="5020"/>
      <c r="DE19" s="5020"/>
      <c r="DF19" s="5020"/>
      <c r="DG19" s="5020"/>
      <c r="DH19" s="5020"/>
      <c r="DI19" s="5020"/>
      <c r="DJ19" s="5020"/>
      <c r="DK19" s="5020"/>
      <c r="DL19" s="5020"/>
      <c r="DM19" s="5020"/>
      <c r="DN19" s="5020"/>
      <c r="DO19" s="5020"/>
      <c r="DP19" s="5020"/>
      <c r="DQ19" s="5020"/>
      <c r="DR19" s="5020"/>
      <c r="DS19" s="5020"/>
      <c r="DT19" s="5020"/>
      <c r="DU19" s="5020"/>
      <c r="DV19" s="5020"/>
      <c r="DW19" s="5020"/>
      <c r="DX19" s="5020"/>
      <c r="DY19" s="5020"/>
      <c r="DZ19" s="5020"/>
      <c r="EA19" s="5020"/>
      <c r="EB19" s="5020"/>
      <c r="EC19" s="5020"/>
      <c r="ED19" s="5020"/>
      <c r="EE19" s="5020"/>
      <c r="EF19" s="5020"/>
      <c r="EG19" s="5020"/>
      <c r="EH19" s="5020"/>
      <c r="EI19" s="5020"/>
      <c r="EJ19" s="5020"/>
      <c r="EK19" s="5020"/>
      <c r="EL19" s="5020"/>
      <c r="EM19" s="5020"/>
      <c r="EN19" s="5020"/>
      <c r="EO19" s="5020"/>
      <c r="EP19" s="5020"/>
      <c r="EQ19" s="5020"/>
      <c r="ER19" s="5020"/>
      <c r="ES19" s="5020"/>
      <c r="ET19" s="5020"/>
      <c r="EU19" s="5020"/>
      <c r="EV19" s="5020"/>
      <c r="EW19" s="5020"/>
      <c r="EX19" s="5020"/>
      <c r="EY19" s="5020"/>
      <c r="EZ19" s="5020"/>
      <c r="FA19" s="5020"/>
      <c r="FB19" s="5020"/>
      <c r="FC19" s="5020"/>
      <c r="FD19" s="5020"/>
      <c r="FE19" s="5020"/>
      <c r="FF19" s="5020"/>
      <c r="FG19" s="5020"/>
      <c r="FH19" s="5020"/>
      <c r="FI19" s="5020"/>
      <c r="FJ19" s="5020"/>
      <c r="FK19" s="5021"/>
      <c r="FL19" s="2536"/>
    </row>
    <row r="21" spans="1:210" s="2553" customFormat="1" ht="17.25" customHeight="1">
      <c r="A21" s="2561" t="s">
        <v>405</v>
      </c>
      <c r="B21" s="307"/>
      <c r="C21" s="252"/>
      <c r="D21" s="307"/>
      <c r="E21" s="252"/>
      <c r="F21" s="253"/>
      <c r="G21" s="2556"/>
      <c r="H21" s="2556"/>
      <c r="I21" s="2556"/>
      <c r="J21" s="2556"/>
      <c r="K21" s="2556"/>
      <c r="L21" s="2556"/>
      <c r="M21" s="2556"/>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46"/>
      <c r="AK21" s="2547"/>
    </row>
    <row r="22" spans="1:210" s="2536" customFormat="1" ht="17.25" customHeight="1">
      <c r="A22" s="1209"/>
      <c r="B22" s="2548"/>
      <c r="C22" s="2545"/>
      <c r="D22" s="2548"/>
      <c r="E22" s="2545"/>
      <c r="F22" s="2549"/>
      <c r="G22" s="2554"/>
      <c r="H22" s="2554"/>
      <c r="I22" s="2554"/>
      <c r="J22" s="2554"/>
      <c r="K22" s="2554"/>
      <c r="L22" s="2554"/>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41"/>
      <c r="AK22" s="2540"/>
    </row>
    <row r="23" spans="1:210" s="2536" customFormat="1" ht="17.25" customHeight="1">
      <c r="A23" s="1209"/>
      <c r="B23" s="2548"/>
      <c r="C23" s="2545"/>
      <c r="D23" s="2548"/>
      <c r="E23" s="2545"/>
      <c r="F23" s="2549"/>
      <c r="G23" s="2554"/>
      <c r="H23" s="2554"/>
      <c r="I23" s="2554"/>
      <c r="J23" s="2554"/>
      <c r="K23" s="2554"/>
      <c r="L23" s="2554"/>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41"/>
      <c r="AK23" s="2540"/>
    </row>
    <row r="24" spans="1:210" s="2536" customFormat="1" ht="17.25" customHeight="1">
      <c r="A24" s="2947" t="s">
        <v>2437</v>
      </c>
      <c r="B24" s="2943" t="s">
        <v>2438</v>
      </c>
      <c r="C24" s="145"/>
      <c r="D24" s="145" t="s">
        <v>2445</v>
      </c>
      <c r="E24" s="2997" t="s">
        <v>2411</v>
      </c>
      <c r="F24" s="2998" t="s">
        <v>2412</v>
      </c>
      <c r="G24" s="2999" t="s">
        <v>2413</v>
      </c>
      <c r="H24" s="2554"/>
      <c r="I24" s="2554"/>
      <c r="J24" s="2554"/>
      <c r="K24" s="2554"/>
      <c r="L24" s="2554"/>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41"/>
      <c r="AK24" s="2540"/>
    </row>
    <row r="25" spans="1:210" s="2536" customFormat="1" ht="17.25" customHeight="1">
      <c r="A25" s="2989" t="s">
        <v>2424</v>
      </c>
      <c r="B25" s="2539"/>
      <c r="C25" s="2539"/>
      <c r="D25" s="2990" t="s">
        <v>810</v>
      </c>
      <c r="E25" s="2994">
        <v>200</v>
      </c>
      <c r="F25" s="2994">
        <v>387</v>
      </c>
      <c r="G25" s="2994">
        <v>591</v>
      </c>
      <c r="H25" s="2554"/>
      <c r="I25" s="2554"/>
      <c r="J25" s="2554"/>
      <c r="K25" s="2554"/>
      <c r="L25" s="2554"/>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41"/>
      <c r="AK25" s="2540"/>
    </row>
    <row r="26" spans="1:210" s="2536" customFormat="1" ht="17.25" customHeight="1">
      <c r="A26" s="2991" t="s">
        <v>2425</v>
      </c>
      <c r="D26" s="2988" t="s">
        <v>108</v>
      </c>
      <c r="E26" s="5022">
        <v>150</v>
      </c>
      <c r="F26" s="5022"/>
      <c r="G26" s="5022"/>
      <c r="H26" s="2554"/>
      <c r="I26" s="2554"/>
      <c r="J26" s="2554"/>
      <c r="K26" s="2554"/>
      <c r="L26" s="2554"/>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41"/>
      <c r="AK26" s="2540"/>
    </row>
    <row r="27" spans="1:210" s="2536" customFormat="1" ht="17.25" customHeight="1">
      <c r="A27" s="2991" t="s">
        <v>2426</v>
      </c>
      <c r="D27" s="2988" t="s">
        <v>108</v>
      </c>
      <c r="E27" s="5022">
        <v>150</v>
      </c>
      <c r="F27" s="5022"/>
      <c r="G27" s="5022"/>
      <c r="H27" s="2554"/>
      <c r="I27" s="2554"/>
      <c r="J27" s="2554"/>
      <c r="K27" s="2554"/>
      <c r="L27" s="2554"/>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41"/>
      <c r="AK27" s="2540"/>
    </row>
    <row r="28" spans="1:210" s="2536" customFormat="1" ht="17.25" customHeight="1">
      <c r="A28" s="2991" t="s">
        <v>2427</v>
      </c>
      <c r="D28" s="2988" t="s">
        <v>108</v>
      </c>
      <c r="E28" s="5022">
        <v>50</v>
      </c>
      <c r="F28" s="5022"/>
      <c r="G28" s="2995">
        <v>80</v>
      </c>
      <c r="H28" s="2554"/>
      <c r="I28" s="2554"/>
      <c r="J28" s="2554"/>
      <c r="K28" s="2554"/>
      <c r="L28" s="2554"/>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41"/>
      <c r="AK28" s="2540"/>
    </row>
    <row r="29" spans="1:210" s="2536" customFormat="1" ht="17.25" customHeight="1">
      <c r="A29" s="2992" t="s">
        <v>2428</v>
      </c>
      <c r="B29" s="2551"/>
      <c r="C29" s="2551"/>
      <c r="D29" s="2993" t="s">
        <v>108</v>
      </c>
      <c r="E29" s="5023">
        <v>50</v>
      </c>
      <c r="F29" s="5023"/>
      <c r="G29" s="2996">
        <v>80</v>
      </c>
      <c r="H29" s="2554"/>
      <c r="I29" s="2554"/>
      <c r="J29" s="2554"/>
      <c r="K29" s="2554"/>
      <c r="L29" s="2554"/>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41"/>
      <c r="AK29" s="2540"/>
    </row>
    <row r="30" spans="1:210" s="2536" customFormat="1" ht="17.25" customHeight="1">
      <c r="A30" s="1209"/>
      <c r="B30" s="2548"/>
      <c r="E30" s="2545"/>
      <c r="F30" s="2548"/>
      <c r="G30" s="2545"/>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41"/>
      <c r="AK30" s="2540"/>
    </row>
    <row r="31" spans="1:210" s="2536" customFormat="1" ht="17.25" customHeight="1">
      <c r="A31" s="2947" t="s">
        <v>2414</v>
      </c>
      <c r="B31" s="2943" t="s">
        <v>2436</v>
      </c>
      <c r="C31" s="145"/>
      <c r="D31" s="145"/>
      <c r="E31" s="2997" t="s">
        <v>2411</v>
      </c>
      <c r="F31" s="2998" t="s">
        <v>2412</v>
      </c>
      <c r="G31" s="2999" t="s">
        <v>2413</v>
      </c>
      <c r="H31" s="2554"/>
      <c r="I31" s="2554"/>
      <c r="J31" s="2554"/>
      <c r="K31" s="2554"/>
      <c r="L31" s="2554"/>
      <c r="M31" s="2554"/>
      <c r="N31" s="2554"/>
      <c r="O31" s="2554"/>
      <c r="P31" s="2554"/>
      <c r="Q31" s="2554"/>
      <c r="R31" s="2554"/>
      <c r="S31" s="2554"/>
      <c r="T31" s="2554"/>
      <c r="U31" s="2554"/>
      <c r="V31" s="2554"/>
      <c r="W31" s="2554"/>
      <c r="X31" s="2554"/>
      <c r="Y31" s="2554"/>
      <c r="Z31" s="2554"/>
      <c r="AA31" s="2554"/>
      <c r="AB31" s="2554"/>
      <c r="AC31" s="2554"/>
      <c r="AD31" s="2554"/>
      <c r="AE31" s="2554"/>
      <c r="AF31" s="2554"/>
      <c r="AG31" s="2554"/>
      <c r="AH31" s="2554"/>
      <c r="AI31" s="2554"/>
      <c r="AJ31" s="2541"/>
      <c r="AK31" s="2540"/>
    </row>
    <row r="32" spans="1:210" s="2536" customFormat="1" ht="17.25" customHeight="1">
      <c r="A32" s="2564" t="s">
        <v>561</v>
      </c>
      <c r="B32" s="2539"/>
      <c r="C32" s="2539"/>
      <c r="D32" s="570" t="s">
        <v>2440</v>
      </c>
      <c r="E32" s="5017" t="s">
        <v>2417</v>
      </c>
      <c r="F32" s="5017"/>
      <c r="G32" s="5017"/>
      <c r="H32" s="2554"/>
      <c r="I32" s="2554"/>
      <c r="J32" s="2554"/>
      <c r="K32" s="2554"/>
      <c r="L32" s="2554"/>
      <c r="M32" s="2554"/>
      <c r="N32" s="2554"/>
      <c r="O32" s="2554"/>
      <c r="P32" s="2554"/>
      <c r="Q32" s="2554"/>
      <c r="R32" s="2554"/>
      <c r="S32" s="2554"/>
      <c r="T32" s="2554"/>
      <c r="U32" s="2554"/>
      <c r="V32" s="2554"/>
      <c r="W32" s="2554"/>
      <c r="X32" s="2554"/>
      <c r="Y32" s="2554"/>
      <c r="Z32" s="2554"/>
      <c r="AA32" s="2554"/>
      <c r="AB32" s="2554"/>
      <c r="AC32" s="2554"/>
      <c r="AD32" s="2554"/>
      <c r="AE32" s="2554"/>
      <c r="AF32" s="2554"/>
      <c r="AG32" s="2554"/>
      <c r="AH32" s="2554"/>
      <c r="AI32" s="2554"/>
      <c r="AJ32" s="2541"/>
      <c r="AK32" s="2540"/>
    </row>
    <row r="33" spans="1:167" s="2536" customFormat="1" ht="17.25" customHeight="1">
      <c r="A33" s="2563" t="s">
        <v>2418</v>
      </c>
      <c r="D33" s="184" t="s">
        <v>2422</v>
      </c>
      <c r="E33" s="5017">
        <v>500</v>
      </c>
      <c r="F33" s="5017"/>
      <c r="G33" s="5017"/>
      <c r="H33" s="2554"/>
      <c r="I33" s="2554"/>
      <c r="J33" s="2554"/>
      <c r="K33" s="2554"/>
      <c r="L33" s="2554"/>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41"/>
      <c r="AK33" s="2540"/>
    </row>
    <row r="34" spans="1:167" s="2536" customFormat="1" ht="17.25" customHeight="1">
      <c r="A34" s="2563" t="s">
        <v>2429</v>
      </c>
      <c r="D34" s="184" t="s">
        <v>810</v>
      </c>
      <c r="E34" s="5017">
        <v>4</v>
      </c>
      <c r="F34" s="5017"/>
      <c r="G34" s="5017"/>
      <c r="H34" s="2554"/>
      <c r="I34" s="2554"/>
      <c r="J34" s="2554"/>
      <c r="K34" s="2554"/>
      <c r="L34" s="2554"/>
      <c r="M34" s="2554"/>
      <c r="N34" s="2554"/>
      <c r="O34" s="2554"/>
      <c r="P34" s="2554"/>
      <c r="Q34" s="2554"/>
      <c r="R34" s="2554"/>
      <c r="S34" s="2554"/>
      <c r="T34" s="2554"/>
      <c r="U34" s="2554"/>
      <c r="V34" s="2554"/>
      <c r="W34" s="2554"/>
      <c r="X34" s="2554"/>
      <c r="Y34" s="2554"/>
      <c r="Z34" s="2554"/>
      <c r="AA34" s="2554"/>
      <c r="AB34" s="2554"/>
      <c r="AC34" s="2554"/>
      <c r="AD34" s="2554"/>
      <c r="AE34" s="2554"/>
      <c r="AF34" s="2554"/>
      <c r="AG34" s="2554"/>
      <c r="AH34" s="2554"/>
      <c r="AI34" s="2554"/>
      <c r="AJ34" s="2541"/>
      <c r="AK34" s="2540"/>
    </row>
    <row r="35" spans="1:167" s="2536" customFormat="1" ht="17.25" customHeight="1">
      <c r="A35" s="2563" t="s">
        <v>2415</v>
      </c>
      <c r="D35" s="184" t="s">
        <v>810</v>
      </c>
      <c r="E35" s="2995">
        <v>1450</v>
      </c>
      <c r="F35" s="2995">
        <v>1450</v>
      </c>
      <c r="G35" s="2995">
        <v>1450</v>
      </c>
      <c r="H35" s="2554"/>
      <c r="I35" s="2554"/>
      <c r="J35" s="2554"/>
      <c r="K35" s="2554"/>
      <c r="L35" s="2554"/>
      <c r="M35" s="2554"/>
      <c r="N35" s="2554"/>
      <c r="O35" s="2554"/>
      <c r="P35" s="2554"/>
      <c r="Q35" s="2554"/>
      <c r="R35" s="2554"/>
      <c r="S35" s="2554"/>
      <c r="T35" s="2554"/>
      <c r="U35" s="2554"/>
      <c r="V35" s="2554"/>
      <c r="W35" s="2554"/>
      <c r="X35" s="2554"/>
      <c r="Y35" s="2554"/>
      <c r="Z35" s="2554"/>
      <c r="AA35" s="2554"/>
      <c r="AB35" s="2554"/>
      <c r="AC35" s="2554"/>
      <c r="AD35" s="2554"/>
      <c r="AE35" s="2554"/>
      <c r="AF35" s="2554"/>
      <c r="AG35" s="2554"/>
      <c r="AH35" s="2554"/>
      <c r="AI35" s="2554"/>
      <c r="AJ35" s="2541"/>
      <c r="AK35" s="2540"/>
    </row>
    <row r="36" spans="1:167" s="2536" customFormat="1" ht="17.25" customHeight="1">
      <c r="A36" s="2563" t="s">
        <v>2416</v>
      </c>
      <c r="D36" s="184" t="s">
        <v>2423</v>
      </c>
      <c r="E36" s="3087">
        <v>50</v>
      </c>
      <c r="F36" s="3087">
        <v>200</v>
      </c>
      <c r="G36" s="3087">
        <v>400</v>
      </c>
      <c r="H36" s="2554"/>
      <c r="I36" s="2554"/>
      <c r="J36" s="2554"/>
      <c r="K36" s="2554"/>
      <c r="L36" s="2554"/>
      <c r="M36" s="2554"/>
      <c r="N36" s="2554"/>
      <c r="O36" s="2554"/>
      <c r="P36" s="2554"/>
      <c r="Q36" s="2554"/>
      <c r="R36" s="2554"/>
      <c r="S36" s="2554"/>
      <c r="T36" s="2554"/>
      <c r="U36" s="2554"/>
      <c r="V36" s="2554"/>
      <c r="W36" s="2554"/>
      <c r="X36" s="2554"/>
      <c r="Y36" s="2554"/>
      <c r="Z36" s="2554"/>
      <c r="AA36" s="2554"/>
      <c r="AB36" s="2554"/>
      <c r="AC36" s="2554"/>
      <c r="AD36" s="2554"/>
      <c r="AE36" s="2554"/>
      <c r="AF36" s="2554"/>
      <c r="AG36" s="2554"/>
      <c r="AH36" s="2554"/>
      <c r="AI36" s="2554"/>
      <c r="AJ36" s="2541"/>
      <c r="AK36" s="2540"/>
    </row>
    <row r="37" spans="1:167" s="2536" customFormat="1" ht="17.25" customHeight="1">
      <c r="A37" s="2565" t="s">
        <v>1641</v>
      </c>
      <c r="B37" s="2551"/>
      <c r="C37" s="2551"/>
      <c r="D37" s="1151" t="s">
        <v>1642</v>
      </c>
      <c r="E37" s="3088">
        <f>E36*$E$33/1000</f>
        <v>25</v>
      </c>
      <c r="F37" s="3088">
        <f t="shared" ref="F37:G37" si="0">F36*$E$33/1000</f>
        <v>100</v>
      </c>
      <c r="G37" s="3088">
        <f t="shared" si="0"/>
        <v>200</v>
      </c>
      <c r="H37" s="2554"/>
      <c r="I37" s="2554"/>
      <c r="J37" s="2554"/>
      <c r="K37" s="2554"/>
      <c r="L37" s="2554"/>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41"/>
      <c r="AK37" s="2540"/>
    </row>
    <row r="38" spans="1:167" s="2536" customFormat="1" ht="17.25" customHeight="1">
      <c r="A38" s="1209"/>
      <c r="B38" s="2548"/>
      <c r="D38" s="2545"/>
      <c r="E38" s="2548"/>
      <c r="F38" s="2545"/>
      <c r="G38" s="2549"/>
      <c r="H38" s="2554"/>
      <c r="I38" s="2554"/>
      <c r="J38" s="2554"/>
      <c r="K38" s="2554"/>
      <c r="L38" s="2554"/>
      <c r="M38" s="2554"/>
      <c r="N38" s="2554"/>
      <c r="O38" s="2554"/>
      <c r="P38" s="2554"/>
      <c r="Q38" s="2554"/>
      <c r="R38" s="2554"/>
      <c r="S38" s="2554"/>
      <c r="T38" s="2554"/>
      <c r="U38" s="2554"/>
      <c r="V38" s="2554"/>
      <c r="W38" s="2554"/>
      <c r="X38" s="2554"/>
      <c r="Y38" s="2554"/>
      <c r="Z38" s="2554"/>
      <c r="AA38" s="2554"/>
      <c r="AB38" s="2554"/>
      <c r="AC38" s="2554"/>
      <c r="AD38" s="2554"/>
      <c r="AE38" s="2554"/>
      <c r="AF38" s="2554"/>
      <c r="AG38" s="2554"/>
      <c r="AH38" s="2554"/>
      <c r="AI38" s="2554"/>
      <c r="AJ38" s="2541"/>
      <c r="AK38" s="2540"/>
    </row>
    <row r="39" spans="1:167" s="2536" customFormat="1" ht="17.25" customHeight="1">
      <c r="A39" s="2947" t="s">
        <v>2434</v>
      </c>
      <c r="B39" s="2943" t="s">
        <v>2435</v>
      </c>
      <c r="C39" s="145"/>
      <c r="D39" s="2944"/>
      <c r="E39" s="2997" t="s">
        <v>2411</v>
      </c>
      <c r="F39" s="2998" t="s">
        <v>2412</v>
      </c>
      <c r="G39" s="2999" t="s">
        <v>2413</v>
      </c>
      <c r="H39" s="2554"/>
      <c r="I39" s="2554"/>
      <c r="J39" s="2554"/>
      <c r="K39" s="2554"/>
      <c r="L39" s="2554"/>
      <c r="M39" s="2554"/>
      <c r="N39" s="2554"/>
      <c r="O39" s="2554"/>
      <c r="P39" s="2554"/>
      <c r="Q39" s="2554"/>
      <c r="R39" s="2554"/>
      <c r="S39" s="2554"/>
      <c r="T39" s="2554"/>
      <c r="U39" s="2554"/>
      <c r="V39" s="2554"/>
      <c r="W39" s="2554"/>
      <c r="X39" s="2554"/>
      <c r="Y39" s="2554"/>
      <c r="Z39" s="2554"/>
      <c r="AA39" s="2554"/>
      <c r="AB39" s="2554"/>
      <c r="AC39" s="2554"/>
      <c r="AD39" s="2554"/>
      <c r="AE39" s="2554"/>
      <c r="AF39" s="2554"/>
      <c r="AG39" s="2554"/>
      <c r="AH39" s="2554"/>
      <c r="AI39" s="2554"/>
      <c r="AJ39" s="2541"/>
      <c r="AK39" s="2540"/>
    </row>
    <row r="40" spans="1:167" s="2536" customFormat="1" ht="17.25" customHeight="1">
      <c r="A40" s="2564" t="s">
        <v>561</v>
      </c>
      <c r="B40" s="2539"/>
      <c r="C40" s="2539"/>
      <c r="D40" s="570" t="s">
        <v>1405</v>
      </c>
      <c r="E40" s="5017" t="s">
        <v>2433</v>
      </c>
      <c r="F40" s="5017"/>
      <c r="G40" s="5017"/>
      <c r="H40" s="2554"/>
      <c r="I40" s="2554"/>
      <c r="J40" s="2554"/>
      <c r="K40" s="2554"/>
      <c r="L40" s="2554"/>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41"/>
      <c r="AK40" s="2540"/>
    </row>
    <row r="41" spans="1:167" s="2536" customFormat="1" ht="17.25" customHeight="1">
      <c r="A41" s="2563" t="s">
        <v>2418</v>
      </c>
      <c r="D41" s="184" t="s">
        <v>2422</v>
      </c>
      <c r="E41" s="5017">
        <v>720</v>
      </c>
      <c r="F41" s="5017"/>
      <c r="G41" s="5017"/>
      <c r="H41" s="2554"/>
      <c r="I41" s="2554"/>
      <c r="J41" s="2554"/>
      <c r="K41" s="2554"/>
      <c r="L41" s="2554"/>
      <c r="M41" s="2554"/>
      <c r="N41" s="2554"/>
      <c r="O41" s="2554"/>
      <c r="P41" s="2554"/>
      <c r="Q41" s="2554"/>
      <c r="R41" s="2554"/>
      <c r="S41" s="2554"/>
      <c r="T41" s="2554"/>
      <c r="U41" s="2554"/>
      <c r="V41" s="2554"/>
      <c r="W41" s="2554"/>
      <c r="X41" s="2554"/>
      <c r="Y41" s="2554"/>
      <c r="Z41" s="2554"/>
      <c r="AA41" s="2554"/>
      <c r="AB41" s="2554"/>
      <c r="AC41" s="2554"/>
      <c r="AD41" s="2554"/>
      <c r="AE41" s="2554"/>
      <c r="AF41" s="2554"/>
      <c r="AG41" s="2554"/>
      <c r="AH41" s="2554"/>
      <c r="AI41" s="2554"/>
      <c r="AJ41" s="2541"/>
      <c r="AK41" s="2540"/>
    </row>
    <row r="42" spans="1:167" s="2536" customFormat="1" ht="17.25" customHeight="1">
      <c r="A42" s="2563" t="s">
        <v>2430</v>
      </c>
      <c r="D42" s="184" t="s">
        <v>2431</v>
      </c>
      <c r="E42" s="5017" t="s">
        <v>2432</v>
      </c>
      <c r="F42" s="5017"/>
      <c r="G42" s="5017"/>
      <c r="H42" s="2554"/>
      <c r="I42" s="2554"/>
      <c r="J42" s="2554"/>
      <c r="K42" s="2554"/>
      <c r="L42" s="2554"/>
      <c r="M42" s="2554"/>
      <c r="N42" s="2554"/>
      <c r="O42" s="2554"/>
      <c r="P42" s="2554"/>
      <c r="Q42" s="2554"/>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row>
    <row r="43" spans="1:167" s="2536" customFormat="1" ht="17.25" customHeight="1">
      <c r="A43" s="2563" t="s">
        <v>2415</v>
      </c>
      <c r="D43" s="184" t="s">
        <v>810</v>
      </c>
      <c r="E43" s="2995">
        <v>100</v>
      </c>
      <c r="F43" s="2995">
        <v>150</v>
      </c>
      <c r="G43" s="2995">
        <v>200</v>
      </c>
      <c r="H43" s="2554"/>
      <c r="I43" s="2554"/>
      <c r="J43" s="2554"/>
      <c r="K43" s="2554"/>
      <c r="L43" s="2554"/>
      <c r="M43" s="2554"/>
      <c r="N43" s="2554"/>
      <c r="O43" s="2554"/>
      <c r="P43" s="2554"/>
      <c r="Q43" s="2554"/>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row>
    <row r="44" spans="1:167" s="2536" customFormat="1" ht="17.25" customHeight="1">
      <c r="A44" s="2565" t="s">
        <v>2416</v>
      </c>
      <c r="B44" s="2551"/>
      <c r="C44" s="2551"/>
      <c r="D44" s="1151" t="s">
        <v>2423</v>
      </c>
      <c r="E44" s="2996">
        <v>10</v>
      </c>
      <c r="F44" s="2996">
        <v>20</v>
      </c>
      <c r="G44" s="2996">
        <v>70</v>
      </c>
      <c r="H44" s="2554"/>
      <c r="I44" s="2554"/>
      <c r="J44" s="2554"/>
      <c r="K44" s="2554"/>
      <c r="L44" s="2554"/>
      <c r="M44" s="2554"/>
      <c r="N44" s="2554"/>
      <c r="O44" s="2554"/>
      <c r="P44" s="2554"/>
      <c r="Q44" s="2554"/>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row>
    <row r="45" spans="1:167" s="2536" customFormat="1" ht="17.25" customHeight="1">
      <c r="A45" s="1209"/>
      <c r="B45" s="2548"/>
      <c r="C45" s="2545"/>
      <c r="D45" s="2548"/>
      <c r="E45" s="2545"/>
      <c r="F45" s="2549"/>
      <c r="G45" s="2554"/>
      <c r="H45" s="2554"/>
      <c r="I45" s="2554"/>
      <c r="J45" s="2554"/>
      <c r="K45" s="2554"/>
      <c r="L45" s="2554"/>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41"/>
      <c r="AK45" s="2540"/>
    </row>
    <row r="46" spans="1:167" s="2536" customFormat="1" ht="17.25" customHeight="1">
      <c r="G46" s="2554"/>
      <c r="H46" s="2554"/>
      <c r="I46" s="2554"/>
      <c r="J46" s="2554"/>
      <c r="K46" s="2554"/>
      <c r="L46" s="2554"/>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41"/>
      <c r="AK46" s="2540"/>
    </row>
    <row r="47" spans="1:167" s="2536" customFormat="1" ht="17.25" customHeight="1">
      <c r="G47" s="2554"/>
      <c r="H47" s="2554"/>
      <c r="I47" s="2554"/>
      <c r="J47" s="2554"/>
      <c r="K47" s="2554"/>
      <c r="L47" s="2554"/>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2554"/>
      <c r="AJ47" s="2541"/>
      <c r="AK47" s="2540"/>
    </row>
    <row r="48" spans="1:167" s="42" customFormat="1">
      <c r="A48" s="141" t="s">
        <v>1420</v>
      </c>
      <c r="B48" s="141"/>
      <c r="C48" s="1357" t="s">
        <v>1117</v>
      </c>
      <c r="D48" s="141"/>
      <c r="E48" s="1700" t="s">
        <v>1484</v>
      </c>
      <c r="F48" s="141"/>
      <c r="G48" s="1359"/>
      <c r="H48" s="1360"/>
      <c r="I48" s="1359"/>
      <c r="J48" s="1360"/>
      <c r="K48" s="1359"/>
      <c r="L48" s="1360"/>
      <c r="M48" s="1359"/>
      <c r="N48" s="1360"/>
      <c r="O48" s="1359"/>
      <c r="P48" s="1360"/>
      <c r="Q48" s="1360"/>
      <c r="R48" s="1359"/>
      <c r="S48" s="1360"/>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c r="DI48" s="141"/>
      <c r="DJ48" s="141"/>
      <c r="DK48" s="141"/>
      <c r="DL48" s="141"/>
      <c r="DM48" s="141"/>
      <c r="DN48" s="141"/>
      <c r="DO48" s="141"/>
      <c r="DP48" s="141"/>
      <c r="DQ48" s="141"/>
      <c r="DR48" s="141"/>
      <c r="DS48" s="141"/>
      <c r="DT48" s="141"/>
      <c r="DU48" s="141"/>
      <c r="DV48" s="141"/>
      <c r="DW48" s="141"/>
      <c r="DX48" s="141"/>
      <c r="DY48" s="141"/>
      <c r="DZ48" s="141"/>
      <c r="EA48" s="141"/>
      <c r="EB48" s="141"/>
      <c r="EC48" s="141"/>
      <c r="ED48" s="141"/>
      <c r="EE48" s="141"/>
      <c r="EF48" s="141"/>
      <c r="EG48" s="141"/>
      <c r="EH48" s="141"/>
      <c r="EI48" s="141"/>
      <c r="EJ48" s="141"/>
      <c r="EK48" s="141"/>
      <c r="EL48" s="141"/>
      <c r="EM48" s="141"/>
      <c r="EN48" s="141"/>
      <c r="EO48" s="141"/>
      <c r="EP48" s="141"/>
      <c r="EQ48" s="141"/>
      <c r="ER48" s="141"/>
      <c r="ES48" s="141"/>
      <c r="ET48" s="141"/>
      <c r="EU48" s="141"/>
      <c r="EV48" s="141"/>
      <c r="EW48" s="141"/>
      <c r="EX48" s="141"/>
      <c r="EY48" s="141"/>
      <c r="EZ48" s="141"/>
      <c r="FA48" s="141"/>
      <c r="FB48" s="141"/>
      <c r="FC48" s="141"/>
      <c r="FD48" s="141"/>
      <c r="FE48" s="141"/>
      <c r="FF48" s="141"/>
      <c r="FG48" s="141"/>
      <c r="FH48" s="141"/>
      <c r="FI48" s="141"/>
      <c r="FJ48" s="141"/>
      <c r="FK48" s="141"/>
    </row>
    <row r="49" spans="2:46" s="1122" customFormat="1">
      <c r="B49" s="1122" t="s">
        <v>1483</v>
      </c>
      <c r="E49" s="1431"/>
      <c r="R49" s="1124"/>
      <c r="S49" s="1125"/>
      <c r="T49" s="1124"/>
      <c r="U49" s="1125"/>
      <c r="V49" s="1124"/>
      <c r="W49" s="1125"/>
      <c r="X49" s="1124"/>
      <c r="Y49" s="1125"/>
      <c r="Z49" s="1124"/>
      <c r="AA49" s="1125"/>
      <c r="AB49" s="1124"/>
      <c r="AC49" s="1125"/>
      <c r="AD49" s="1124"/>
      <c r="AE49" s="1125"/>
      <c r="AF49" s="1124"/>
      <c r="AG49" s="1125"/>
      <c r="AH49" s="1124"/>
      <c r="AI49" s="1125"/>
    </row>
    <row r="50" spans="2:46" s="1122" customFormat="1">
      <c r="E50" s="1431"/>
      <c r="G50" s="1688" t="s">
        <v>1449</v>
      </c>
      <c r="H50" s="1689"/>
      <c r="I50" s="1689"/>
      <c r="J50" s="50"/>
      <c r="K50" s="50"/>
      <c r="L50" s="2687"/>
      <c r="M50" s="2687"/>
      <c r="N50" s="2687"/>
      <c r="O50" s="2687"/>
      <c r="P50" s="2687"/>
      <c r="Q50" s="2688"/>
      <c r="R50" s="1688" t="s">
        <v>1450</v>
      </c>
      <c r="S50" s="2688"/>
      <c r="T50" s="2687"/>
      <c r="U50" s="2687"/>
      <c r="V50" s="2687"/>
      <c r="W50" s="2687"/>
      <c r="X50" s="2687"/>
      <c r="Y50" s="2687"/>
      <c r="Z50" s="1380"/>
      <c r="AA50" s="2685"/>
      <c r="AB50" s="1380"/>
      <c r="AC50" s="2685"/>
      <c r="AD50" s="1380"/>
      <c r="AE50" s="2685"/>
      <c r="AF50" s="1380"/>
      <c r="AG50" s="2685"/>
      <c r="AH50" s="1380"/>
      <c r="AI50" s="2685"/>
      <c r="AJ50" s="50"/>
      <c r="AK50" s="50"/>
      <c r="AL50" s="50"/>
      <c r="AM50" s="50"/>
      <c r="AN50" s="50"/>
      <c r="AO50" s="50"/>
      <c r="AP50" s="50"/>
      <c r="AQ50" s="50"/>
      <c r="AR50" s="50"/>
      <c r="AS50" s="50"/>
      <c r="AT50" s="1382"/>
    </row>
    <row r="51" spans="2:46" s="1122" customFormat="1">
      <c r="B51" s="54" t="s">
        <v>1482</v>
      </c>
      <c r="C51" s="50"/>
      <c r="D51" s="50"/>
      <c r="E51" s="1674"/>
      <c r="F51" s="1382"/>
      <c r="G51" s="828" t="s">
        <v>1421</v>
      </c>
      <c r="H51" s="2695"/>
      <c r="I51" s="2695"/>
      <c r="J51" s="205"/>
      <c r="K51" s="205"/>
      <c r="L51" s="1057"/>
      <c r="M51" s="1057"/>
      <c r="N51" s="1057"/>
      <c r="O51" s="1057"/>
      <c r="P51" s="1057"/>
      <c r="Q51" s="1698"/>
      <c r="R51" s="828" t="s">
        <v>1477</v>
      </c>
      <c r="S51" s="1698"/>
      <c r="T51" s="1057"/>
      <c r="U51" s="1057"/>
      <c r="V51" s="1057"/>
      <c r="W51" s="1057"/>
      <c r="X51" s="1057"/>
      <c r="Y51" s="1057"/>
      <c r="Z51" s="1246"/>
      <c r="AA51" s="87"/>
      <c r="AB51" s="1246"/>
      <c r="AC51" s="87"/>
      <c r="AD51" s="1246"/>
      <c r="AE51" s="87"/>
      <c r="AF51" s="1246"/>
      <c r="AG51" s="87"/>
      <c r="AH51" s="1246"/>
      <c r="AI51" s="87"/>
      <c r="AJ51" s="205"/>
      <c r="AK51" s="205"/>
      <c r="AL51" s="205"/>
      <c r="AM51" s="205"/>
      <c r="AN51" s="205"/>
      <c r="AO51" s="205"/>
      <c r="AP51" s="205"/>
      <c r="AQ51" s="205"/>
      <c r="AR51" s="205"/>
      <c r="AS51" s="205"/>
      <c r="AT51" s="1151"/>
    </row>
    <row r="52" spans="2:46">
      <c r="B52" s="1122"/>
      <c r="C52" s="1122"/>
      <c r="D52" s="1122"/>
      <c r="E52" s="1122"/>
      <c r="F52" s="1122"/>
      <c r="G52" s="763"/>
      <c r="H52" s="137"/>
      <c r="I52" s="137"/>
      <c r="J52" s="763"/>
      <c r="K52" s="137"/>
      <c r="L52" s="137"/>
      <c r="M52" s="763"/>
      <c r="N52" s="137"/>
      <c r="O52" s="137"/>
      <c r="P52" s="763"/>
      <c r="Q52" s="137"/>
      <c r="R52" s="137"/>
      <c r="S52" s="763"/>
      <c r="T52" s="137"/>
      <c r="U52" s="137"/>
      <c r="V52" s="763"/>
      <c r="W52" s="137"/>
      <c r="X52" s="137"/>
      <c r="Y52" s="137"/>
      <c r="Z52" s="137"/>
      <c r="AA52" s="137"/>
      <c r="AB52" s="763"/>
      <c r="AC52" s="137"/>
      <c r="AD52" s="137"/>
      <c r="AE52" s="222"/>
    </row>
    <row r="53" spans="2:46">
      <c r="B53" s="1122"/>
      <c r="C53" s="1122"/>
      <c r="D53" s="1122"/>
      <c r="E53" s="1122"/>
      <c r="F53" s="1122"/>
      <c r="G53" s="763"/>
      <c r="H53" s="137"/>
      <c r="I53" s="137"/>
      <c r="J53" s="137"/>
      <c r="K53" s="137"/>
      <c r="L53" s="137"/>
      <c r="M53" s="137"/>
      <c r="N53" s="137"/>
      <c r="O53" s="137"/>
      <c r="P53" s="763"/>
      <c r="Q53" s="137"/>
      <c r="R53" s="137"/>
      <c r="S53" s="137"/>
      <c r="T53" s="137"/>
      <c r="U53" s="137"/>
      <c r="V53" s="137"/>
      <c r="W53" s="137"/>
      <c r="X53" s="137"/>
      <c r="Y53" s="137"/>
      <c r="Z53" s="137"/>
      <c r="AA53" s="137"/>
      <c r="AB53" s="137"/>
      <c r="AC53" s="137"/>
      <c r="AD53" s="137"/>
      <c r="AE53" s="222"/>
    </row>
    <row r="54" spans="2:46">
      <c r="B54" s="1122"/>
      <c r="C54" s="1122"/>
      <c r="D54" s="1122"/>
      <c r="E54" s="1122"/>
      <c r="F54" s="1122"/>
      <c r="G54" s="763"/>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222"/>
    </row>
    <row r="55" spans="2:46">
      <c r="B55" s="1122"/>
      <c r="C55" s="11"/>
      <c r="D55" s="1122"/>
      <c r="E55" s="1122"/>
      <c r="F55" s="1122"/>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222"/>
    </row>
    <row r="56" spans="2:46">
      <c r="B56" s="1122"/>
      <c r="C56" s="1122"/>
      <c r="D56" s="1122"/>
      <c r="E56" s="1122"/>
      <c r="F56" s="1122"/>
      <c r="G56" s="763"/>
      <c r="H56" s="137"/>
      <c r="I56" s="137"/>
      <c r="J56" s="137"/>
      <c r="K56" s="137"/>
      <c r="L56" s="137"/>
      <c r="M56" s="137"/>
      <c r="N56" s="137"/>
      <c r="O56" s="137"/>
      <c r="P56" s="763"/>
      <c r="Q56" s="137"/>
      <c r="R56" s="137"/>
      <c r="S56" s="137"/>
      <c r="T56" s="137"/>
      <c r="U56" s="137"/>
      <c r="V56" s="137"/>
      <c r="W56" s="137"/>
      <c r="X56" s="137"/>
      <c r="Y56" s="137"/>
      <c r="Z56" s="137"/>
      <c r="AA56" s="137"/>
      <c r="AB56" s="137"/>
      <c r="AC56" s="137"/>
      <c r="AD56" s="137"/>
      <c r="AE56" s="222"/>
    </row>
    <row r="57" spans="2:46">
      <c r="B57" s="1122"/>
      <c r="C57" s="1122"/>
      <c r="D57" s="1122"/>
      <c r="E57" s="1122"/>
      <c r="F57" s="1122"/>
      <c r="G57" s="763"/>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222"/>
    </row>
    <row r="58" spans="2:46">
      <c r="B58" s="1122"/>
      <c r="C58" s="1122"/>
      <c r="D58" s="1122"/>
      <c r="E58" s="1122"/>
      <c r="F58" s="1122"/>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222"/>
    </row>
  </sheetData>
  <protectedRanges>
    <protectedRange sqref="C16" name="Plage1"/>
  </protectedRanges>
  <mergeCells count="20">
    <mergeCell ref="E40:G40"/>
    <mergeCell ref="E41:G41"/>
    <mergeCell ref="E42:G42"/>
    <mergeCell ref="A19:K19"/>
    <mergeCell ref="AV19:FK19"/>
    <mergeCell ref="E34:G34"/>
    <mergeCell ref="E26:G26"/>
    <mergeCell ref="E27:G27"/>
    <mergeCell ref="E28:F28"/>
    <mergeCell ref="E29:F29"/>
    <mergeCell ref="E32:G32"/>
    <mergeCell ref="E33:G33"/>
    <mergeCell ref="AE18:BY18"/>
    <mergeCell ref="Q1:FK1"/>
    <mergeCell ref="G15:I15"/>
    <mergeCell ref="J15:K15"/>
    <mergeCell ref="Q15:FK15"/>
    <mergeCell ref="A18:K18"/>
    <mergeCell ref="A17:K17"/>
    <mergeCell ref="W17:AF17"/>
  </mergeCells>
  <hyperlinks>
    <hyperlink ref="A2" location="'Choix Devis&amp;Projet'!A1" display="Retour onglet &quot;Choix Devis&amp;Projet&quot;"/>
  </hyperlinks>
  <pageMargins left="0.70866141732283472" right="0.70866141732283472" top="0.74803149606299213" bottom="0.74803149606299213" header="0.31496062992125984" footer="0.31496062992125984"/>
  <pageSetup paperSize="9" scale="41" orientation="landscape" r:id="rId1"/>
  <drawing r:id="rId2"/>
  <legacyDrawing r:id="rId3"/>
  <oleObjects>
    <oleObject progId="Unknown" shapeId="32769" r:id="rId4"/>
  </oleObjects>
</worksheet>
</file>

<file path=xl/worksheets/sheet26.xml><?xml version="1.0" encoding="utf-8"?>
<worksheet xmlns="http://schemas.openxmlformats.org/spreadsheetml/2006/main" xmlns:r="http://schemas.openxmlformats.org/officeDocument/2006/relationships">
  <sheetPr>
    <pageSetUpPr fitToPage="1"/>
  </sheetPr>
  <dimension ref="A1:AL29"/>
  <sheetViews>
    <sheetView zoomScale="55" zoomScaleNormal="55" workbookViewId="0">
      <selection activeCell="A10" sqref="A10:I10"/>
    </sheetView>
  </sheetViews>
  <sheetFormatPr baseColWidth="10" defaultRowHeight="15"/>
  <cols>
    <col min="1" max="5" width="11.42578125" style="219"/>
    <col min="6" max="6" width="11.42578125" style="220"/>
    <col min="7" max="7" width="23.28515625" style="1123" customWidth="1"/>
    <col min="8" max="8" width="5.28515625" style="65" bestFit="1" customWidth="1"/>
    <col min="9" max="9" width="6.7109375" style="70" bestFit="1" customWidth="1"/>
    <col min="10" max="10" width="6.7109375" style="2541" customWidth="1"/>
    <col min="11" max="11" width="26.42578125" style="65" bestFit="1" customWidth="1"/>
    <col min="12" max="12" width="21.5703125" style="70" bestFit="1" customWidth="1"/>
    <col min="13" max="13" width="16.42578125" style="65" bestFit="1" customWidth="1"/>
    <col min="14" max="14" width="12" style="70" bestFit="1" customWidth="1"/>
    <col min="15" max="15" width="21.140625" style="65" bestFit="1" customWidth="1"/>
    <col min="16" max="16" width="24" style="70" customWidth="1"/>
    <col min="17" max="17" width="19.28515625" style="65" bestFit="1" customWidth="1"/>
    <col min="18" max="18" width="9.5703125" style="70" bestFit="1" customWidth="1"/>
    <col min="19" max="19" width="11.42578125" style="70"/>
    <col min="20" max="20" width="11.42578125" style="65"/>
    <col min="21" max="21" width="11.42578125" style="70"/>
    <col min="22" max="22" width="11.42578125" style="65"/>
    <col min="23" max="23" width="11.42578125" style="70"/>
    <col min="24" max="24" width="11.42578125" style="65"/>
    <col min="25" max="25" width="11.42578125" style="70"/>
    <col min="26" max="26" width="11.42578125" style="65"/>
    <col min="27" max="27" width="11.42578125" style="70"/>
    <col min="28" max="28" width="11.42578125" style="65"/>
    <col min="29" max="29" width="11.42578125" style="70"/>
    <col min="30" max="30" width="11.42578125" style="65"/>
    <col min="31" max="31" width="11.42578125" style="70"/>
    <col min="32" max="32" width="11.42578125" style="65"/>
    <col min="33" max="33" width="11.42578125" style="70"/>
    <col min="34" max="34" width="11.42578125" style="65"/>
    <col min="35" max="35" width="11.42578125" style="70"/>
    <col min="36" max="36" width="11.42578125" style="65"/>
    <col min="37" max="37" width="11.42578125" style="70"/>
    <col min="38" max="16384" width="11.42578125" style="219"/>
  </cols>
  <sheetData>
    <row r="1" spans="1:37" s="468" customFormat="1" ht="16.5" thickBot="1">
      <c r="A1" s="189" t="s">
        <v>2576</v>
      </c>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469"/>
    </row>
    <row r="2" spans="1:37" s="1" customFormat="1">
      <c r="A2" s="315" t="s">
        <v>1952</v>
      </c>
    </row>
    <row r="3" spans="1:37" s="1" customFormat="1">
      <c r="A3" s="1539"/>
    </row>
    <row r="4" spans="1:37" s="1" customFormat="1">
      <c r="A4" s="1539"/>
      <c r="B4" s="1" t="s">
        <v>1481</v>
      </c>
      <c r="D4" s="1673" t="s">
        <v>1385</v>
      </c>
      <c r="K4" s="1672" t="s">
        <v>1390</v>
      </c>
      <c r="P4" s="1672" t="s">
        <v>1384</v>
      </c>
    </row>
    <row r="5" spans="1:37" s="1" customFormat="1">
      <c r="A5" s="1539"/>
      <c r="B5" s="440"/>
      <c r="C5" s="1417" t="s">
        <v>205</v>
      </c>
      <c r="D5" s="1123" t="s">
        <v>1431</v>
      </c>
      <c r="J5" s="2684" t="s">
        <v>206</v>
      </c>
      <c r="K5" s="28" t="s">
        <v>1455</v>
      </c>
    </row>
    <row r="6" spans="1:37" s="1" customFormat="1">
      <c r="C6" s="1417" t="s">
        <v>208</v>
      </c>
      <c r="D6" s="1123" t="s">
        <v>1432</v>
      </c>
      <c r="J6" s="1432" t="s">
        <v>207</v>
      </c>
      <c r="K6" s="28" t="s">
        <v>2550</v>
      </c>
      <c r="O6" s="1129" t="s">
        <v>205</v>
      </c>
      <c r="P6" s="28" t="s">
        <v>2551</v>
      </c>
    </row>
    <row r="7" spans="1:37" s="1" customFormat="1"/>
    <row r="8" spans="1:37" s="1" customFormat="1" ht="15.75" thickBot="1">
      <c r="B8" s="6" t="s">
        <v>2062</v>
      </c>
      <c r="C8" s="1417"/>
      <c r="D8" s="1123"/>
    </row>
    <row r="9" spans="1:37" ht="18.75">
      <c r="E9" s="5027" t="s">
        <v>2398</v>
      </c>
      <c r="F9" s="5028"/>
      <c r="G9" s="5028"/>
      <c r="H9" s="5028"/>
      <c r="I9" s="5028"/>
      <c r="J9" s="5028"/>
      <c r="K9" s="5028"/>
      <c r="L9" s="5028"/>
      <c r="M9" s="5028"/>
      <c r="N9" s="5028"/>
      <c r="O9" s="5028"/>
      <c r="P9" s="5028"/>
      <c r="Q9" s="5028"/>
      <c r="R9" s="5028"/>
      <c r="S9" s="2982"/>
    </row>
    <row r="10" spans="1:37" s="2545" customFormat="1" ht="36.75" customHeight="1">
      <c r="E10" s="5025" t="s">
        <v>2059</v>
      </c>
      <c r="F10" s="5026"/>
      <c r="G10" s="3231" t="s">
        <v>2155</v>
      </c>
      <c r="H10" s="4902" t="s">
        <v>108</v>
      </c>
      <c r="I10" s="4902"/>
      <c r="J10" s="3232" t="s">
        <v>2371</v>
      </c>
      <c r="K10" s="3233" t="s">
        <v>1086</v>
      </c>
      <c r="L10" s="3233" t="s">
        <v>1087</v>
      </c>
      <c r="M10" s="5029" t="s">
        <v>1088</v>
      </c>
      <c r="N10" s="5029" t="s">
        <v>1089</v>
      </c>
      <c r="O10" s="5029" t="s">
        <v>1090</v>
      </c>
      <c r="P10" s="5029" t="s">
        <v>2043</v>
      </c>
      <c r="Q10" s="5029" t="s">
        <v>1334</v>
      </c>
      <c r="R10" s="5029" t="s">
        <v>1338</v>
      </c>
      <c r="S10" s="5024" t="s">
        <v>672</v>
      </c>
      <c r="U10" s="2544"/>
      <c r="V10" s="1383"/>
      <c r="W10" s="2544"/>
      <c r="X10" s="1383"/>
      <c r="Y10" s="2544"/>
      <c r="Z10" s="1383"/>
      <c r="AA10" s="2544"/>
      <c r="AB10" s="1383"/>
      <c r="AC10" s="2544"/>
      <c r="AD10" s="1383"/>
      <c r="AE10" s="2544"/>
      <c r="AF10" s="1383"/>
      <c r="AG10" s="2544"/>
      <c r="AH10" s="1383"/>
      <c r="AI10" s="2544"/>
      <c r="AJ10" s="1383"/>
      <c r="AK10" s="2544"/>
    </row>
    <row r="11" spans="1:37" ht="45.75" thickBot="1">
      <c r="D11" s="2436" t="s">
        <v>1795</v>
      </c>
      <c r="E11" s="2976" t="s">
        <v>1082</v>
      </c>
      <c r="F11" s="2967" t="s">
        <v>1083</v>
      </c>
      <c r="G11" s="3237" t="s">
        <v>2154</v>
      </c>
      <c r="H11" s="3237" t="s">
        <v>1084</v>
      </c>
      <c r="I11" s="3237" t="s">
        <v>1085</v>
      </c>
      <c r="J11" s="3233"/>
      <c r="K11" s="3235" t="s">
        <v>2388</v>
      </c>
      <c r="L11" s="2977" t="s">
        <v>2394</v>
      </c>
      <c r="M11" s="5029"/>
      <c r="N11" s="5029"/>
      <c r="O11" s="5029"/>
      <c r="P11" s="5029"/>
      <c r="Q11" s="5029"/>
      <c r="R11" s="5029"/>
      <c r="S11" s="5024"/>
      <c r="T11" s="219"/>
    </row>
    <row r="12" spans="1:37">
      <c r="D12" s="2979" t="s">
        <v>1811</v>
      </c>
      <c r="E12" s="2976">
        <v>0</v>
      </c>
      <c r="F12" s="2967">
        <v>250</v>
      </c>
      <c r="G12" s="3237" t="s">
        <v>2156</v>
      </c>
      <c r="H12" s="3238">
        <v>32</v>
      </c>
      <c r="I12" s="3238">
        <v>32</v>
      </c>
      <c r="J12" s="3238">
        <v>20</v>
      </c>
      <c r="K12" s="3237" t="s">
        <v>2372</v>
      </c>
      <c r="L12" s="3237" t="s">
        <v>2389</v>
      </c>
      <c r="M12" s="3237" t="s">
        <v>1719</v>
      </c>
      <c r="N12" s="3238" t="s">
        <v>1720</v>
      </c>
      <c r="O12" s="3237" t="s">
        <v>1095</v>
      </c>
      <c r="P12" s="3237" t="s">
        <v>2044</v>
      </c>
      <c r="Q12" s="3238" t="s">
        <v>191</v>
      </c>
      <c r="R12" s="3238">
        <v>425</v>
      </c>
      <c r="S12" s="3240" t="s">
        <v>1339</v>
      </c>
      <c r="T12" s="219"/>
    </row>
    <row r="13" spans="1:37">
      <c r="D13" s="2986" t="s">
        <v>1812</v>
      </c>
      <c r="E13" s="2976">
        <v>0</v>
      </c>
      <c r="F13" s="2967">
        <v>450</v>
      </c>
      <c r="G13" s="3237" t="s">
        <v>2157</v>
      </c>
      <c r="H13" s="3238">
        <v>32</v>
      </c>
      <c r="I13" s="3238">
        <v>32</v>
      </c>
      <c r="J13" s="3238">
        <v>20</v>
      </c>
      <c r="K13" s="3237" t="s">
        <v>2373</v>
      </c>
      <c r="L13" s="3237" t="s">
        <v>2390</v>
      </c>
      <c r="M13" s="3237" t="s">
        <v>1719</v>
      </c>
      <c r="N13" s="3238" t="s">
        <v>1721</v>
      </c>
      <c r="O13" s="3237" t="s">
        <v>1095</v>
      </c>
      <c r="P13" s="3237" t="s">
        <v>2044</v>
      </c>
      <c r="Q13" s="3238" t="s">
        <v>300</v>
      </c>
      <c r="R13" s="3238">
        <v>530</v>
      </c>
      <c r="S13" s="3240" t="s">
        <v>1339</v>
      </c>
      <c r="T13" s="219"/>
    </row>
    <row r="14" spans="1:37">
      <c r="D14" s="2980" t="s">
        <v>1813</v>
      </c>
      <c r="E14" s="2976">
        <v>0</v>
      </c>
      <c r="F14" s="2967">
        <v>1000</v>
      </c>
      <c r="G14" s="3237" t="s">
        <v>2158</v>
      </c>
      <c r="H14" s="3238">
        <v>50</v>
      </c>
      <c r="I14" s="3238">
        <v>50</v>
      </c>
      <c r="J14" s="3238">
        <v>20</v>
      </c>
      <c r="K14" s="3237" t="s">
        <v>2374</v>
      </c>
      <c r="L14" s="3237" t="s">
        <v>2391</v>
      </c>
      <c r="M14" s="3237" t="s">
        <v>1719</v>
      </c>
      <c r="N14" s="3238" t="s">
        <v>1722</v>
      </c>
      <c r="O14" s="3237" t="s">
        <v>1095</v>
      </c>
      <c r="P14" s="3237" t="s">
        <v>2044</v>
      </c>
      <c r="Q14" s="3238" t="s">
        <v>1340</v>
      </c>
      <c r="R14" s="3238">
        <v>570</v>
      </c>
      <c r="S14" s="3240" t="s">
        <v>1339</v>
      </c>
      <c r="T14" s="219"/>
    </row>
    <row r="15" spans="1:37">
      <c r="D15" s="2980" t="s">
        <v>1814</v>
      </c>
      <c r="E15" s="2976">
        <v>0</v>
      </c>
      <c r="F15" s="2967">
        <v>1400</v>
      </c>
      <c r="G15" s="3237" t="s">
        <v>2159</v>
      </c>
      <c r="H15" s="3238">
        <v>50</v>
      </c>
      <c r="I15" s="3238">
        <v>50</v>
      </c>
      <c r="J15" s="3238">
        <v>20</v>
      </c>
      <c r="K15" s="3237" t="s">
        <v>2375</v>
      </c>
      <c r="L15" s="3237" t="s">
        <v>2392</v>
      </c>
      <c r="M15" s="3237" t="s">
        <v>1719</v>
      </c>
      <c r="N15" s="3238" t="s">
        <v>1723</v>
      </c>
      <c r="O15" s="3237" t="s">
        <v>1095</v>
      </c>
      <c r="P15" s="3237" t="s">
        <v>2044</v>
      </c>
      <c r="Q15" s="3238" t="s">
        <v>306</v>
      </c>
      <c r="R15" s="3238">
        <v>620</v>
      </c>
      <c r="S15" s="3240" t="s">
        <v>1339</v>
      </c>
      <c r="T15" s="219"/>
    </row>
    <row r="16" spans="1:37" ht="15.75" thickBot="1">
      <c r="D16" s="2981" t="s">
        <v>1815</v>
      </c>
      <c r="E16" s="2978">
        <v>0</v>
      </c>
      <c r="F16" s="2969">
        <v>3000</v>
      </c>
      <c r="G16" s="3271" t="s">
        <v>2160</v>
      </c>
      <c r="H16" s="3270">
        <v>80</v>
      </c>
      <c r="I16" s="3270">
        <v>80</v>
      </c>
      <c r="J16" s="3270">
        <v>20</v>
      </c>
      <c r="K16" s="3271" t="s">
        <v>2376</v>
      </c>
      <c r="L16" s="3271" t="s">
        <v>2393</v>
      </c>
      <c r="M16" s="3271" t="s">
        <v>1719</v>
      </c>
      <c r="N16" s="3270" t="s">
        <v>1724</v>
      </c>
      <c r="O16" s="3271" t="s">
        <v>1095</v>
      </c>
      <c r="P16" s="3271" t="s">
        <v>2044</v>
      </c>
      <c r="Q16" s="3270" t="s">
        <v>312</v>
      </c>
      <c r="R16" s="3270">
        <v>890</v>
      </c>
      <c r="S16" s="3278" t="s">
        <v>1339</v>
      </c>
      <c r="T16" s="219"/>
    </row>
    <row r="17" spans="1:38">
      <c r="G17" s="1127"/>
      <c r="H17" s="433"/>
      <c r="I17" s="1127"/>
      <c r="J17" s="1127"/>
      <c r="K17" s="433"/>
      <c r="L17" s="1127"/>
      <c r="M17" s="433"/>
      <c r="N17" s="1127"/>
      <c r="O17" s="433"/>
      <c r="P17" s="1127"/>
      <c r="Q17" s="433"/>
      <c r="R17" s="433"/>
      <c r="S17" s="1127"/>
      <c r="T17" s="70"/>
      <c r="U17" s="65"/>
      <c r="V17" s="70"/>
      <c r="W17" s="65"/>
      <c r="X17" s="70"/>
      <c r="Y17" s="65"/>
      <c r="Z17" s="70"/>
      <c r="AA17" s="65"/>
      <c r="AB17" s="70"/>
      <c r="AC17" s="65"/>
      <c r="AD17" s="70"/>
      <c r="AE17" s="65"/>
      <c r="AF17" s="70"/>
      <c r="AG17" s="65"/>
      <c r="AH17" s="70"/>
      <c r="AI17" s="65"/>
      <c r="AJ17" s="70"/>
      <c r="AK17" s="219"/>
    </row>
    <row r="18" spans="1:38">
      <c r="G18" s="425"/>
      <c r="H18" s="1127"/>
      <c r="I18" s="433"/>
      <c r="J18" s="433"/>
      <c r="K18" s="1127"/>
      <c r="L18" s="433"/>
      <c r="M18" s="1127"/>
      <c r="N18" s="433"/>
      <c r="O18" s="1127"/>
      <c r="P18" s="433"/>
      <c r="Q18" s="1127"/>
      <c r="R18" s="433"/>
      <c r="S18" s="433"/>
    </row>
    <row r="19" spans="1:38" s="1122" customFormat="1">
      <c r="A19" s="145" t="s">
        <v>1420</v>
      </c>
      <c r="B19" s="145"/>
      <c r="C19" s="1675" t="s">
        <v>1117</v>
      </c>
      <c r="D19" s="145"/>
      <c r="E19" s="1700" t="s">
        <v>1484</v>
      </c>
      <c r="F19" s="145"/>
      <c r="G19" s="3247"/>
      <c r="H19" s="3248"/>
      <c r="I19" s="3249"/>
      <c r="J19" s="3249"/>
      <c r="K19" s="3248"/>
      <c r="L19" s="3249"/>
      <c r="M19" s="3248"/>
      <c r="N19" s="3249"/>
      <c r="O19" s="3248"/>
      <c r="P19" s="3249"/>
      <c r="Q19" s="3248"/>
      <c r="R19" s="3249"/>
      <c r="S19" s="3248"/>
      <c r="T19" s="146"/>
      <c r="U19" s="145"/>
      <c r="V19" s="145"/>
      <c r="W19" s="145"/>
      <c r="X19" s="145"/>
      <c r="Y19" s="145"/>
      <c r="Z19" s="145"/>
      <c r="AA19" s="145"/>
      <c r="AB19" s="145"/>
      <c r="AC19" s="145"/>
      <c r="AD19" s="145"/>
      <c r="AE19" s="145"/>
      <c r="AF19" s="145"/>
      <c r="AG19" s="145"/>
      <c r="AH19" s="145"/>
      <c r="AI19" s="145"/>
      <c r="AJ19" s="145"/>
      <c r="AK19" s="145"/>
      <c r="AL19" s="145"/>
    </row>
    <row r="20" spans="1:38" s="1122" customFormat="1">
      <c r="B20" s="1122" t="s">
        <v>1483</v>
      </c>
      <c r="E20" s="1431"/>
      <c r="G20" s="1126"/>
      <c r="H20" s="1126"/>
      <c r="I20" s="1126"/>
      <c r="J20" s="1126"/>
      <c r="K20" s="1126"/>
      <c r="L20" s="1126"/>
      <c r="M20" s="1126"/>
      <c r="N20" s="1126"/>
      <c r="O20" s="1126"/>
      <c r="P20" s="1126"/>
      <c r="Q20" s="1126"/>
      <c r="R20" s="1126"/>
      <c r="S20" s="1127"/>
      <c r="T20" s="1125"/>
      <c r="U20" s="1124"/>
      <c r="V20" s="1125"/>
      <c r="W20" s="1124"/>
      <c r="X20" s="1125"/>
      <c r="Y20" s="1124"/>
      <c r="Z20" s="1125"/>
      <c r="AA20" s="1124"/>
      <c r="AB20" s="1125"/>
      <c r="AC20" s="1124"/>
      <c r="AD20" s="1125"/>
      <c r="AE20" s="1124"/>
      <c r="AF20" s="1125"/>
      <c r="AG20" s="1124"/>
      <c r="AH20" s="1125"/>
      <c r="AI20" s="1124"/>
      <c r="AJ20" s="1125"/>
    </row>
    <row r="21" spans="1:38" s="1122" customFormat="1">
      <c r="E21" s="1431"/>
      <c r="G21" s="1126"/>
      <c r="H21" s="3250" t="s">
        <v>1449</v>
      </c>
      <c r="I21" s="3251"/>
      <c r="J21" s="3251"/>
      <c r="K21" s="3251"/>
      <c r="L21" s="3250" t="s">
        <v>1450</v>
      </c>
      <c r="M21" s="3252"/>
      <c r="N21" s="3224"/>
      <c r="O21" s="3224"/>
      <c r="P21" s="3224"/>
      <c r="Q21" s="3224"/>
      <c r="R21" s="3224"/>
      <c r="S21" s="3224"/>
      <c r="T21" s="440"/>
      <c r="U21" s="440"/>
      <c r="V21" s="440"/>
      <c r="W21" s="440"/>
      <c r="X21" s="440"/>
      <c r="Y21" s="440"/>
      <c r="Z21" s="440"/>
      <c r="AA21" s="1124"/>
      <c r="AB21" s="1125"/>
      <c r="AC21" s="1124"/>
      <c r="AD21" s="1125"/>
      <c r="AE21" s="1124"/>
      <c r="AF21" s="1125"/>
      <c r="AG21" s="1124"/>
      <c r="AH21" s="1125"/>
      <c r="AI21" s="1124"/>
      <c r="AJ21" s="1125"/>
    </row>
    <row r="22" spans="1:38" s="1122" customFormat="1">
      <c r="B22" s="54" t="s">
        <v>1482</v>
      </c>
      <c r="C22" s="50"/>
      <c r="D22" s="50"/>
      <c r="E22" s="1674"/>
      <c r="F22" s="1382"/>
      <c r="G22" s="1139"/>
      <c r="H22" s="3253" t="s">
        <v>1421</v>
      </c>
      <c r="I22" s="3254"/>
      <c r="J22" s="3254"/>
      <c r="K22" s="3254"/>
      <c r="L22" s="3255" t="s">
        <v>1477</v>
      </c>
      <c r="M22" s="3256"/>
      <c r="N22" s="3224"/>
      <c r="O22" s="3224"/>
      <c r="P22" s="3224"/>
      <c r="Q22" s="3224"/>
      <c r="R22" s="3224"/>
      <c r="S22" s="3224"/>
      <c r="T22" s="440"/>
      <c r="U22" s="440"/>
      <c r="V22" s="440"/>
      <c r="W22" s="440"/>
      <c r="X22" s="440"/>
      <c r="Y22" s="440"/>
      <c r="Z22" s="440"/>
      <c r="AA22" s="1124"/>
      <c r="AB22" s="1125"/>
      <c r="AC22" s="1124"/>
      <c r="AD22" s="1125"/>
      <c r="AE22" s="1124"/>
      <c r="AF22" s="1125"/>
      <c r="AG22" s="1124"/>
      <c r="AH22" s="1125"/>
      <c r="AI22" s="1124"/>
      <c r="AJ22" s="1125"/>
    </row>
    <row r="23" spans="1:38">
      <c r="G23" s="425"/>
      <c r="H23" s="1127"/>
      <c r="I23" s="433"/>
      <c r="J23" s="433"/>
      <c r="K23" s="1127"/>
      <c r="L23" s="433"/>
      <c r="M23" s="1127"/>
      <c r="N23" s="433"/>
      <c r="O23" s="1127"/>
      <c r="P23" s="433"/>
      <c r="Q23" s="1127"/>
      <c r="R23" s="433"/>
      <c r="S23" s="433"/>
    </row>
    <row r="24" spans="1:38">
      <c r="G24" s="425"/>
      <c r="H24" s="1127"/>
      <c r="I24" s="433"/>
      <c r="J24" s="433"/>
      <c r="K24" s="1127"/>
      <c r="L24" s="433"/>
      <c r="M24" s="1127"/>
      <c r="N24" s="433"/>
      <c r="O24" s="1127"/>
      <c r="P24" s="433"/>
      <c r="Q24" s="1127"/>
      <c r="R24" s="433"/>
      <c r="S24" s="433"/>
    </row>
    <row r="29" spans="1:38">
      <c r="C29" s="1" t="s">
        <v>1481</v>
      </c>
      <c r="D29" s="440"/>
      <c r="F29" s="440"/>
      <c r="G29" s="440"/>
      <c r="H29" s="440"/>
      <c r="I29" s="2536"/>
      <c r="J29" s="440"/>
      <c r="K29" s="219"/>
      <c r="L29" s="440"/>
      <c r="M29" s="2540"/>
      <c r="N29" s="440"/>
      <c r="O29" s="219"/>
    </row>
  </sheetData>
  <dataConsolidate/>
  <mergeCells count="10">
    <mergeCell ref="S10:S11"/>
    <mergeCell ref="E10:F10"/>
    <mergeCell ref="H10:I10"/>
    <mergeCell ref="E9:R9"/>
    <mergeCell ref="M10:M11"/>
    <mergeCell ref="N10:N11"/>
    <mergeCell ref="O10:O11"/>
    <mergeCell ref="P10:P11"/>
    <mergeCell ref="Q10:Q11"/>
    <mergeCell ref="R10:R11"/>
  </mergeCells>
  <hyperlinks>
    <hyperlink ref="A2" location="'Choix Devis&amp;Projet'!A1" display="Retour onglet &quot;Choix Devis&amp;Projet&quot;"/>
  </hyperlinks>
  <printOptions horizontalCentered="1"/>
  <pageMargins left="0.39370078740157483" right="0.39370078740157483" top="0.82677165354330717" bottom="0.59055118110236227" header="0.39370078740157483" footer="0.39370078740157483"/>
  <pageSetup paperSize="9" scale="51"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27.xml><?xml version="1.0" encoding="utf-8"?>
<worksheet xmlns="http://schemas.openxmlformats.org/spreadsheetml/2006/main" xmlns:r="http://schemas.openxmlformats.org/officeDocument/2006/relationships">
  <sheetPr>
    <tabColor rgb="FF0000FF"/>
    <pageSetUpPr fitToPage="1"/>
  </sheetPr>
  <dimension ref="A1:AH155"/>
  <sheetViews>
    <sheetView zoomScale="70" zoomScaleNormal="70" zoomScalePageLayoutView="40" workbookViewId="0">
      <selection activeCell="A16" sqref="A16"/>
    </sheetView>
  </sheetViews>
  <sheetFormatPr baseColWidth="10" defaultRowHeight="15"/>
  <cols>
    <col min="1" max="1" width="14.7109375" style="1122" customWidth="1"/>
    <col min="2" max="2" width="27.85546875" style="1122" customWidth="1"/>
    <col min="3" max="3" width="26" style="1122" customWidth="1"/>
    <col min="4" max="5" width="7.85546875" style="1122" customWidth="1"/>
    <col min="6" max="6" width="7.85546875" style="1123" customWidth="1"/>
    <col min="7" max="7" width="7.85546875" style="1124" customWidth="1"/>
    <col min="8" max="8" width="7.85546875" style="1125" customWidth="1"/>
    <col min="9" max="9" width="7.85546875" style="1124" customWidth="1"/>
    <col min="10" max="10" width="7.85546875" style="1125" customWidth="1"/>
    <col min="11" max="11" width="7.85546875" style="1124" customWidth="1"/>
    <col min="12" max="12" width="7.85546875" style="1125" customWidth="1"/>
    <col min="13" max="13" width="7.85546875" style="1124" customWidth="1"/>
    <col min="14" max="14" width="7.85546875" style="1125" customWidth="1"/>
    <col min="15" max="15" width="7.85546875" style="1124" customWidth="1"/>
    <col min="16" max="16" width="7.85546875" style="1125" customWidth="1"/>
    <col min="17" max="17" width="7.85546875" style="1124" customWidth="1"/>
    <col min="18" max="18" width="7.85546875" style="1125" customWidth="1"/>
    <col min="19" max="19" width="7.85546875" style="1124" customWidth="1"/>
    <col min="20" max="20" width="7.85546875" style="1125" customWidth="1"/>
    <col min="21" max="21" width="7.85546875" style="1124" customWidth="1"/>
    <col min="22" max="22" width="7.85546875" style="1125" customWidth="1"/>
    <col min="23" max="23" width="7.85546875" style="1124" customWidth="1"/>
    <col min="24" max="24" width="7.85546875" style="1125" customWidth="1"/>
    <col min="25" max="25" width="7.85546875" style="1124" customWidth="1"/>
    <col min="26" max="26" width="7.85546875" style="1125" customWidth="1"/>
    <col min="27" max="27" width="7.85546875" style="1124" customWidth="1"/>
    <col min="28" max="28" width="7.85546875" style="1125" customWidth="1"/>
    <col min="29" max="29" width="7.85546875" style="1124" customWidth="1"/>
    <col min="30" max="30" width="7.85546875" style="1125" customWidth="1"/>
    <col min="31" max="31" width="7.85546875" style="1124" customWidth="1"/>
    <col min="32" max="32" width="7.85546875" style="1125" customWidth="1"/>
    <col min="33" max="33" width="7.85546875" style="65" customWidth="1"/>
    <col min="34" max="34" width="3.7109375" style="70" customWidth="1"/>
    <col min="35" max="16384" width="11.42578125" style="219"/>
  </cols>
  <sheetData>
    <row r="1" spans="1:34" ht="15.75" thickBot="1">
      <c r="A1" s="194" t="s">
        <v>2577</v>
      </c>
      <c r="B1" s="195"/>
      <c r="C1" s="195"/>
      <c r="D1" s="195"/>
      <c r="E1" s="195"/>
      <c r="F1" s="198"/>
      <c r="G1" s="199"/>
      <c r="H1" s="200"/>
      <c r="I1" s="199"/>
      <c r="J1" s="200"/>
      <c r="K1" s="199"/>
      <c r="L1" s="200"/>
      <c r="M1" s="199"/>
      <c r="N1" s="200"/>
      <c r="O1" s="199"/>
      <c r="P1" s="200"/>
      <c r="Q1" s="199"/>
      <c r="R1" s="200"/>
      <c r="S1" s="199"/>
      <c r="T1" s="200"/>
      <c r="U1" s="199"/>
      <c r="V1" s="200"/>
      <c r="W1" s="199"/>
      <c r="X1" s="200"/>
      <c r="Y1" s="199"/>
      <c r="Z1" s="200"/>
      <c r="AA1" s="199"/>
      <c r="AB1" s="200"/>
      <c r="AC1" s="199"/>
      <c r="AD1" s="200"/>
      <c r="AE1" s="199"/>
      <c r="AF1" s="200"/>
      <c r="AG1" s="3196"/>
    </row>
    <row r="2" spans="1:34">
      <c r="A2" s="315" t="s">
        <v>1952</v>
      </c>
    </row>
    <row r="3" spans="1:34">
      <c r="N3" s="219"/>
      <c r="O3" s="219"/>
    </row>
    <row r="4" spans="1:34">
      <c r="B4" s="135" t="s">
        <v>213</v>
      </c>
      <c r="C4" s="1432" t="s">
        <v>206</v>
      </c>
      <c r="D4" s="1123" t="s">
        <v>2939</v>
      </c>
      <c r="N4" s="1500" t="s">
        <v>239</v>
      </c>
      <c r="O4" s="1123" t="s">
        <v>1115</v>
      </c>
    </row>
    <row r="5" spans="1:34">
      <c r="B5" s="135"/>
      <c r="C5" s="1432" t="s">
        <v>207</v>
      </c>
      <c r="D5" s="1123" t="s">
        <v>610</v>
      </c>
      <c r="N5" s="1500" t="s">
        <v>261</v>
      </c>
      <c r="O5" s="1123" t="s">
        <v>1431</v>
      </c>
    </row>
    <row r="6" spans="1:34">
      <c r="B6" s="135"/>
      <c r="C6" s="1431" t="s">
        <v>205</v>
      </c>
      <c r="D6" s="1123" t="s">
        <v>2938</v>
      </c>
      <c r="N6" s="1500" t="s">
        <v>338</v>
      </c>
      <c r="O6" s="1123" t="s">
        <v>1432</v>
      </c>
    </row>
    <row r="7" spans="1:34">
      <c r="C7" s="1431" t="s">
        <v>208</v>
      </c>
      <c r="D7" s="1123" t="s">
        <v>779</v>
      </c>
      <c r="N7" s="2196" t="s">
        <v>339</v>
      </c>
      <c r="O7" s="261" t="s">
        <v>1760</v>
      </c>
    </row>
    <row r="8" spans="1:34">
      <c r="C8" s="1500" t="s">
        <v>238</v>
      </c>
      <c r="D8" s="261" t="s">
        <v>1138</v>
      </c>
      <c r="N8" s="2734" t="s">
        <v>344</v>
      </c>
      <c r="O8" s="261" t="s">
        <v>2067</v>
      </c>
    </row>
    <row r="10" spans="1:34" s="2536" customFormat="1" ht="24.75" customHeight="1">
      <c r="A10" s="3661" t="s">
        <v>3080</v>
      </c>
      <c r="B10" s="3661"/>
      <c r="C10" s="3662"/>
      <c r="D10" s="3662"/>
      <c r="E10" s="3662"/>
      <c r="F10" s="1123"/>
      <c r="G10" s="2540"/>
      <c r="H10" s="2541"/>
      <c r="I10" s="2540"/>
      <c r="J10" s="2541"/>
      <c r="K10" s="2540"/>
      <c r="L10" s="2541"/>
      <c r="M10" s="2540"/>
      <c r="N10" s="2541"/>
      <c r="O10" s="2540"/>
      <c r="P10" s="2541"/>
      <c r="Q10" s="2540"/>
      <c r="R10" s="2541"/>
      <c r="S10" s="2540"/>
      <c r="T10" s="2541"/>
      <c r="U10" s="2540"/>
      <c r="V10" s="2541"/>
      <c r="W10" s="2540"/>
      <c r="X10" s="2541"/>
      <c r="Y10" s="2540"/>
      <c r="Z10" s="2541"/>
      <c r="AA10" s="2540"/>
      <c r="AB10" s="2541"/>
      <c r="AC10" s="2540"/>
      <c r="AD10" s="2541"/>
      <c r="AE10" s="2540"/>
      <c r="AF10" s="2541"/>
      <c r="AG10" s="2540"/>
      <c r="AH10" s="2541"/>
    </row>
    <row r="11" spans="1:34" s="2536" customFormat="1">
      <c r="A11" s="3181" t="s">
        <v>3078</v>
      </c>
      <c r="B11" s="3181"/>
      <c r="C11" s="3182"/>
      <c r="D11" s="3181"/>
      <c r="E11" s="3181"/>
      <c r="F11" s="3181"/>
      <c r="G11" s="3181"/>
      <c r="H11" s="3181"/>
      <c r="I11" s="3181"/>
      <c r="J11" s="3181"/>
      <c r="K11" s="3181"/>
      <c r="L11" s="3181"/>
      <c r="M11" s="3181"/>
      <c r="N11" s="3181"/>
      <c r="O11" s="3181"/>
      <c r="P11" s="3181"/>
      <c r="Q11" s="3181"/>
      <c r="R11" s="3181"/>
      <c r="S11" s="3181"/>
      <c r="T11" s="3181"/>
      <c r="U11" s="3181"/>
      <c r="V11" s="3181"/>
      <c r="W11" s="3181"/>
      <c r="X11" s="3181"/>
      <c r="Y11" s="3181"/>
      <c r="Z11" s="3181"/>
      <c r="AA11" s="3181"/>
      <c r="AB11" s="3181"/>
      <c r="AC11" s="3181"/>
      <c r="AD11" s="3181"/>
      <c r="AE11" s="3181"/>
      <c r="AF11" s="3181"/>
      <c r="AG11" s="3181"/>
      <c r="AH11" s="2541"/>
    </row>
    <row r="12" spans="1:34" s="2536" customFormat="1">
      <c r="A12" s="440"/>
      <c r="B12" s="440"/>
      <c r="C12" s="440"/>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541"/>
    </row>
    <row r="13" spans="1:34" s="2536" customFormat="1" ht="77.25" customHeight="1">
      <c r="A13" s="5032" t="s">
        <v>3087</v>
      </c>
      <c r="B13" s="5032"/>
      <c r="C13" s="5032"/>
      <c r="D13" s="5032"/>
      <c r="E13" s="5032"/>
      <c r="F13" s="5032"/>
      <c r="G13" s="5032"/>
      <c r="H13" s="5032"/>
      <c r="I13" s="5032"/>
      <c r="J13" s="5032"/>
      <c r="K13" s="5032"/>
      <c r="L13" s="5032"/>
      <c r="M13" s="5032"/>
      <c r="N13" s="5032"/>
      <c r="O13" s="5032"/>
      <c r="P13" s="5032"/>
      <c r="Q13" s="5032"/>
      <c r="R13" s="5032"/>
      <c r="S13" s="5032"/>
      <c r="T13" s="5032"/>
      <c r="U13" s="5032"/>
      <c r="V13" s="5032"/>
      <c r="W13" s="5032"/>
      <c r="X13" s="5032"/>
      <c r="Y13" s="5032"/>
      <c r="Z13" s="5032"/>
      <c r="AA13" s="5032"/>
      <c r="AB13" s="5032"/>
      <c r="AC13" s="218"/>
      <c r="AD13" s="218"/>
      <c r="AE13" s="218"/>
      <c r="AF13" s="218"/>
      <c r="AG13" s="218"/>
      <c r="AH13" s="2541"/>
    </row>
    <row r="14" spans="1:34" s="2536" customFormat="1">
      <c r="A14" s="440"/>
      <c r="B14" s="440"/>
      <c r="C14" s="440"/>
      <c r="D14" s="218"/>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541"/>
    </row>
    <row r="15" spans="1:34" s="2536" customFormat="1" ht="57.75" customHeight="1">
      <c r="A15" s="5030" t="s">
        <v>3088</v>
      </c>
      <c r="B15" s="5030"/>
      <c r="C15" s="5030"/>
      <c r="D15" s="5030"/>
      <c r="E15" s="5030"/>
      <c r="F15" s="5030"/>
      <c r="G15" s="5030"/>
      <c r="H15" s="5030"/>
      <c r="I15" s="5030"/>
      <c r="J15" s="5030"/>
      <c r="K15" s="5030"/>
      <c r="L15" s="5030"/>
      <c r="M15" s="5030"/>
      <c r="N15" s="5030"/>
      <c r="O15" s="5030"/>
      <c r="P15" s="5030"/>
      <c r="Q15" s="5030"/>
      <c r="R15" s="5030"/>
      <c r="S15" s="5030"/>
      <c r="T15" s="5030"/>
      <c r="U15" s="5030"/>
      <c r="V15" s="5030"/>
      <c r="W15" s="5030"/>
      <c r="X15" s="5030"/>
      <c r="Y15" s="5030"/>
      <c r="Z15" s="5030"/>
      <c r="AA15" s="5030"/>
      <c r="AB15" s="5030"/>
      <c r="AC15" s="218"/>
      <c r="AD15" s="218"/>
      <c r="AE15" s="218"/>
      <c r="AF15" s="218"/>
      <c r="AG15" s="218"/>
      <c r="AH15" s="2541"/>
    </row>
    <row r="16" spans="1:34" s="2536" customFormat="1">
      <c r="A16" s="440"/>
      <c r="B16" s="440"/>
      <c r="C16" s="440"/>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541"/>
    </row>
    <row r="17" spans="1:34" s="2536" customFormat="1">
      <c r="A17" s="3197" t="str">
        <f>A18</f>
        <v>0 to 0,5% Air 
sur biogaz sec entrée épurateur / dry biogas @unit inlet</v>
      </c>
      <c r="B17" s="3198"/>
      <c r="C17" s="3198"/>
      <c r="D17" s="3198"/>
      <c r="E17" s="3198"/>
      <c r="F17" s="3198"/>
      <c r="G17" s="3198"/>
      <c r="H17" s="3198"/>
      <c r="I17" s="3198"/>
      <c r="J17" s="3198"/>
      <c r="K17" s="3198"/>
      <c r="L17" s="3198"/>
      <c r="M17" s="3198"/>
      <c r="N17" s="3198"/>
      <c r="O17" s="3198"/>
      <c r="P17" s="3198"/>
      <c r="Q17" s="3198"/>
      <c r="R17" s="3198"/>
      <c r="S17" s="3198"/>
      <c r="T17" s="3198"/>
      <c r="U17" s="3198"/>
      <c r="V17" s="3198"/>
      <c r="W17" s="3198"/>
      <c r="X17" s="3198"/>
      <c r="Y17" s="3198"/>
      <c r="Z17" s="3198"/>
      <c r="AA17" s="3198"/>
      <c r="AB17" s="3198"/>
      <c r="AC17" s="3198"/>
      <c r="AD17" s="3198"/>
      <c r="AE17" s="3198"/>
      <c r="AF17" s="3198"/>
      <c r="AG17" s="3198"/>
      <c r="AH17" s="2541"/>
    </row>
    <row r="18" spans="1:34" s="2536" customFormat="1" ht="17.25" customHeight="1">
      <c r="A18" s="5033" t="s">
        <v>3068</v>
      </c>
      <c r="B18" s="218" t="s">
        <v>3072</v>
      </c>
      <c r="C18" s="218"/>
      <c r="D18" s="454">
        <v>50</v>
      </c>
      <c r="E18" s="454">
        <f>D18+50</f>
        <v>100</v>
      </c>
      <c r="F18" s="454">
        <f t="shared" ref="F18:V18" si="0">E18+50</f>
        <v>150</v>
      </c>
      <c r="G18" s="454">
        <f t="shared" si="0"/>
        <v>200</v>
      </c>
      <c r="H18" s="454">
        <f t="shared" si="0"/>
        <v>250</v>
      </c>
      <c r="I18" s="454">
        <f t="shared" si="0"/>
        <v>300</v>
      </c>
      <c r="J18" s="454">
        <f t="shared" si="0"/>
        <v>350</v>
      </c>
      <c r="K18" s="454">
        <f t="shared" si="0"/>
        <v>400</v>
      </c>
      <c r="L18" s="454">
        <f t="shared" si="0"/>
        <v>450</v>
      </c>
      <c r="M18" s="454">
        <f t="shared" si="0"/>
        <v>500</v>
      </c>
      <c r="N18" s="454">
        <f t="shared" si="0"/>
        <v>550</v>
      </c>
      <c r="O18" s="454">
        <f t="shared" si="0"/>
        <v>600</v>
      </c>
      <c r="P18" s="454">
        <f t="shared" si="0"/>
        <v>650</v>
      </c>
      <c r="Q18" s="454">
        <f t="shared" si="0"/>
        <v>700</v>
      </c>
      <c r="R18" s="454">
        <f t="shared" si="0"/>
        <v>750</v>
      </c>
      <c r="S18" s="454">
        <f t="shared" si="0"/>
        <v>800</v>
      </c>
      <c r="T18" s="454">
        <f t="shared" si="0"/>
        <v>850</v>
      </c>
      <c r="U18" s="454">
        <f t="shared" si="0"/>
        <v>900</v>
      </c>
      <c r="V18" s="454">
        <f t="shared" si="0"/>
        <v>950</v>
      </c>
      <c r="W18" s="3193">
        <v>1000</v>
      </c>
      <c r="X18" s="454">
        <f>W18+50</f>
        <v>1050</v>
      </c>
      <c r="Y18" s="454">
        <f t="shared" ref="Y18:AG18" si="1">X18+50</f>
        <v>1100</v>
      </c>
      <c r="Z18" s="454">
        <f t="shared" si="1"/>
        <v>1150</v>
      </c>
      <c r="AA18" s="454">
        <f t="shared" si="1"/>
        <v>1200</v>
      </c>
      <c r="AB18" s="454">
        <f t="shared" si="1"/>
        <v>1250</v>
      </c>
      <c r="AC18" s="454">
        <f t="shared" si="1"/>
        <v>1300</v>
      </c>
      <c r="AD18" s="454">
        <f t="shared" si="1"/>
        <v>1350</v>
      </c>
      <c r="AE18" s="454">
        <f t="shared" si="1"/>
        <v>1400</v>
      </c>
      <c r="AF18" s="454">
        <f t="shared" si="1"/>
        <v>1450</v>
      </c>
      <c r="AG18" s="454">
        <f t="shared" si="1"/>
        <v>1500</v>
      </c>
      <c r="AH18" s="2541"/>
    </row>
    <row r="19" spans="1:34" s="2536" customFormat="1">
      <c r="A19" s="5033"/>
      <c r="B19" s="218" t="s">
        <v>3073</v>
      </c>
      <c r="C19" s="218"/>
      <c r="D19" s="3194" t="s">
        <v>2375</v>
      </c>
      <c r="E19" s="3194" t="s">
        <v>2375</v>
      </c>
      <c r="F19" s="3194" t="s">
        <v>2375</v>
      </c>
      <c r="G19" s="3194" t="s">
        <v>2375</v>
      </c>
      <c r="H19" s="3194" t="s">
        <v>2375</v>
      </c>
      <c r="I19" s="3194" t="s">
        <v>2375</v>
      </c>
      <c r="J19" s="3194" t="s">
        <v>2375</v>
      </c>
      <c r="K19" s="3194" t="s">
        <v>2375</v>
      </c>
      <c r="L19" s="3194" t="s">
        <v>2931</v>
      </c>
      <c r="M19" s="3194" t="s">
        <v>2931</v>
      </c>
      <c r="N19" s="3194" t="s">
        <v>2931</v>
      </c>
      <c r="O19" s="3194" t="s">
        <v>2931</v>
      </c>
      <c r="P19" s="3194" t="s">
        <v>2931</v>
      </c>
      <c r="Q19" s="3194" t="s">
        <v>2931</v>
      </c>
      <c r="R19" s="3194" t="s">
        <v>2931</v>
      </c>
      <c r="S19" s="3194" t="s">
        <v>2931</v>
      </c>
      <c r="T19" s="3194" t="s">
        <v>2931</v>
      </c>
      <c r="U19" s="3194" t="s">
        <v>2931</v>
      </c>
      <c r="V19" s="3194" t="s">
        <v>2931</v>
      </c>
      <c r="W19" s="3194" t="s">
        <v>2931</v>
      </c>
      <c r="X19" s="3194" t="s">
        <v>2931</v>
      </c>
      <c r="Y19" s="3194" t="s">
        <v>2931</v>
      </c>
      <c r="Z19" s="3194" t="s">
        <v>2931</v>
      </c>
      <c r="AA19" s="3194" t="s">
        <v>2931</v>
      </c>
      <c r="AB19" s="3194" t="s">
        <v>2931</v>
      </c>
      <c r="AC19" s="3194" t="s">
        <v>2931</v>
      </c>
      <c r="AD19" s="3194" t="s">
        <v>2931</v>
      </c>
      <c r="AE19" s="3194" t="s">
        <v>2931</v>
      </c>
      <c r="AF19" s="3194" t="s">
        <v>2931</v>
      </c>
      <c r="AG19" s="3194" t="s">
        <v>2931</v>
      </c>
      <c r="AH19" s="2541"/>
    </row>
    <row r="20" spans="1:34" s="2536" customFormat="1">
      <c r="A20" s="5033"/>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541"/>
    </row>
    <row r="21" spans="1:34" s="2536" customFormat="1">
      <c r="A21" s="5033"/>
      <c r="B21" s="3204" t="s">
        <v>3076</v>
      </c>
      <c r="C21" s="3184" t="s">
        <v>2932</v>
      </c>
      <c r="D21" s="3183">
        <f t="shared" ref="D21:K24" si="2">ROUND(D$18*$W21/$W$18*4,0)</f>
        <v>1</v>
      </c>
      <c r="E21" s="3183">
        <f t="shared" si="2"/>
        <v>3</v>
      </c>
      <c r="F21" s="3183">
        <f t="shared" si="2"/>
        <v>4</v>
      </c>
      <c r="G21" s="3183">
        <f t="shared" si="2"/>
        <v>6</v>
      </c>
      <c r="H21" s="3183">
        <f t="shared" si="2"/>
        <v>7</v>
      </c>
      <c r="I21" s="3183">
        <f t="shared" si="2"/>
        <v>8</v>
      </c>
      <c r="J21" s="3183">
        <f t="shared" si="2"/>
        <v>10</v>
      </c>
      <c r="K21" s="3664">
        <f t="shared" si="2"/>
        <v>11</v>
      </c>
      <c r="L21" s="3183">
        <f t="shared" ref="L21:V23" si="3">ROUND(L$18*$W21/$W$18,0)</f>
        <v>3</v>
      </c>
      <c r="M21" s="3183">
        <f t="shared" si="3"/>
        <v>4</v>
      </c>
      <c r="N21" s="3183">
        <f t="shared" si="3"/>
        <v>4</v>
      </c>
      <c r="O21" s="3183">
        <f t="shared" si="3"/>
        <v>4</v>
      </c>
      <c r="P21" s="3183">
        <f t="shared" si="3"/>
        <v>5</v>
      </c>
      <c r="Q21" s="3183">
        <f t="shared" si="3"/>
        <v>5</v>
      </c>
      <c r="R21" s="3183">
        <f t="shared" si="3"/>
        <v>5</v>
      </c>
      <c r="S21" s="3183">
        <f t="shared" si="3"/>
        <v>6</v>
      </c>
      <c r="T21" s="3183">
        <f t="shared" si="3"/>
        <v>6</v>
      </c>
      <c r="U21" s="3183">
        <f t="shared" si="3"/>
        <v>6</v>
      </c>
      <c r="V21" s="3183">
        <f t="shared" si="3"/>
        <v>7</v>
      </c>
      <c r="W21" s="3183">
        <v>7</v>
      </c>
      <c r="X21" s="3183">
        <f t="shared" ref="X21:AG24" si="4">ROUND(X$18*$W21/$W$18,0)</f>
        <v>7</v>
      </c>
      <c r="Y21" s="3183">
        <f t="shared" si="4"/>
        <v>8</v>
      </c>
      <c r="Z21" s="3183">
        <f t="shared" si="4"/>
        <v>8</v>
      </c>
      <c r="AA21" s="3183">
        <f t="shared" si="4"/>
        <v>8</v>
      </c>
      <c r="AB21" s="3183">
        <f t="shared" si="4"/>
        <v>9</v>
      </c>
      <c r="AC21" s="3183">
        <f t="shared" si="4"/>
        <v>9</v>
      </c>
      <c r="AD21" s="3183">
        <f t="shared" si="4"/>
        <v>9</v>
      </c>
      <c r="AE21" s="3183">
        <f t="shared" si="4"/>
        <v>10</v>
      </c>
      <c r="AF21" s="3183">
        <f t="shared" si="4"/>
        <v>10</v>
      </c>
      <c r="AG21" s="3183">
        <f t="shared" si="4"/>
        <v>11</v>
      </c>
      <c r="AH21" s="2541"/>
    </row>
    <row r="22" spans="1:34" s="2536" customFormat="1">
      <c r="A22" s="5033"/>
      <c r="B22" s="3205" t="s">
        <v>3066</v>
      </c>
      <c r="C22" s="3184" t="s">
        <v>2933</v>
      </c>
      <c r="D22" s="802">
        <f t="shared" si="2"/>
        <v>2</v>
      </c>
      <c r="E22" s="802">
        <f t="shared" si="2"/>
        <v>4</v>
      </c>
      <c r="F22" s="802">
        <f t="shared" si="2"/>
        <v>6</v>
      </c>
      <c r="G22" s="802">
        <f t="shared" si="2"/>
        <v>8</v>
      </c>
      <c r="H22" s="802">
        <f t="shared" si="2"/>
        <v>10</v>
      </c>
      <c r="I22" s="802">
        <f t="shared" si="2"/>
        <v>12</v>
      </c>
      <c r="J22" s="802">
        <f t="shared" si="2"/>
        <v>14</v>
      </c>
      <c r="K22" s="3665">
        <f t="shared" si="2"/>
        <v>16</v>
      </c>
      <c r="L22" s="802">
        <f t="shared" si="3"/>
        <v>5</v>
      </c>
      <c r="M22" s="802">
        <f t="shared" si="3"/>
        <v>5</v>
      </c>
      <c r="N22" s="802">
        <f t="shared" si="3"/>
        <v>6</v>
      </c>
      <c r="O22" s="802">
        <f t="shared" si="3"/>
        <v>6</v>
      </c>
      <c r="P22" s="802">
        <f t="shared" si="3"/>
        <v>7</v>
      </c>
      <c r="Q22" s="802">
        <f t="shared" si="3"/>
        <v>7</v>
      </c>
      <c r="R22" s="802">
        <f t="shared" si="3"/>
        <v>8</v>
      </c>
      <c r="S22" s="802">
        <f t="shared" si="3"/>
        <v>8</v>
      </c>
      <c r="T22" s="802">
        <f t="shared" si="3"/>
        <v>9</v>
      </c>
      <c r="U22" s="802">
        <f t="shared" si="3"/>
        <v>9</v>
      </c>
      <c r="V22" s="802">
        <f t="shared" si="3"/>
        <v>10</v>
      </c>
      <c r="W22" s="802">
        <v>10</v>
      </c>
      <c r="X22" s="802">
        <f t="shared" si="4"/>
        <v>11</v>
      </c>
      <c r="Y22" s="802">
        <f t="shared" si="4"/>
        <v>11</v>
      </c>
      <c r="Z22" s="802">
        <f t="shared" si="4"/>
        <v>12</v>
      </c>
      <c r="AA22" s="802">
        <f t="shared" si="4"/>
        <v>12</v>
      </c>
      <c r="AB22" s="802">
        <f t="shared" si="4"/>
        <v>13</v>
      </c>
      <c r="AC22" s="802">
        <f t="shared" si="4"/>
        <v>13</v>
      </c>
      <c r="AD22" s="802">
        <f t="shared" si="4"/>
        <v>14</v>
      </c>
      <c r="AE22" s="802">
        <f t="shared" si="4"/>
        <v>14</v>
      </c>
      <c r="AF22" s="802">
        <f t="shared" si="4"/>
        <v>15</v>
      </c>
      <c r="AG22" s="802">
        <f t="shared" si="4"/>
        <v>15</v>
      </c>
      <c r="AH22" s="2541"/>
    </row>
    <row r="23" spans="1:34" s="2536" customFormat="1">
      <c r="A23" s="5033"/>
      <c r="B23" s="3206" t="s">
        <v>2940</v>
      </c>
      <c r="C23" s="3184" t="s">
        <v>2934</v>
      </c>
      <c r="D23" s="802">
        <f t="shared" si="2"/>
        <v>1</v>
      </c>
      <c r="E23" s="802">
        <f t="shared" si="2"/>
        <v>3</v>
      </c>
      <c r="F23" s="802">
        <f t="shared" si="2"/>
        <v>4</v>
      </c>
      <c r="G23" s="802">
        <f t="shared" si="2"/>
        <v>6</v>
      </c>
      <c r="H23" s="802">
        <f t="shared" si="2"/>
        <v>7</v>
      </c>
      <c r="I23" s="802">
        <f t="shared" si="2"/>
        <v>8</v>
      </c>
      <c r="J23" s="802">
        <f t="shared" si="2"/>
        <v>10</v>
      </c>
      <c r="K23" s="3665">
        <f t="shared" si="2"/>
        <v>11</v>
      </c>
      <c r="L23" s="802">
        <f t="shared" si="3"/>
        <v>3</v>
      </c>
      <c r="M23" s="802">
        <f t="shared" si="3"/>
        <v>4</v>
      </c>
      <c r="N23" s="802">
        <f t="shared" si="3"/>
        <v>4</v>
      </c>
      <c r="O23" s="802">
        <f t="shared" si="3"/>
        <v>4</v>
      </c>
      <c r="P23" s="802">
        <f t="shared" si="3"/>
        <v>5</v>
      </c>
      <c r="Q23" s="802">
        <f t="shared" si="3"/>
        <v>5</v>
      </c>
      <c r="R23" s="802">
        <f t="shared" si="3"/>
        <v>5</v>
      </c>
      <c r="S23" s="802">
        <f t="shared" si="3"/>
        <v>6</v>
      </c>
      <c r="T23" s="802">
        <f t="shared" si="3"/>
        <v>6</v>
      </c>
      <c r="U23" s="802">
        <f t="shared" si="3"/>
        <v>6</v>
      </c>
      <c r="V23" s="802">
        <f t="shared" si="3"/>
        <v>7</v>
      </c>
      <c r="W23" s="802">
        <v>7</v>
      </c>
      <c r="X23" s="802">
        <f t="shared" si="4"/>
        <v>7</v>
      </c>
      <c r="Y23" s="802">
        <f t="shared" si="4"/>
        <v>8</v>
      </c>
      <c r="Z23" s="802">
        <f t="shared" si="4"/>
        <v>8</v>
      </c>
      <c r="AA23" s="802">
        <f t="shared" si="4"/>
        <v>8</v>
      </c>
      <c r="AB23" s="802">
        <f t="shared" si="4"/>
        <v>9</v>
      </c>
      <c r="AC23" s="802">
        <f t="shared" si="4"/>
        <v>9</v>
      </c>
      <c r="AD23" s="802">
        <f t="shared" si="4"/>
        <v>9</v>
      </c>
      <c r="AE23" s="802">
        <f t="shared" si="4"/>
        <v>10</v>
      </c>
      <c r="AF23" s="802">
        <f t="shared" si="4"/>
        <v>10</v>
      </c>
      <c r="AG23" s="802">
        <f t="shared" si="4"/>
        <v>11</v>
      </c>
      <c r="AH23" s="2541"/>
    </row>
    <row r="24" spans="1:34" s="2536" customFormat="1">
      <c r="A24" s="5033"/>
      <c r="B24" s="3206"/>
      <c r="C24" s="3184" t="s">
        <v>2935</v>
      </c>
      <c r="D24" s="3187">
        <f>ROUNDUP(D$18*$W24/$W$18*4,0)</f>
        <v>1</v>
      </c>
      <c r="E24" s="3187">
        <f>ROUNDUP(E$18*$W24/$W$18*4,0)</f>
        <v>1</v>
      </c>
      <c r="F24" s="3187">
        <f t="shared" si="2"/>
        <v>1</v>
      </c>
      <c r="G24" s="3187">
        <f t="shared" si="2"/>
        <v>1</v>
      </c>
      <c r="H24" s="3187">
        <f t="shared" si="2"/>
        <v>1</v>
      </c>
      <c r="I24" s="3187">
        <f t="shared" si="2"/>
        <v>1</v>
      </c>
      <c r="J24" s="3187">
        <f t="shared" si="2"/>
        <v>1</v>
      </c>
      <c r="K24" s="3666">
        <f t="shared" si="2"/>
        <v>2</v>
      </c>
      <c r="L24" s="3187">
        <f>ROUNDUP(L$18*$W24/$W$18,0)</f>
        <v>1</v>
      </c>
      <c r="M24" s="3187">
        <f>ROUND(M$18*$W24/$W$18,0)</f>
        <v>1</v>
      </c>
      <c r="N24" s="3187">
        <f>ROUND(N$18*$W24/$W$18,0)</f>
        <v>1</v>
      </c>
      <c r="O24" s="3187">
        <f>ROUND(O$18*$W24/$W$18,0)</f>
        <v>1</v>
      </c>
      <c r="P24" s="3187">
        <f>ROUND(P$18*$W24/$W$18,0)</f>
        <v>1</v>
      </c>
      <c r="Q24" s="3187">
        <f>ROUND(Q$18*$W24/$W$18,0)</f>
        <v>1</v>
      </c>
      <c r="R24" s="3187">
        <f>ROUNDUP(R$18*$W24/$W$18,0)</f>
        <v>1</v>
      </c>
      <c r="S24" s="3187">
        <f>ROUND(S$18*$W24/$W$18,0)</f>
        <v>1</v>
      </c>
      <c r="T24" s="3187">
        <f>ROUND(T$18*$W24/$W$18,0)</f>
        <v>1</v>
      </c>
      <c r="U24" s="3187">
        <f>ROUND(U$18*$W24/$W$18,0)</f>
        <v>1</v>
      </c>
      <c r="V24" s="3187">
        <f>ROUND(V$18*$W24/$W$18,0)</f>
        <v>1</v>
      </c>
      <c r="W24" s="3187">
        <v>1</v>
      </c>
      <c r="X24" s="3187">
        <f t="shared" si="4"/>
        <v>1</v>
      </c>
      <c r="Y24" s="3187">
        <f t="shared" si="4"/>
        <v>1</v>
      </c>
      <c r="Z24" s="3187">
        <f t="shared" si="4"/>
        <v>1</v>
      </c>
      <c r="AA24" s="3187">
        <f t="shared" si="4"/>
        <v>1</v>
      </c>
      <c r="AB24" s="3187">
        <f t="shared" si="4"/>
        <v>1</v>
      </c>
      <c r="AC24" s="3187">
        <f t="shared" si="4"/>
        <v>1</v>
      </c>
      <c r="AD24" s="3187">
        <f t="shared" si="4"/>
        <v>1</v>
      </c>
      <c r="AE24" s="3187">
        <f t="shared" si="4"/>
        <v>1</v>
      </c>
      <c r="AF24" s="3187">
        <f t="shared" si="4"/>
        <v>1</v>
      </c>
      <c r="AG24" s="3187">
        <f t="shared" si="4"/>
        <v>2</v>
      </c>
      <c r="AH24" s="2541"/>
    </row>
    <row r="25" spans="1:34" s="2536" customFormat="1">
      <c r="A25" s="5033"/>
      <c r="B25" s="1776"/>
      <c r="C25" s="3207" t="s">
        <v>2936</v>
      </c>
      <c r="D25" s="3208">
        <f>SUM(D21:D24)</f>
        <v>5</v>
      </c>
      <c r="E25" s="3208">
        <f t="shared" ref="E25:AG25" si="5">SUM(E21:E24)</f>
        <v>11</v>
      </c>
      <c r="F25" s="3208">
        <f t="shared" si="5"/>
        <v>15</v>
      </c>
      <c r="G25" s="3208">
        <f t="shared" si="5"/>
        <v>21</v>
      </c>
      <c r="H25" s="3208">
        <f t="shared" si="5"/>
        <v>25</v>
      </c>
      <c r="I25" s="3208">
        <f t="shared" si="5"/>
        <v>29</v>
      </c>
      <c r="J25" s="3208">
        <f t="shared" si="5"/>
        <v>35</v>
      </c>
      <c r="K25" s="3667">
        <f t="shared" si="5"/>
        <v>40</v>
      </c>
      <c r="L25" s="3208">
        <f t="shared" si="5"/>
        <v>12</v>
      </c>
      <c r="M25" s="3208">
        <f t="shared" si="5"/>
        <v>14</v>
      </c>
      <c r="N25" s="3208">
        <f t="shared" si="5"/>
        <v>15</v>
      </c>
      <c r="O25" s="3208">
        <f t="shared" si="5"/>
        <v>15</v>
      </c>
      <c r="P25" s="3208">
        <f t="shared" si="5"/>
        <v>18</v>
      </c>
      <c r="Q25" s="3208">
        <f t="shared" si="5"/>
        <v>18</v>
      </c>
      <c r="R25" s="3208">
        <f t="shared" si="5"/>
        <v>19</v>
      </c>
      <c r="S25" s="3208">
        <f t="shared" si="5"/>
        <v>21</v>
      </c>
      <c r="T25" s="3208">
        <f t="shared" si="5"/>
        <v>22</v>
      </c>
      <c r="U25" s="3208">
        <f t="shared" si="5"/>
        <v>22</v>
      </c>
      <c r="V25" s="3208">
        <f t="shared" si="5"/>
        <v>25</v>
      </c>
      <c r="W25" s="3208">
        <f t="shared" si="5"/>
        <v>25</v>
      </c>
      <c r="X25" s="3208">
        <f t="shared" si="5"/>
        <v>26</v>
      </c>
      <c r="Y25" s="3208">
        <f t="shared" si="5"/>
        <v>28</v>
      </c>
      <c r="Z25" s="3208">
        <f t="shared" si="5"/>
        <v>29</v>
      </c>
      <c r="AA25" s="3208">
        <f t="shared" si="5"/>
        <v>29</v>
      </c>
      <c r="AB25" s="3208">
        <f t="shared" si="5"/>
        <v>32</v>
      </c>
      <c r="AC25" s="3208">
        <f t="shared" si="5"/>
        <v>32</v>
      </c>
      <c r="AD25" s="3208">
        <f t="shared" si="5"/>
        <v>33</v>
      </c>
      <c r="AE25" s="3208">
        <f t="shared" si="5"/>
        <v>35</v>
      </c>
      <c r="AF25" s="3208">
        <f t="shared" si="5"/>
        <v>36</v>
      </c>
      <c r="AG25" s="3208">
        <f t="shared" si="5"/>
        <v>39</v>
      </c>
      <c r="AH25" s="2541"/>
    </row>
    <row r="26" spans="1:34" s="2536" customFormat="1">
      <c r="A26" s="5033"/>
      <c r="B26" s="1776"/>
      <c r="C26" s="3207" t="s">
        <v>2937</v>
      </c>
      <c r="D26" s="3209">
        <f t="shared" ref="D26:N26" si="6">MAX(ROUNDUP((D23+D24)/5,0),ROUNDUP(MAX(D21:D22)/5,0))</f>
        <v>1</v>
      </c>
      <c r="E26" s="3209">
        <f t="shared" si="6"/>
        <v>1</v>
      </c>
      <c r="F26" s="3209">
        <f t="shared" si="6"/>
        <v>2</v>
      </c>
      <c r="G26" s="3209">
        <f t="shared" si="6"/>
        <v>2</v>
      </c>
      <c r="H26" s="3209">
        <f t="shared" si="6"/>
        <v>2</v>
      </c>
      <c r="I26" s="3209">
        <f t="shared" si="6"/>
        <v>3</v>
      </c>
      <c r="J26" s="3209">
        <f t="shared" si="6"/>
        <v>3</v>
      </c>
      <c r="K26" s="3668">
        <f t="shared" si="6"/>
        <v>4</v>
      </c>
      <c r="L26" s="3209">
        <f t="shared" si="6"/>
        <v>1</v>
      </c>
      <c r="M26" s="3209">
        <f t="shared" si="6"/>
        <v>1</v>
      </c>
      <c r="N26" s="3209">
        <f t="shared" si="6"/>
        <v>2</v>
      </c>
      <c r="O26" s="3209">
        <f>MAX(ROUNDUP((O23+O24)/5,0),ROUNDUP(MAX(O21:O22)/5,0))</f>
        <v>2</v>
      </c>
      <c r="P26" s="3209">
        <f t="shared" ref="P26:T26" si="7">MAX(ROUNDUP((P23+P24)/5,0),ROUNDUP(MAX(P21:P22)/5,0))</f>
        <v>2</v>
      </c>
      <c r="Q26" s="3209">
        <f t="shared" si="7"/>
        <v>2</v>
      </c>
      <c r="R26" s="3209">
        <f t="shared" si="7"/>
        <v>2</v>
      </c>
      <c r="S26" s="3209">
        <f t="shared" si="7"/>
        <v>2</v>
      </c>
      <c r="T26" s="3209">
        <f t="shared" si="7"/>
        <v>2</v>
      </c>
      <c r="U26" s="3209">
        <f>MAX(ROUNDUP((U23+U24)/5,0),ROUNDUP(MAX(U21:U22)/5,0))</f>
        <v>2</v>
      </c>
      <c r="V26" s="3209">
        <f t="shared" ref="V26:AG26" si="8">MAX(ROUNDUP((V23+V24)/5,0),ROUNDUP(MAX(V21:V22)/5,0))</f>
        <v>2</v>
      </c>
      <c r="W26" s="3209">
        <f t="shared" si="8"/>
        <v>2</v>
      </c>
      <c r="X26" s="3209">
        <f t="shared" si="8"/>
        <v>3</v>
      </c>
      <c r="Y26" s="3209">
        <f t="shared" si="8"/>
        <v>3</v>
      </c>
      <c r="Z26" s="3209">
        <f t="shared" si="8"/>
        <v>3</v>
      </c>
      <c r="AA26" s="3209">
        <f t="shared" si="8"/>
        <v>3</v>
      </c>
      <c r="AB26" s="3209">
        <f t="shared" si="8"/>
        <v>3</v>
      </c>
      <c r="AC26" s="3209">
        <f t="shared" si="8"/>
        <v>3</v>
      </c>
      <c r="AD26" s="3209">
        <f t="shared" si="8"/>
        <v>3</v>
      </c>
      <c r="AE26" s="3209">
        <f t="shared" si="8"/>
        <v>3</v>
      </c>
      <c r="AF26" s="3209">
        <f t="shared" si="8"/>
        <v>3</v>
      </c>
      <c r="AG26" s="3209">
        <f t="shared" si="8"/>
        <v>3</v>
      </c>
      <c r="AH26" s="2541"/>
    </row>
    <row r="27" spans="1:34" s="2536" customFormat="1">
      <c r="A27" s="5033"/>
      <c r="B27" s="440"/>
      <c r="C27" s="440"/>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541"/>
    </row>
    <row r="28" spans="1:34" s="2536" customFormat="1">
      <c r="A28" s="5033"/>
      <c r="B28" s="3199" t="s">
        <v>3067</v>
      </c>
      <c r="C28" s="3184" t="s">
        <v>2932</v>
      </c>
      <c r="D28" s="3183">
        <f t="shared" ref="D28:K31" si="9">ROUND(D$18*$W28/$W$18*4,0)</f>
        <v>1</v>
      </c>
      <c r="E28" s="3183">
        <f t="shared" si="9"/>
        <v>3</v>
      </c>
      <c r="F28" s="3183">
        <f t="shared" si="9"/>
        <v>4</v>
      </c>
      <c r="G28" s="3183">
        <f t="shared" si="9"/>
        <v>6</v>
      </c>
      <c r="H28" s="3183">
        <f t="shared" si="9"/>
        <v>7</v>
      </c>
      <c r="I28" s="3183">
        <f t="shared" si="9"/>
        <v>8</v>
      </c>
      <c r="J28" s="3183">
        <f t="shared" si="9"/>
        <v>10</v>
      </c>
      <c r="K28" s="3183">
        <f t="shared" si="9"/>
        <v>11</v>
      </c>
      <c r="L28" s="3183">
        <f t="shared" ref="L28:V30" si="10">ROUND(L$18*$W28/$W$18,0)</f>
        <v>3</v>
      </c>
      <c r="M28" s="3183">
        <f t="shared" si="10"/>
        <v>4</v>
      </c>
      <c r="N28" s="3183">
        <f t="shared" si="10"/>
        <v>4</v>
      </c>
      <c r="O28" s="3183">
        <f t="shared" si="10"/>
        <v>4</v>
      </c>
      <c r="P28" s="3183">
        <f t="shared" si="10"/>
        <v>5</v>
      </c>
      <c r="Q28" s="3183">
        <f t="shared" si="10"/>
        <v>5</v>
      </c>
      <c r="R28" s="3183">
        <f t="shared" si="10"/>
        <v>5</v>
      </c>
      <c r="S28" s="3183">
        <f t="shared" si="10"/>
        <v>6</v>
      </c>
      <c r="T28" s="3183">
        <f t="shared" si="10"/>
        <v>6</v>
      </c>
      <c r="U28" s="3183">
        <f t="shared" si="10"/>
        <v>6</v>
      </c>
      <c r="V28" s="3183">
        <f t="shared" si="10"/>
        <v>7</v>
      </c>
      <c r="W28" s="3183">
        <v>7</v>
      </c>
      <c r="X28" s="3183">
        <f t="shared" ref="X28:AG31" si="11">ROUND(X$18*$W28/$W$18,0)</f>
        <v>7</v>
      </c>
      <c r="Y28" s="3183">
        <f t="shared" si="11"/>
        <v>8</v>
      </c>
      <c r="Z28" s="3183">
        <f t="shared" si="11"/>
        <v>8</v>
      </c>
      <c r="AA28" s="3183">
        <f t="shared" si="11"/>
        <v>8</v>
      </c>
      <c r="AB28" s="3183">
        <f t="shared" si="11"/>
        <v>9</v>
      </c>
      <c r="AC28" s="3183">
        <f t="shared" si="11"/>
        <v>9</v>
      </c>
      <c r="AD28" s="3183">
        <f t="shared" si="11"/>
        <v>9</v>
      </c>
      <c r="AE28" s="3183">
        <f t="shared" si="11"/>
        <v>10</v>
      </c>
      <c r="AF28" s="3183">
        <f t="shared" si="11"/>
        <v>10</v>
      </c>
      <c r="AG28" s="3183">
        <f t="shared" si="11"/>
        <v>11</v>
      </c>
      <c r="AH28" s="2541"/>
    </row>
    <row r="29" spans="1:34" s="2536" customFormat="1">
      <c r="A29" s="5033"/>
      <c r="B29" s="3200" t="s">
        <v>3074</v>
      </c>
      <c r="C29" s="3184" t="s">
        <v>2933</v>
      </c>
      <c r="D29" s="802">
        <f t="shared" si="9"/>
        <v>1</v>
      </c>
      <c r="E29" s="802">
        <f t="shared" si="9"/>
        <v>2</v>
      </c>
      <c r="F29" s="802">
        <f t="shared" si="9"/>
        <v>3</v>
      </c>
      <c r="G29" s="802">
        <f t="shared" si="9"/>
        <v>4</v>
      </c>
      <c r="H29" s="802">
        <f t="shared" si="9"/>
        <v>5</v>
      </c>
      <c r="I29" s="802">
        <f t="shared" si="9"/>
        <v>6</v>
      </c>
      <c r="J29" s="802">
        <f t="shared" si="9"/>
        <v>7</v>
      </c>
      <c r="K29" s="802">
        <f t="shared" si="9"/>
        <v>8</v>
      </c>
      <c r="L29" s="802">
        <f t="shared" si="10"/>
        <v>2</v>
      </c>
      <c r="M29" s="802">
        <f t="shared" si="10"/>
        <v>3</v>
      </c>
      <c r="N29" s="802">
        <f t="shared" si="10"/>
        <v>3</v>
      </c>
      <c r="O29" s="802">
        <f t="shared" si="10"/>
        <v>3</v>
      </c>
      <c r="P29" s="802">
        <f t="shared" si="10"/>
        <v>3</v>
      </c>
      <c r="Q29" s="802">
        <f t="shared" si="10"/>
        <v>4</v>
      </c>
      <c r="R29" s="802">
        <f t="shared" si="10"/>
        <v>4</v>
      </c>
      <c r="S29" s="802">
        <f t="shared" si="10"/>
        <v>4</v>
      </c>
      <c r="T29" s="802">
        <f t="shared" si="10"/>
        <v>4</v>
      </c>
      <c r="U29" s="802">
        <f t="shared" si="10"/>
        <v>5</v>
      </c>
      <c r="V29" s="802">
        <f t="shared" si="10"/>
        <v>5</v>
      </c>
      <c r="W29" s="802">
        <v>5</v>
      </c>
      <c r="X29" s="802">
        <f t="shared" si="11"/>
        <v>5</v>
      </c>
      <c r="Y29" s="802">
        <f t="shared" si="11"/>
        <v>6</v>
      </c>
      <c r="Z29" s="802">
        <f t="shared" si="11"/>
        <v>6</v>
      </c>
      <c r="AA29" s="802">
        <f t="shared" si="11"/>
        <v>6</v>
      </c>
      <c r="AB29" s="802">
        <f t="shared" si="11"/>
        <v>6</v>
      </c>
      <c r="AC29" s="802">
        <f t="shared" si="11"/>
        <v>7</v>
      </c>
      <c r="AD29" s="802">
        <f t="shared" si="11"/>
        <v>7</v>
      </c>
      <c r="AE29" s="802">
        <f t="shared" si="11"/>
        <v>7</v>
      </c>
      <c r="AF29" s="802">
        <f t="shared" si="11"/>
        <v>7</v>
      </c>
      <c r="AG29" s="802">
        <f t="shared" si="11"/>
        <v>8</v>
      </c>
      <c r="AH29" s="2541"/>
    </row>
    <row r="30" spans="1:34" s="2536" customFormat="1">
      <c r="A30" s="5033"/>
      <c r="B30" s="3200" t="s">
        <v>2940</v>
      </c>
      <c r="C30" s="3184" t="s">
        <v>2934</v>
      </c>
      <c r="D30" s="802">
        <f t="shared" si="9"/>
        <v>1</v>
      </c>
      <c r="E30" s="802">
        <f t="shared" si="9"/>
        <v>2</v>
      </c>
      <c r="F30" s="802">
        <f t="shared" si="9"/>
        <v>3</v>
      </c>
      <c r="G30" s="802">
        <f t="shared" si="9"/>
        <v>4</v>
      </c>
      <c r="H30" s="802">
        <f t="shared" si="9"/>
        <v>5</v>
      </c>
      <c r="I30" s="802">
        <f t="shared" si="9"/>
        <v>6</v>
      </c>
      <c r="J30" s="802">
        <f t="shared" si="9"/>
        <v>7</v>
      </c>
      <c r="K30" s="802">
        <f t="shared" si="9"/>
        <v>8</v>
      </c>
      <c r="L30" s="802">
        <f t="shared" si="10"/>
        <v>2</v>
      </c>
      <c r="M30" s="802">
        <f t="shared" si="10"/>
        <v>3</v>
      </c>
      <c r="N30" s="802">
        <f t="shared" si="10"/>
        <v>3</v>
      </c>
      <c r="O30" s="802">
        <f t="shared" si="10"/>
        <v>3</v>
      </c>
      <c r="P30" s="802">
        <f t="shared" si="10"/>
        <v>3</v>
      </c>
      <c r="Q30" s="802">
        <f t="shared" si="10"/>
        <v>4</v>
      </c>
      <c r="R30" s="802">
        <f t="shared" si="10"/>
        <v>4</v>
      </c>
      <c r="S30" s="802">
        <f t="shared" si="10"/>
        <v>4</v>
      </c>
      <c r="T30" s="802">
        <f t="shared" si="10"/>
        <v>4</v>
      </c>
      <c r="U30" s="802">
        <f t="shared" si="10"/>
        <v>5</v>
      </c>
      <c r="V30" s="802">
        <f t="shared" si="10"/>
        <v>5</v>
      </c>
      <c r="W30" s="802">
        <v>5</v>
      </c>
      <c r="X30" s="802">
        <f t="shared" si="11"/>
        <v>5</v>
      </c>
      <c r="Y30" s="802">
        <f t="shared" si="11"/>
        <v>6</v>
      </c>
      <c r="Z30" s="802">
        <f t="shared" si="11"/>
        <v>6</v>
      </c>
      <c r="AA30" s="802">
        <f t="shared" si="11"/>
        <v>6</v>
      </c>
      <c r="AB30" s="802">
        <f t="shared" si="11"/>
        <v>6</v>
      </c>
      <c r="AC30" s="802">
        <f t="shared" si="11"/>
        <v>7</v>
      </c>
      <c r="AD30" s="802">
        <f t="shared" si="11"/>
        <v>7</v>
      </c>
      <c r="AE30" s="802">
        <f t="shared" si="11"/>
        <v>7</v>
      </c>
      <c r="AF30" s="802">
        <f t="shared" si="11"/>
        <v>7</v>
      </c>
      <c r="AG30" s="802">
        <f t="shared" si="11"/>
        <v>8</v>
      </c>
      <c r="AH30" s="2541"/>
    </row>
    <row r="31" spans="1:34" s="2536" customFormat="1">
      <c r="A31" s="5033"/>
      <c r="B31" s="3201"/>
      <c r="C31" s="3184" t="s">
        <v>2935</v>
      </c>
      <c r="D31" s="3187">
        <f>ROUNDUP(D$18*$W31/$W$18*4,0)</f>
        <v>1</v>
      </c>
      <c r="E31" s="3187">
        <f>ROUNDUP(E$18*$W31/$W$18*4,0)</f>
        <v>1</v>
      </c>
      <c r="F31" s="3187">
        <f t="shared" si="9"/>
        <v>1</v>
      </c>
      <c r="G31" s="3187">
        <f t="shared" si="9"/>
        <v>1</v>
      </c>
      <c r="H31" s="3187">
        <f t="shared" si="9"/>
        <v>1</v>
      </c>
      <c r="I31" s="3187">
        <f t="shared" si="9"/>
        <v>1</v>
      </c>
      <c r="J31" s="3187">
        <f t="shared" si="9"/>
        <v>1</v>
      </c>
      <c r="K31" s="3187">
        <f t="shared" si="9"/>
        <v>2</v>
      </c>
      <c r="L31" s="3187">
        <f>ROUNDUP(L$18*$W31/$W$18,0)</f>
        <v>1</v>
      </c>
      <c r="M31" s="3187">
        <f>ROUND(M$18*$W31/$W$18,0)</f>
        <v>1</v>
      </c>
      <c r="N31" s="3187">
        <f>ROUND(N$18*$W31/$W$18,0)</f>
        <v>1</v>
      </c>
      <c r="O31" s="3187">
        <f>ROUND(O$18*$W31/$W$18,0)</f>
        <v>1</v>
      </c>
      <c r="P31" s="3187">
        <f>ROUND(P$18*$W31/$W$18,0)</f>
        <v>1</v>
      </c>
      <c r="Q31" s="3187">
        <f>ROUND(Q$18*$W31/$W$18,0)</f>
        <v>1</v>
      </c>
      <c r="R31" s="3187">
        <f>ROUNDUP(R$18*$W31/$W$18,0)</f>
        <v>1</v>
      </c>
      <c r="S31" s="3187">
        <f>ROUND(S$18*$W31/$W$18,0)</f>
        <v>1</v>
      </c>
      <c r="T31" s="3187">
        <f>ROUND(T$18*$W31/$W$18,0)</f>
        <v>1</v>
      </c>
      <c r="U31" s="3187">
        <f>ROUND(U$18*$W31/$W$18,0)</f>
        <v>1</v>
      </c>
      <c r="V31" s="3187">
        <f>ROUND(V$18*$W31/$W$18,0)</f>
        <v>1</v>
      </c>
      <c r="W31" s="3187">
        <v>1</v>
      </c>
      <c r="X31" s="3187">
        <f t="shared" si="11"/>
        <v>1</v>
      </c>
      <c r="Y31" s="3187">
        <f t="shared" si="11"/>
        <v>1</v>
      </c>
      <c r="Z31" s="3187">
        <f t="shared" si="11"/>
        <v>1</v>
      </c>
      <c r="AA31" s="3187">
        <f t="shared" si="11"/>
        <v>1</v>
      </c>
      <c r="AB31" s="3187">
        <f t="shared" si="11"/>
        <v>1</v>
      </c>
      <c r="AC31" s="3187">
        <f t="shared" si="11"/>
        <v>1</v>
      </c>
      <c r="AD31" s="3187">
        <f t="shared" si="11"/>
        <v>1</v>
      </c>
      <c r="AE31" s="3187">
        <f t="shared" si="11"/>
        <v>1</v>
      </c>
      <c r="AF31" s="3187">
        <f t="shared" si="11"/>
        <v>1</v>
      </c>
      <c r="AG31" s="3187">
        <f t="shared" si="11"/>
        <v>2</v>
      </c>
      <c r="AH31" s="2541"/>
    </row>
    <row r="32" spans="1:34" s="2536" customFormat="1">
      <c r="A32" s="5033"/>
      <c r="B32" s="3202"/>
      <c r="C32" s="3189" t="s">
        <v>2936</v>
      </c>
      <c r="D32" s="3190">
        <f>SUM(D28:D31)</f>
        <v>4</v>
      </c>
      <c r="E32" s="3190">
        <f t="shared" ref="E32:AG32" si="12">SUM(E28:E31)</f>
        <v>8</v>
      </c>
      <c r="F32" s="3190">
        <f t="shared" si="12"/>
        <v>11</v>
      </c>
      <c r="G32" s="3190">
        <f t="shared" si="12"/>
        <v>15</v>
      </c>
      <c r="H32" s="3190">
        <f t="shared" si="12"/>
        <v>18</v>
      </c>
      <c r="I32" s="3190">
        <f t="shared" si="12"/>
        <v>21</v>
      </c>
      <c r="J32" s="3190">
        <f t="shared" si="12"/>
        <v>25</v>
      </c>
      <c r="K32" s="3190">
        <f t="shared" si="12"/>
        <v>29</v>
      </c>
      <c r="L32" s="3190">
        <f t="shared" si="12"/>
        <v>8</v>
      </c>
      <c r="M32" s="3190">
        <f t="shared" si="12"/>
        <v>11</v>
      </c>
      <c r="N32" s="3190">
        <f t="shared" si="12"/>
        <v>11</v>
      </c>
      <c r="O32" s="3190">
        <f t="shared" si="12"/>
        <v>11</v>
      </c>
      <c r="P32" s="3190">
        <f t="shared" si="12"/>
        <v>12</v>
      </c>
      <c r="Q32" s="3190">
        <f t="shared" si="12"/>
        <v>14</v>
      </c>
      <c r="R32" s="3190">
        <f t="shared" si="12"/>
        <v>14</v>
      </c>
      <c r="S32" s="3190">
        <f t="shared" si="12"/>
        <v>15</v>
      </c>
      <c r="T32" s="3190">
        <f t="shared" si="12"/>
        <v>15</v>
      </c>
      <c r="U32" s="3190">
        <f t="shared" si="12"/>
        <v>17</v>
      </c>
      <c r="V32" s="3190">
        <f t="shared" si="12"/>
        <v>18</v>
      </c>
      <c r="W32" s="3190">
        <f t="shared" si="12"/>
        <v>18</v>
      </c>
      <c r="X32" s="3190">
        <f t="shared" si="12"/>
        <v>18</v>
      </c>
      <c r="Y32" s="3190">
        <f t="shared" si="12"/>
        <v>21</v>
      </c>
      <c r="Z32" s="3190">
        <f t="shared" si="12"/>
        <v>21</v>
      </c>
      <c r="AA32" s="3190">
        <f t="shared" si="12"/>
        <v>21</v>
      </c>
      <c r="AB32" s="3190">
        <f t="shared" si="12"/>
        <v>22</v>
      </c>
      <c r="AC32" s="3190">
        <f t="shared" si="12"/>
        <v>24</v>
      </c>
      <c r="AD32" s="3190">
        <f t="shared" si="12"/>
        <v>24</v>
      </c>
      <c r="AE32" s="3190">
        <f t="shared" si="12"/>
        <v>25</v>
      </c>
      <c r="AF32" s="3190">
        <f t="shared" si="12"/>
        <v>25</v>
      </c>
      <c r="AG32" s="3190">
        <f t="shared" si="12"/>
        <v>29</v>
      </c>
      <c r="AH32" s="2541"/>
    </row>
    <row r="33" spans="1:34" s="2536" customFormat="1">
      <c r="A33" s="5033"/>
      <c r="B33" s="3202"/>
      <c r="C33" s="3189" t="s">
        <v>2937</v>
      </c>
      <c r="D33" s="3203">
        <f t="shared" ref="D33:T33" si="13">MAX(ROUNDUP((D30+D31)/5,0),ROUNDUP(MAX(D28:D29)/5,0))</f>
        <v>1</v>
      </c>
      <c r="E33" s="3203">
        <f t="shared" si="13"/>
        <v>1</v>
      </c>
      <c r="F33" s="3203">
        <f t="shared" si="13"/>
        <v>1</v>
      </c>
      <c r="G33" s="3203">
        <f t="shared" si="13"/>
        <v>2</v>
      </c>
      <c r="H33" s="3203">
        <f t="shared" si="13"/>
        <v>2</v>
      </c>
      <c r="I33" s="3203">
        <f t="shared" si="13"/>
        <v>2</v>
      </c>
      <c r="J33" s="3203">
        <f t="shared" si="13"/>
        <v>2</v>
      </c>
      <c r="K33" s="3203">
        <f t="shared" si="13"/>
        <v>3</v>
      </c>
      <c r="L33" s="3203">
        <f t="shared" si="13"/>
        <v>1</v>
      </c>
      <c r="M33" s="3203">
        <f t="shared" si="13"/>
        <v>1</v>
      </c>
      <c r="N33" s="3203">
        <f t="shared" si="13"/>
        <v>1</v>
      </c>
      <c r="O33" s="3203">
        <f>MAX(ROUNDUP((O30+O31)/5,0),ROUNDUP(MAX(O28:O29)/5,0))</f>
        <v>1</v>
      </c>
      <c r="P33" s="3203">
        <f t="shared" ref="P33:Q33" si="14">MAX(ROUNDUP((P30+P31)/5,0),ROUNDUP(MAX(P28:P29)/5,0))</f>
        <v>1</v>
      </c>
      <c r="Q33" s="3203">
        <f t="shared" si="14"/>
        <v>1</v>
      </c>
      <c r="R33" s="3203">
        <f t="shared" si="13"/>
        <v>1</v>
      </c>
      <c r="S33" s="3203">
        <f t="shared" si="13"/>
        <v>2</v>
      </c>
      <c r="T33" s="3203">
        <f t="shared" si="13"/>
        <v>2</v>
      </c>
      <c r="U33" s="3203">
        <f>MAX(ROUNDUP((U30+U31)/5,0),ROUNDUP(MAX(U28:U29)/5,0))</f>
        <v>2</v>
      </c>
      <c r="V33" s="3203">
        <f t="shared" ref="V33:AG33" si="15">MAX(ROUNDUP((V30+V31)/5,0),ROUNDUP(MAX(V28:V29)/5,0))</f>
        <v>2</v>
      </c>
      <c r="W33" s="3203">
        <f t="shared" si="15"/>
        <v>2</v>
      </c>
      <c r="X33" s="3203">
        <f t="shared" si="15"/>
        <v>2</v>
      </c>
      <c r="Y33" s="3203">
        <f t="shared" si="15"/>
        <v>2</v>
      </c>
      <c r="Z33" s="3203">
        <f t="shared" si="15"/>
        <v>2</v>
      </c>
      <c r="AA33" s="3203">
        <f t="shared" si="15"/>
        <v>2</v>
      </c>
      <c r="AB33" s="3203">
        <f t="shared" si="15"/>
        <v>2</v>
      </c>
      <c r="AC33" s="3203">
        <f t="shared" si="15"/>
        <v>2</v>
      </c>
      <c r="AD33" s="3203">
        <f t="shared" si="15"/>
        <v>2</v>
      </c>
      <c r="AE33" s="3203">
        <f t="shared" si="15"/>
        <v>2</v>
      </c>
      <c r="AF33" s="3203">
        <f t="shared" si="15"/>
        <v>2</v>
      </c>
      <c r="AG33" s="3203">
        <f t="shared" si="15"/>
        <v>3</v>
      </c>
      <c r="AH33" s="2541"/>
    </row>
    <row r="34" spans="1:34" s="2536" customFormat="1">
      <c r="A34" s="5033"/>
      <c r="B34" s="440"/>
      <c r="C34" s="440"/>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541"/>
    </row>
    <row r="35" spans="1:34" s="2536" customFormat="1">
      <c r="A35" s="5033"/>
      <c r="B35" s="3210" t="s">
        <v>3077</v>
      </c>
      <c r="C35" s="3184" t="s">
        <v>2932</v>
      </c>
      <c r="D35" s="3183">
        <f t="shared" ref="D35:K36" si="16">ROUND(D$18*$W35/$W$18*4,0)</f>
        <v>1</v>
      </c>
      <c r="E35" s="3183">
        <f t="shared" si="16"/>
        <v>1</v>
      </c>
      <c r="F35" s="3183">
        <f t="shared" si="16"/>
        <v>2</v>
      </c>
      <c r="G35" s="3183">
        <f t="shared" si="16"/>
        <v>2</v>
      </c>
      <c r="H35" s="3183">
        <f t="shared" si="16"/>
        <v>3</v>
      </c>
      <c r="I35" s="3183">
        <f t="shared" si="16"/>
        <v>4</v>
      </c>
      <c r="J35" s="3183">
        <f t="shared" si="16"/>
        <v>4</v>
      </c>
      <c r="K35" s="3183">
        <f t="shared" si="16"/>
        <v>5</v>
      </c>
      <c r="L35" s="3183">
        <f t="shared" ref="L35:V36" si="17">ROUND(L$18*$W35/$W$18,0)</f>
        <v>1</v>
      </c>
      <c r="M35" s="3183">
        <f t="shared" si="17"/>
        <v>2</v>
      </c>
      <c r="N35" s="3183">
        <f t="shared" si="17"/>
        <v>2</v>
      </c>
      <c r="O35" s="3183">
        <f t="shared" si="17"/>
        <v>2</v>
      </c>
      <c r="P35" s="3183">
        <f t="shared" si="17"/>
        <v>2</v>
      </c>
      <c r="Q35" s="3183">
        <f t="shared" si="17"/>
        <v>2</v>
      </c>
      <c r="R35" s="3183">
        <f t="shared" si="17"/>
        <v>2</v>
      </c>
      <c r="S35" s="3183">
        <f t="shared" si="17"/>
        <v>2</v>
      </c>
      <c r="T35" s="3183">
        <f t="shared" si="17"/>
        <v>3</v>
      </c>
      <c r="U35" s="3183">
        <f t="shared" si="17"/>
        <v>3</v>
      </c>
      <c r="V35" s="3183">
        <f t="shared" si="17"/>
        <v>3</v>
      </c>
      <c r="W35" s="3183">
        <v>3</v>
      </c>
      <c r="X35" s="3183">
        <f t="shared" ref="X35:AG36" si="18">ROUND(X$18*$W35/$W$18,0)</f>
        <v>3</v>
      </c>
      <c r="Y35" s="3183">
        <f t="shared" si="18"/>
        <v>3</v>
      </c>
      <c r="Z35" s="3183">
        <f t="shared" si="18"/>
        <v>3</v>
      </c>
      <c r="AA35" s="3183">
        <f t="shared" si="18"/>
        <v>4</v>
      </c>
      <c r="AB35" s="3183">
        <f t="shared" si="18"/>
        <v>4</v>
      </c>
      <c r="AC35" s="3183">
        <f t="shared" si="18"/>
        <v>4</v>
      </c>
      <c r="AD35" s="3183">
        <f t="shared" si="18"/>
        <v>4</v>
      </c>
      <c r="AE35" s="3183">
        <f t="shared" si="18"/>
        <v>4</v>
      </c>
      <c r="AF35" s="3183">
        <f t="shared" si="18"/>
        <v>4</v>
      </c>
      <c r="AG35" s="3183">
        <f t="shared" si="18"/>
        <v>5</v>
      </c>
      <c r="AH35" s="2541"/>
    </row>
    <row r="36" spans="1:34" s="2536" customFormat="1">
      <c r="A36" s="5033"/>
      <c r="B36" s="3211" t="s">
        <v>3075</v>
      </c>
      <c r="C36" s="3184" t="s">
        <v>2933</v>
      </c>
      <c r="D36" s="802">
        <f t="shared" si="16"/>
        <v>1</v>
      </c>
      <c r="E36" s="802">
        <f t="shared" si="16"/>
        <v>2</v>
      </c>
      <c r="F36" s="802">
        <f t="shared" si="16"/>
        <v>4</v>
      </c>
      <c r="G36" s="802">
        <f t="shared" si="16"/>
        <v>5</v>
      </c>
      <c r="H36" s="802">
        <f t="shared" si="16"/>
        <v>6</v>
      </c>
      <c r="I36" s="802">
        <f t="shared" si="16"/>
        <v>7</v>
      </c>
      <c r="J36" s="802">
        <f t="shared" si="16"/>
        <v>8</v>
      </c>
      <c r="K36" s="802">
        <f t="shared" si="16"/>
        <v>10</v>
      </c>
      <c r="L36" s="802">
        <f t="shared" si="17"/>
        <v>3</v>
      </c>
      <c r="M36" s="802">
        <f t="shared" si="17"/>
        <v>3</v>
      </c>
      <c r="N36" s="802">
        <f t="shared" si="17"/>
        <v>3</v>
      </c>
      <c r="O36" s="802">
        <f t="shared" si="17"/>
        <v>4</v>
      </c>
      <c r="P36" s="802">
        <f t="shared" si="17"/>
        <v>4</v>
      </c>
      <c r="Q36" s="802">
        <f t="shared" si="17"/>
        <v>4</v>
      </c>
      <c r="R36" s="802">
        <f t="shared" si="17"/>
        <v>5</v>
      </c>
      <c r="S36" s="802">
        <f t="shared" si="17"/>
        <v>5</v>
      </c>
      <c r="T36" s="802">
        <f t="shared" si="17"/>
        <v>5</v>
      </c>
      <c r="U36" s="802">
        <f t="shared" si="17"/>
        <v>5</v>
      </c>
      <c r="V36" s="802">
        <f t="shared" si="17"/>
        <v>6</v>
      </c>
      <c r="W36" s="802">
        <v>6</v>
      </c>
      <c r="X36" s="802">
        <f t="shared" si="18"/>
        <v>6</v>
      </c>
      <c r="Y36" s="802">
        <f t="shared" si="18"/>
        <v>7</v>
      </c>
      <c r="Z36" s="802">
        <f t="shared" si="18"/>
        <v>7</v>
      </c>
      <c r="AA36" s="802">
        <f t="shared" si="18"/>
        <v>7</v>
      </c>
      <c r="AB36" s="802">
        <f t="shared" si="18"/>
        <v>8</v>
      </c>
      <c r="AC36" s="802">
        <f t="shared" si="18"/>
        <v>8</v>
      </c>
      <c r="AD36" s="802">
        <f t="shared" si="18"/>
        <v>8</v>
      </c>
      <c r="AE36" s="802">
        <f t="shared" si="18"/>
        <v>8</v>
      </c>
      <c r="AF36" s="802">
        <f t="shared" si="18"/>
        <v>9</v>
      </c>
      <c r="AG36" s="802">
        <f t="shared" si="18"/>
        <v>9</v>
      </c>
      <c r="AH36" s="2541"/>
    </row>
    <row r="37" spans="1:34" s="2536" customFormat="1">
      <c r="A37" s="5033"/>
      <c r="B37" s="3211" t="s">
        <v>2941</v>
      </c>
      <c r="C37" s="3212" t="s">
        <v>2936</v>
      </c>
      <c r="D37" s="3214">
        <f t="shared" ref="D37:AE37" si="19">SUM(D35:D36)</f>
        <v>2</v>
      </c>
      <c r="E37" s="3214">
        <f t="shared" si="19"/>
        <v>3</v>
      </c>
      <c r="F37" s="3214">
        <f t="shared" si="19"/>
        <v>6</v>
      </c>
      <c r="G37" s="3214">
        <f t="shared" si="19"/>
        <v>7</v>
      </c>
      <c r="H37" s="3214">
        <f t="shared" si="19"/>
        <v>9</v>
      </c>
      <c r="I37" s="3214">
        <f t="shared" si="19"/>
        <v>11</v>
      </c>
      <c r="J37" s="3214">
        <f t="shared" si="19"/>
        <v>12</v>
      </c>
      <c r="K37" s="3214">
        <f t="shared" si="19"/>
        <v>15</v>
      </c>
      <c r="L37" s="3214">
        <f t="shared" si="19"/>
        <v>4</v>
      </c>
      <c r="M37" s="3214">
        <f t="shared" si="19"/>
        <v>5</v>
      </c>
      <c r="N37" s="3214">
        <f t="shared" si="19"/>
        <v>5</v>
      </c>
      <c r="O37" s="3214">
        <f t="shared" si="19"/>
        <v>6</v>
      </c>
      <c r="P37" s="3214">
        <f t="shared" si="19"/>
        <v>6</v>
      </c>
      <c r="Q37" s="3214">
        <f t="shared" si="19"/>
        <v>6</v>
      </c>
      <c r="R37" s="3214">
        <f t="shared" si="19"/>
        <v>7</v>
      </c>
      <c r="S37" s="3214">
        <f t="shared" si="19"/>
        <v>7</v>
      </c>
      <c r="T37" s="3214">
        <f t="shared" si="19"/>
        <v>8</v>
      </c>
      <c r="U37" s="3214">
        <f t="shared" si="19"/>
        <v>8</v>
      </c>
      <c r="V37" s="3214">
        <f t="shared" si="19"/>
        <v>9</v>
      </c>
      <c r="W37" s="3214">
        <f t="shared" si="19"/>
        <v>9</v>
      </c>
      <c r="X37" s="3214">
        <f t="shared" si="19"/>
        <v>9</v>
      </c>
      <c r="Y37" s="3214">
        <f t="shared" si="19"/>
        <v>10</v>
      </c>
      <c r="Z37" s="3214">
        <f t="shared" si="19"/>
        <v>10</v>
      </c>
      <c r="AA37" s="3214">
        <f t="shared" si="19"/>
        <v>11</v>
      </c>
      <c r="AB37" s="3214">
        <f t="shared" si="19"/>
        <v>12</v>
      </c>
      <c r="AC37" s="3214">
        <f t="shared" si="19"/>
        <v>12</v>
      </c>
      <c r="AD37" s="3214">
        <f t="shared" si="19"/>
        <v>12</v>
      </c>
      <c r="AE37" s="3214">
        <f t="shared" si="19"/>
        <v>12</v>
      </c>
      <c r="AF37" s="3214">
        <f t="shared" ref="AF37:AG37" si="20">SUM(AF35:AF36)</f>
        <v>13</v>
      </c>
      <c r="AG37" s="3214">
        <f t="shared" si="20"/>
        <v>14</v>
      </c>
      <c r="AH37" s="2541"/>
    </row>
    <row r="38" spans="1:34" s="2536" customFormat="1">
      <c r="A38" s="5033"/>
      <c r="B38" s="3215"/>
      <c r="C38" s="3212" t="s">
        <v>2937</v>
      </c>
      <c r="D38" s="3216">
        <f t="shared" ref="D38:AG38" si="21">ROUNDUP(MAX(D35:D36)/5,0)</f>
        <v>1</v>
      </c>
      <c r="E38" s="3216">
        <f t="shared" si="21"/>
        <v>1</v>
      </c>
      <c r="F38" s="3216">
        <f t="shared" si="21"/>
        <v>1</v>
      </c>
      <c r="G38" s="3216">
        <f t="shared" si="21"/>
        <v>1</v>
      </c>
      <c r="H38" s="3216">
        <f t="shared" si="21"/>
        <v>2</v>
      </c>
      <c r="I38" s="3216">
        <f t="shared" si="21"/>
        <v>2</v>
      </c>
      <c r="J38" s="3216">
        <f t="shared" si="21"/>
        <v>2</v>
      </c>
      <c r="K38" s="3216">
        <f t="shared" si="21"/>
        <v>2</v>
      </c>
      <c r="L38" s="3216">
        <f t="shared" si="21"/>
        <v>1</v>
      </c>
      <c r="M38" s="3216">
        <f t="shared" si="21"/>
        <v>1</v>
      </c>
      <c r="N38" s="3216">
        <f t="shared" si="21"/>
        <v>1</v>
      </c>
      <c r="O38" s="3216">
        <f t="shared" si="21"/>
        <v>1</v>
      </c>
      <c r="P38" s="3216">
        <f t="shared" si="21"/>
        <v>1</v>
      </c>
      <c r="Q38" s="3216">
        <f t="shared" si="21"/>
        <v>1</v>
      </c>
      <c r="R38" s="3216">
        <f t="shared" si="21"/>
        <v>1</v>
      </c>
      <c r="S38" s="3216">
        <f t="shared" si="21"/>
        <v>1</v>
      </c>
      <c r="T38" s="3216">
        <f t="shared" si="21"/>
        <v>1</v>
      </c>
      <c r="U38" s="3216">
        <f t="shared" si="21"/>
        <v>1</v>
      </c>
      <c r="V38" s="3216">
        <f t="shared" si="21"/>
        <v>2</v>
      </c>
      <c r="W38" s="3216">
        <f t="shared" si="21"/>
        <v>2</v>
      </c>
      <c r="X38" s="3216">
        <f t="shared" si="21"/>
        <v>2</v>
      </c>
      <c r="Y38" s="3216">
        <f t="shared" si="21"/>
        <v>2</v>
      </c>
      <c r="Z38" s="3216">
        <f t="shared" si="21"/>
        <v>2</v>
      </c>
      <c r="AA38" s="3216">
        <f t="shared" si="21"/>
        <v>2</v>
      </c>
      <c r="AB38" s="3216">
        <f t="shared" si="21"/>
        <v>2</v>
      </c>
      <c r="AC38" s="3216">
        <f t="shared" si="21"/>
        <v>2</v>
      </c>
      <c r="AD38" s="3216">
        <f t="shared" si="21"/>
        <v>2</v>
      </c>
      <c r="AE38" s="3216">
        <f t="shared" si="21"/>
        <v>2</v>
      </c>
      <c r="AF38" s="3216">
        <f t="shared" si="21"/>
        <v>2</v>
      </c>
      <c r="AG38" s="3216">
        <f t="shared" si="21"/>
        <v>2</v>
      </c>
      <c r="AH38" s="2541"/>
    </row>
    <row r="39" spans="1:34" s="2536" customFormat="1">
      <c r="A39" s="440"/>
      <c r="B39" s="440"/>
      <c r="C39" s="3184"/>
      <c r="D39" s="3192"/>
      <c r="E39" s="3192"/>
      <c r="F39" s="3192"/>
      <c r="G39" s="3192"/>
      <c r="H39" s="3192"/>
      <c r="I39" s="3192"/>
      <c r="J39" s="3192"/>
      <c r="K39" s="3192"/>
      <c r="L39" s="3192"/>
      <c r="M39" s="3192"/>
      <c r="N39" s="3192"/>
      <c r="O39" s="3192"/>
      <c r="P39" s="3192"/>
      <c r="Q39" s="3192"/>
      <c r="R39" s="3192"/>
      <c r="S39" s="3192"/>
      <c r="T39" s="3192"/>
      <c r="U39" s="3192"/>
      <c r="V39" s="3192"/>
      <c r="W39" s="3192"/>
      <c r="X39" s="3192"/>
      <c r="Y39" s="3192"/>
      <c r="Z39" s="3192"/>
      <c r="AA39" s="3192"/>
      <c r="AB39" s="3192"/>
      <c r="AC39" s="3192"/>
      <c r="AD39" s="3192"/>
      <c r="AE39" s="3192"/>
      <c r="AF39" s="3192"/>
      <c r="AG39" s="3192"/>
      <c r="AH39" s="2541"/>
    </row>
    <row r="40" spans="1:34" s="2536" customFormat="1">
      <c r="A40" s="440"/>
      <c r="B40" s="440"/>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2541"/>
    </row>
    <row r="41" spans="1:34" s="2536" customFormat="1">
      <c r="A41" s="3197" t="str">
        <f>A42</f>
        <v>1% Air 
sur biogaz sec entrée épurateur  / dry biogas @unit inlet</v>
      </c>
      <c r="B41" s="3198"/>
      <c r="C41" s="3198"/>
      <c r="D41" s="3198"/>
      <c r="E41" s="3198"/>
      <c r="F41" s="3198"/>
      <c r="G41" s="3198"/>
      <c r="H41" s="3198"/>
      <c r="I41" s="3198"/>
      <c r="J41" s="3198"/>
      <c r="K41" s="3198"/>
      <c r="L41" s="3198"/>
      <c r="M41" s="3198"/>
      <c r="N41" s="3198"/>
      <c r="O41" s="3198"/>
      <c r="P41" s="3198"/>
      <c r="Q41" s="3198"/>
      <c r="R41" s="3198"/>
      <c r="S41" s="3198"/>
      <c r="T41" s="3198"/>
      <c r="U41" s="3198"/>
      <c r="V41" s="3198"/>
      <c r="W41" s="3198"/>
      <c r="X41" s="3198"/>
      <c r="Y41" s="3198"/>
      <c r="Z41" s="3198"/>
      <c r="AA41" s="3198"/>
      <c r="AB41" s="3198"/>
      <c r="AC41" s="3198"/>
      <c r="AD41" s="3198"/>
      <c r="AE41" s="3198"/>
      <c r="AF41" s="3198"/>
      <c r="AG41" s="3198"/>
      <c r="AH41" s="2541"/>
    </row>
    <row r="42" spans="1:34" s="2536" customFormat="1" ht="17.25" customHeight="1">
      <c r="A42" s="5033" t="s">
        <v>3069</v>
      </c>
      <c r="B42" s="218" t="s">
        <v>2929</v>
      </c>
      <c r="C42" s="218"/>
      <c r="D42" s="454">
        <v>50</v>
      </c>
      <c r="E42" s="454">
        <f>D42+50</f>
        <v>100</v>
      </c>
      <c r="F42" s="454">
        <f t="shared" ref="F42:V42" si="22">E42+50</f>
        <v>150</v>
      </c>
      <c r="G42" s="454">
        <f t="shared" si="22"/>
        <v>200</v>
      </c>
      <c r="H42" s="454">
        <f t="shared" si="22"/>
        <v>250</v>
      </c>
      <c r="I42" s="454">
        <f t="shared" si="22"/>
        <v>300</v>
      </c>
      <c r="J42" s="454">
        <f t="shared" si="22"/>
        <v>350</v>
      </c>
      <c r="K42" s="454">
        <f t="shared" si="22"/>
        <v>400</v>
      </c>
      <c r="L42" s="454">
        <f t="shared" si="22"/>
        <v>450</v>
      </c>
      <c r="M42" s="454">
        <f t="shared" si="22"/>
        <v>500</v>
      </c>
      <c r="N42" s="454">
        <f t="shared" si="22"/>
        <v>550</v>
      </c>
      <c r="O42" s="454">
        <f t="shared" si="22"/>
        <v>600</v>
      </c>
      <c r="P42" s="454">
        <f t="shared" si="22"/>
        <v>650</v>
      </c>
      <c r="Q42" s="454">
        <f t="shared" si="22"/>
        <v>700</v>
      </c>
      <c r="R42" s="454">
        <f t="shared" si="22"/>
        <v>750</v>
      </c>
      <c r="S42" s="454">
        <f t="shared" si="22"/>
        <v>800</v>
      </c>
      <c r="T42" s="454">
        <f t="shared" si="22"/>
        <v>850</v>
      </c>
      <c r="U42" s="454">
        <f t="shared" si="22"/>
        <v>900</v>
      </c>
      <c r="V42" s="454">
        <f t="shared" si="22"/>
        <v>950</v>
      </c>
      <c r="W42" s="3193">
        <v>1000</v>
      </c>
      <c r="X42" s="454">
        <f>W42+50</f>
        <v>1050</v>
      </c>
      <c r="Y42" s="454">
        <f t="shared" ref="Y42:AG42" si="23">X42+50</f>
        <v>1100</v>
      </c>
      <c r="Z42" s="454">
        <f t="shared" si="23"/>
        <v>1150</v>
      </c>
      <c r="AA42" s="454">
        <f t="shared" si="23"/>
        <v>1200</v>
      </c>
      <c r="AB42" s="454">
        <f t="shared" si="23"/>
        <v>1250</v>
      </c>
      <c r="AC42" s="454">
        <f t="shared" si="23"/>
        <v>1300</v>
      </c>
      <c r="AD42" s="454">
        <f t="shared" si="23"/>
        <v>1350</v>
      </c>
      <c r="AE42" s="454">
        <f t="shared" si="23"/>
        <v>1400</v>
      </c>
      <c r="AF42" s="454">
        <f t="shared" si="23"/>
        <v>1450</v>
      </c>
      <c r="AG42" s="454">
        <f t="shared" si="23"/>
        <v>1500</v>
      </c>
      <c r="AH42" s="2541"/>
    </row>
    <row r="43" spans="1:34" s="2536" customFormat="1">
      <c r="A43" s="5033"/>
      <c r="B43" s="218" t="s">
        <v>2930</v>
      </c>
      <c r="C43" s="218"/>
      <c r="D43" s="3194" t="s">
        <v>2375</v>
      </c>
      <c r="E43" s="3194" t="s">
        <v>2375</v>
      </c>
      <c r="F43" s="3194" t="s">
        <v>2375</v>
      </c>
      <c r="G43" s="3194" t="s">
        <v>2375</v>
      </c>
      <c r="H43" s="3194" t="s">
        <v>2375</v>
      </c>
      <c r="I43" s="3194" t="s">
        <v>2375</v>
      </c>
      <c r="J43" s="3194" t="s">
        <v>2375</v>
      </c>
      <c r="K43" s="3194" t="s">
        <v>2375</v>
      </c>
      <c r="L43" s="3194" t="s">
        <v>2931</v>
      </c>
      <c r="M43" s="3194" t="s">
        <v>2931</v>
      </c>
      <c r="N43" s="3194" t="s">
        <v>2931</v>
      </c>
      <c r="O43" s="3194" t="s">
        <v>2931</v>
      </c>
      <c r="P43" s="3194" t="s">
        <v>2931</v>
      </c>
      <c r="Q43" s="3194" t="s">
        <v>2931</v>
      </c>
      <c r="R43" s="3194" t="s">
        <v>2931</v>
      </c>
      <c r="S43" s="3194" t="s">
        <v>2931</v>
      </c>
      <c r="T43" s="3194" t="s">
        <v>2931</v>
      </c>
      <c r="U43" s="3194" t="s">
        <v>2931</v>
      </c>
      <c r="V43" s="3194" t="s">
        <v>2931</v>
      </c>
      <c r="W43" s="3194" t="s">
        <v>2931</v>
      </c>
      <c r="X43" s="3194" t="s">
        <v>2931</v>
      </c>
      <c r="Y43" s="3194" t="s">
        <v>2931</v>
      </c>
      <c r="Z43" s="3194" t="s">
        <v>2931</v>
      </c>
      <c r="AA43" s="3194" t="s">
        <v>2931</v>
      </c>
      <c r="AB43" s="3194" t="s">
        <v>2931</v>
      </c>
      <c r="AC43" s="3194" t="s">
        <v>2931</v>
      </c>
      <c r="AD43" s="3194" t="s">
        <v>2931</v>
      </c>
      <c r="AE43" s="3194" t="s">
        <v>2931</v>
      </c>
      <c r="AF43" s="3194" t="s">
        <v>2931</v>
      </c>
      <c r="AG43" s="3194" t="s">
        <v>2931</v>
      </c>
      <c r="AH43" s="2541"/>
    </row>
    <row r="44" spans="1:34" s="2536" customFormat="1">
      <c r="A44" s="5033"/>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541"/>
    </row>
    <row r="45" spans="1:34" s="2536" customFormat="1">
      <c r="A45" s="5033"/>
      <c r="B45" s="3204" t="s">
        <v>3076</v>
      </c>
      <c r="C45" s="3184" t="s">
        <v>2932</v>
      </c>
      <c r="D45" s="3183">
        <f t="shared" ref="D45:K48" si="24">ROUND(D$18*$W45/$W$18*4,0)</f>
        <v>1</v>
      </c>
      <c r="E45" s="3183">
        <f t="shared" si="24"/>
        <v>3</v>
      </c>
      <c r="F45" s="3183">
        <f t="shared" si="24"/>
        <v>4</v>
      </c>
      <c r="G45" s="3183">
        <f t="shared" si="24"/>
        <v>6</v>
      </c>
      <c r="H45" s="3183">
        <f t="shared" si="24"/>
        <v>7</v>
      </c>
      <c r="I45" s="3669">
        <f t="shared" si="24"/>
        <v>8</v>
      </c>
      <c r="J45" s="3669">
        <f t="shared" si="24"/>
        <v>10</v>
      </c>
      <c r="K45" s="3669">
        <f t="shared" si="24"/>
        <v>11</v>
      </c>
      <c r="L45" s="3183">
        <f t="shared" ref="L45:V47" si="25">ROUND(L$18*$W45/$W$18,0)</f>
        <v>3</v>
      </c>
      <c r="M45" s="3183">
        <f t="shared" si="25"/>
        <v>4</v>
      </c>
      <c r="N45" s="3183">
        <f t="shared" si="25"/>
        <v>4</v>
      </c>
      <c r="O45" s="3183">
        <f t="shared" si="25"/>
        <v>4</v>
      </c>
      <c r="P45" s="3183">
        <f t="shared" si="25"/>
        <v>5</v>
      </c>
      <c r="Q45" s="3183">
        <f t="shared" si="25"/>
        <v>5</v>
      </c>
      <c r="R45" s="3183">
        <f t="shared" si="25"/>
        <v>5</v>
      </c>
      <c r="S45" s="3183">
        <f t="shared" si="25"/>
        <v>6</v>
      </c>
      <c r="T45" s="3183">
        <f t="shared" si="25"/>
        <v>6</v>
      </c>
      <c r="U45" s="3183">
        <f t="shared" si="25"/>
        <v>6</v>
      </c>
      <c r="V45" s="3183">
        <f t="shared" si="25"/>
        <v>7</v>
      </c>
      <c r="W45" s="3185">
        <v>7</v>
      </c>
      <c r="X45" s="3183">
        <f t="shared" ref="X45:AG48" si="26">ROUND(X$18*$W45/$W$18,0)</f>
        <v>7</v>
      </c>
      <c r="Y45" s="3183">
        <f t="shared" si="26"/>
        <v>8</v>
      </c>
      <c r="Z45" s="3183">
        <f t="shared" si="26"/>
        <v>8</v>
      </c>
      <c r="AA45" s="3669">
        <f t="shared" si="26"/>
        <v>8</v>
      </c>
      <c r="AB45" s="3669">
        <f t="shared" si="26"/>
        <v>9</v>
      </c>
      <c r="AC45" s="3669">
        <f t="shared" si="26"/>
        <v>9</v>
      </c>
      <c r="AD45" s="3669">
        <f t="shared" si="26"/>
        <v>9</v>
      </c>
      <c r="AE45" s="3669">
        <f t="shared" si="26"/>
        <v>10</v>
      </c>
      <c r="AF45" s="3669">
        <f t="shared" si="26"/>
        <v>10</v>
      </c>
      <c r="AG45" s="3669">
        <f t="shared" si="26"/>
        <v>11</v>
      </c>
      <c r="AH45" s="2541"/>
    </row>
    <row r="46" spans="1:34" s="2536" customFormat="1">
      <c r="A46" s="5033"/>
      <c r="B46" s="3205" t="s">
        <v>3066</v>
      </c>
      <c r="C46" s="3184" t="s">
        <v>2933</v>
      </c>
      <c r="D46" s="802">
        <f t="shared" si="24"/>
        <v>3</v>
      </c>
      <c r="E46" s="802">
        <f t="shared" si="24"/>
        <v>5</v>
      </c>
      <c r="F46" s="802">
        <f t="shared" si="24"/>
        <v>8</v>
      </c>
      <c r="G46" s="802">
        <f t="shared" si="24"/>
        <v>10</v>
      </c>
      <c r="H46" s="802">
        <f t="shared" si="24"/>
        <v>13</v>
      </c>
      <c r="I46" s="3670">
        <f t="shared" si="24"/>
        <v>16</v>
      </c>
      <c r="J46" s="3670">
        <f t="shared" si="24"/>
        <v>18</v>
      </c>
      <c r="K46" s="3670">
        <f t="shared" si="24"/>
        <v>21</v>
      </c>
      <c r="L46" s="802">
        <f t="shared" si="25"/>
        <v>6</v>
      </c>
      <c r="M46" s="802">
        <f t="shared" si="25"/>
        <v>7</v>
      </c>
      <c r="N46" s="802">
        <f t="shared" si="25"/>
        <v>7</v>
      </c>
      <c r="O46" s="802">
        <f t="shared" si="25"/>
        <v>8</v>
      </c>
      <c r="P46" s="802">
        <f t="shared" si="25"/>
        <v>8</v>
      </c>
      <c r="Q46" s="802">
        <f t="shared" si="25"/>
        <v>9</v>
      </c>
      <c r="R46" s="802">
        <f t="shared" si="25"/>
        <v>10</v>
      </c>
      <c r="S46" s="802">
        <f t="shared" si="25"/>
        <v>10</v>
      </c>
      <c r="T46" s="802">
        <f t="shared" si="25"/>
        <v>11</v>
      </c>
      <c r="U46" s="802">
        <f t="shared" si="25"/>
        <v>12</v>
      </c>
      <c r="V46" s="802">
        <f t="shared" si="25"/>
        <v>12</v>
      </c>
      <c r="W46" s="3186">
        <v>13</v>
      </c>
      <c r="X46" s="802">
        <f t="shared" si="26"/>
        <v>14</v>
      </c>
      <c r="Y46" s="802">
        <f t="shared" si="26"/>
        <v>14</v>
      </c>
      <c r="Z46" s="802">
        <f t="shared" si="26"/>
        <v>15</v>
      </c>
      <c r="AA46" s="3670">
        <f t="shared" si="26"/>
        <v>16</v>
      </c>
      <c r="AB46" s="3670">
        <f t="shared" si="26"/>
        <v>16</v>
      </c>
      <c r="AC46" s="3670">
        <f t="shared" si="26"/>
        <v>17</v>
      </c>
      <c r="AD46" s="3670">
        <f t="shared" si="26"/>
        <v>18</v>
      </c>
      <c r="AE46" s="3670">
        <f t="shared" si="26"/>
        <v>18</v>
      </c>
      <c r="AF46" s="3670">
        <f t="shared" si="26"/>
        <v>19</v>
      </c>
      <c r="AG46" s="3670">
        <f t="shared" si="26"/>
        <v>20</v>
      </c>
      <c r="AH46" s="2541"/>
    </row>
    <row r="47" spans="1:34" s="2536" customFormat="1">
      <c r="A47" s="5033"/>
      <c r="B47" s="3206" t="s">
        <v>2942</v>
      </c>
      <c r="C47" s="3184" t="s">
        <v>2934</v>
      </c>
      <c r="D47" s="802">
        <f t="shared" si="24"/>
        <v>1</v>
      </c>
      <c r="E47" s="802">
        <f t="shared" si="24"/>
        <v>3</v>
      </c>
      <c r="F47" s="802">
        <f t="shared" si="24"/>
        <v>4</v>
      </c>
      <c r="G47" s="802">
        <f t="shared" si="24"/>
        <v>6</v>
      </c>
      <c r="H47" s="802">
        <f t="shared" si="24"/>
        <v>7</v>
      </c>
      <c r="I47" s="3670">
        <f t="shared" si="24"/>
        <v>8</v>
      </c>
      <c r="J47" s="3670">
        <f t="shared" si="24"/>
        <v>10</v>
      </c>
      <c r="K47" s="3670">
        <f t="shared" si="24"/>
        <v>11</v>
      </c>
      <c r="L47" s="802">
        <f t="shared" si="25"/>
        <v>3</v>
      </c>
      <c r="M47" s="802">
        <f t="shared" si="25"/>
        <v>4</v>
      </c>
      <c r="N47" s="802">
        <f t="shared" si="25"/>
        <v>4</v>
      </c>
      <c r="O47" s="802">
        <f t="shared" si="25"/>
        <v>4</v>
      </c>
      <c r="P47" s="802">
        <f t="shared" si="25"/>
        <v>5</v>
      </c>
      <c r="Q47" s="802">
        <f t="shared" si="25"/>
        <v>5</v>
      </c>
      <c r="R47" s="802">
        <f t="shared" si="25"/>
        <v>5</v>
      </c>
      <c r="S47" s="802">
        <f t="shared" si="25"/>
        <v>6</v>
      </c>
      <c r="T47" s="802">
        <f t="shared" si="25"/>
        <v>6</v>
      </c>
      <c r="U47" s="802">
        <f t="shared" si="25"/>
        <v>6</v>
      </c>
      <c r="V47" s="802">
        <f t="shared" si="25"/>
        <v>7</v>
      </c>
      <c r="W47" s="3186">
        <v>7</v>
      </c>
      <c r="X47" s="802">
        <f t="shared" si="26"/>
        <v>7</v>
      </c>
      <c r="Y47" s="802">
        <f t="shared" si="26"/>
        <v>8</v>
      </c>
      <c r="Z47" s="802">
        <f t="shared" si="26"/>
        <v>8</v>
      </c>
      <c r="AA47" s="3670">
        <f t="shared" si="26"/>
        <v>8</v>
      </c>
      <c r="AB47" s="3670">
        <f t="shared" si="26"/>
        <v>9</v>
      </c>
      <c r="AC47" s="3670">
        <f t="shared" si="26"/>
        <v>9</v>
      </c>
      <c r="AD47" s="3670">
        <f t="shared" si="26"/>
        <v>9</v>
      </c>
      <c r="AE47" s="3670">
        <f t="shared" si="26"/>
        <v>10</v>
      </c>
      <c r="AF47" s="3670">
        <f t="shared" si="26"/>
        <v>10</v>
      </c>
      <c r="AG47" s="3670">
        <f t="shared" si="26"/>
        <v>11</v>
      </c>
      <c r="AH47" s="2541"/>
    </row>
    <row r="48" spans="1:34" s="2536" customFormat="1">
      <c r="A48" s="5033"/>
      <c r="B48" s="3206"/>
      <c r="C48" s="3184" t="s">
        <v>2935</v>
      </c>
      <c r="D48" s="3187">
        <f>ROUNDUP(D$18*$W48/$W$18*4,0)</f>
        <v>1</v>
      </c>
      <c r="E48" s="3187">
        <f>ROUNDUP(E$18*$W48/$W$18*4,0)</f>
        <v>1</v>
      </c>
      <c r="F48" s="3187">
        <f t="shared" si="24"/>
        <v>1</v>
      </c>
      <c r="G48" s="3187">
        <f t="shared" si="24"/>
        <v>1</v>
      </c>
      <c r="H48" s="3187">
        <f t="shared" si="24"/>
        <v>1</v>
      </c>
      <c r="I48" s="3671">
        <f t="shared" si="24"/>
        <v>1</v>
      </c>
      <c r="J48" s="3671">
        <f t="shared" si="24"/>
        <v>1</v>
      </c>
      <c r="K48" s="3671">
        <f t="shared" si="24"/>
        <v>2</v>
      </c>
      <c r="L48" s="3187">
        <f>ROUNDUP(L$18*$W48/$W$18,0)</f>
        <v>1</v>
      </c>
      <c r="M48" s="3187">
        <f>ROUND(M$18*$W48/$W$18,0)</f>
        <v>1</v>
      </c>
      <c r="N48" s="3187">
        <f>ROUND(N$18*$W48/$W$18,0)</f>
        <v>1</v>
      </c>
      <c r="O48" s="3187">
        <f>ROUND(O$18*$W48/$W$18,0)</f>
        <v>1</v>
      </c>
      <c r="P48" s="3187">
        <f>ROUND(P$18*$W48/$W$18,0)</f>
        <v>1</v>
      </c>
      <c r="Q48" s="3187">
        <f>ROUND(Q$18*$W48/$W$18,0)</f>
        <v>1</v>
      </c>
      <c r="R48" s="3187">
        <f>ROUNDUP(R$18*$W48/$W$18,0)</f>
        <v>1</v>
      </c>
      <c r="S48" s="3187">
        <f>ROUND(S$18*$W48/$W$18,0)</f>
        <v>1</v>
      </c>
      <c r="T48" s="3187">
        <f>ROUND(T$18*$W48/$W$18,0)</f>
        <v>1</v>
      </c>
      <c r="U48" s="3187">
        <f>ROUND(U$18*$W48/$W$18,0)</f>
        <v>1</v>
      </c>
      <c r="V48" s="3187">
        <f>ROUND(V$18*$W48/$W$18,0)</f>
        <v>1</v>
      </c>
      <c r="W48" s="3188">
        <v>1</v>
      </c>
      <c r="X48" s="3187">
        <f t="shared" si="26"/>
        <v>1</v>
      </c>
      <c r="Y48" s="3187">
        <f t="shared" si="26"/>
        <v>1</v>
      </c>
      <c r="Z48" s="3187">
        <f t="shared" si="26"/>
        <v>1</v>
      </c>
      <c r="AA48" s="3671">
        <f t="shared" si="26"/>
        <v>1</v>
      </c>
      <c r="AB48" s="3671">
        <f t="shared" si="26"/>
        <v>1</v>
      </c>
      <c r="AC48" s="3671">
        <f t="shared" si="26"/>
        <v>1</v>
      </c>
      <c r="AD48" s="3671">
        <f t="shared" si="26"/>
        <v>1</v>
      </c>
      <c r="AE48" s="3671">
        <f t="shared" si="26"/>
        <v>1</v>
      </c>
      <c r="AF48" s="3671">
        <f t="shared" si="26"/>
        <v>1</v>
      </c>
      <c r="AG48" s="3671">
        <f t="shared" si="26"/>
        <v>2</v>
      </c>
      <c r="AH48" s="2541"/>
    </row>
    <row r="49" spans="1:34" s="2536" customFormat="1">
      <c r="A49" s="5033"/>
      <c r="B49" s="1776"/>
      <c r="C49" s="3207" t="s">
        <v>2936</v>
      </c>
      <c r="D49" s="3208">
        <f>SUM(D45:D48)</f>
        <v>6</v>
      </c>
      <c r="E49" s="3208">
        <f t="shared" ref="E49:AG49" si="27">SUM(E45:E48)</f>
        <v>12</v>
      </c>
      <c r="F49" s="3208">
        <f t="shared" si="27"/>
        <v>17</v>
      </c>
      <c r="G49" s="3208">
        <f t="shared" si="27"/>
        <v>23</v>
      </c>
      <c r="H49" s="3208">
        <f t="shared" si="27"/>
        <v>28</v>
      </c>
      <c r="I49" s="3672">
        <f t="shared" si="27"/>
        <v>33</v>
      </c>
      <c r="J49" s="3672">
        <f t="shared" si="27"/>
        <v>39</v>
      </c>
      <c r="K49" s="3673">
        <f t="shared" si="27"/>
        <v>45</v>
      </c>
      <c r="L49" s="3208">
        <f t="shared" si="27"/>
        <v>13</v>
      </c>
      <c r="M49" s="3208">
        <f t="shared" si="27"/>
        <v>16</v>
      </c>
      <c r="N49" s="3208">
        <f t="shared" si="27"/>
        <v>16</v>
      </c>
      <c r="O49" s="3208">
        <f t="shared" si="27"/>
        <v>17</v>
      </c>
      <c r="P49" s="3208">
        <f t="shared" si="27"/>
        <v>19</v>
      </c>
      <c r="Q49" s="3208">
        <f t="shared" si="27"/>
        <v>20</v>
      </c>
      <c r="R49" s="3208">
        <f t="shared" si="27"/>
        <v>21</v>
      </c>
      <c r="S49" s="3208">
        <f t="shared" si="27"/>
        <v>23</v>
      </c>
      <c r="T49" s="3208">
        <f t="shared" si="27"/>
        <v>24</v>
      </c>
      <c r="U49" s="3208">
        <f t="shared" si="27"/>
        <v>25</v>
      </c>
      <c r="V49" s="3208">
        <f t="shared" si="27"/>
        <v>27</v>
      </c>
      <c r="W49" s="3208">
        <f t="shared" si="27"/>
        <v>28</v>
      </c>
      <c r="X49" s="3208">
        <f t="shared" si="27"/>
        <v>29</v>
      </c>
      <c r="Y49" s="3208">
        <f t="shared" si="27"/>
        <v>31</v>
      </c>
      <c r="Z49" s="3208">
        <f t="shared" si="27"/>
        <v>32</v>
      </c>
      <c r="AA49" s="3672">
        <f t="shared" si="27"/>
        <v>33</v>
      </c>
      <c r="AB49" s="3672">
        <f t="shared" si="27"/>
        <v>35</v>
      </c>
      <c r="AC49" s="3672">
        <f t="shared" si="27"/>
        <v>36</v>
      </c>
      <c r="AD49" s="3672">
        <f t="shared" si="27"/>
        <v>37</v>
      </c>
      <c r="AE49" s="3672">
        <f t="shared" si="27"/>
        <v>39</v>
      </c>
      <c r="AF49" s="3672">
        <f t="shared" si="27"/>
        <v>40</v>
      </c>
      <c r="AG49" s="3672">
        <f t="shared" si="27"/>
        <v>44</v>
      </c>
      <c r="AH49" s="2541"/>
    </row>
    <row r="50" spans="1:34" s="2536" customFormat="1">
      <c r="A50" s="5033"/>
      <c r="B50" s="1776"/>
      <c r="C50" s="3207" t="s">
        <v>2937</v>
      </c>
      <c r="D50" s="3209">
        <f t="shared" ref="D50:N50" si="28">MAX(ROUNDUP((D47+D48)/5,0),ROUNDUP(MAX(D45:D46)/5,0))</f>
        <v>1</v>
      </c>
      <c r="E50" s="3209">
        <f t="shared" si="28"/>
        <v>1</v>
      </c>
      <c r="F50" s="3209">
        <f t="shared" si="28"/>
        <v>2</v>
      </c>
      <c r="G50" s="3209">
        <f t="shared" si="28"/>
        <v>2</v>
      </c>
      <c r="H50" s="3209">
        <f t="shared" si="28"/>
        <v>3</v>
      </c>
      <c r="I50" s="3209">
        <f t="shared" si="28"/>
        <v>4</v>
      </c>
      <c r="J50" s="3209">
        <f t="shared" si="28"/>
        <v>4</v>
      </c>
      <c r="K50" s="3209">
        <f t="shared" si="28"/>
        <v>5</v>
      </c>
      <c r="L50" s="3209">
        <f t="shared" si="28"/>
        <v>2</v>
      </c>
      <c r="M50" s="3209">
        <f t="shared" si="28"/>
        <v>2</v>
      </c>
      <c r="N50" s="3209">
        <f t="shared" si="28"/>
        <v>2</v>
      </c>
      <c r="O50" s="3209">
        <f>MAX(ROUNDUP((O47+O48)/5,0),ROUNDUP(MAX(O45:O46)/5,0))</f>
        <v>2</v>
      </c>
      <c r="P50" s="3209">
        <f t="shared" ref="P50:T50" si="29">MAX(ROUNDUP((P47+P48)/5,0),ROUNDUP(MAX(P45:P46)/5,0))</f>
        <v>2</v>
      </c>
      <c r="Q50" s="3209">
        <f t="shared" si="29"/>
        <v>2</v>
      </c>
      <c r="R50" s="3209">
        <f t="shared" si="29"/>
        <v>2</v>
      </c>
      <c r="S50" s="3209">
        <f t="shared" si="29"/>
        <v>2</v>
      </c>
      <c r="T50" s="3209">
        <f t="shared" si="29"/>
        <v>3</v>
      </c>
      <c r="U50" s="3209">
        <f>MAX(ROUNDUP((U47+U48)/5,0),ROUNDUP(MAX(U45:U46)/5,0))</f>
        <v>3</v>
      </c>
      <c r="V50" s="3209">
        <f t="shared" ref="V50:AG50" si="30">MAX(ROUNDUP((V47+V48)/5,0),ROUNDUP(MAX(V45:V46)/5,0))</f>
        <v>3</v>
      </c>
      <c r="W50" s="3209">
        <f t="shared" si="30"/>
        <v>3</v>
      </c>
      <c r="X50" s="3209">
        <f t="shared" si="30"/>
        <v>3</v>
      </c>
      <c r="Y50" s="3209">
        <f t="shared" si="30"/>
        <v>3</v>
      </c>
      <c r="Z50" s="3209">
        <f t="shared" si="30"/>
        <v>3</v>
      </c>
      <c r="AA50" s="3209">
        <f t="shared" si="30"/>
        <v>4</v>
      </c>
      <c r="AB50" s="3209">
        <f t="shared" si="30"/>
        <v>4</v>
      </c>
      <c r="AC50" s="3209">
        <f t="shared" si="30"/>
        <v>4</v>
      </c>
      <c r="AD50" s="3209">
        <f t="shared" si="30"/>
        <v>4</v>
      </c>
      <c r="AE50" s="3209">
        <f t="shared" si="30"/>
        <v>4</v>
      </c>
      <c r="AF50" s="3209">
        <f t="shared" si="30"/>
        <v>4</v>
      </c>
      <c r="AG50" s="3209">
        <f t="shared" si="30"/>
        <v>4</v>
      </c>
      <c r="AH50" s="2541"/>
    </row>
    <row r="51" spans="1:34" s="2536" customFormat="1">
      <c r="A51" s="5033"/>
      <c r="B51" s="440"/>
      <c r="C51" s="440"/>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541"/>
    </row>
    <row r="52" spans="1:34" s="2536" customFormat="1">
      <c r="A52" s="5033"/>
      <c r="B52" s="3199" t="s">
        <v>3067</v>
      </c>
      <c r="C52" s="3184" t="s">
        <v>2932</v>
      </c>
      <c r="D52" s="3183">
        <f t="shared" ref="D52:K55" si="31">ROUND(D$18*$W52/$W$18*4,0)</f>
        <v>2</v>
      </c>
      <c r="E52" s="3183">
        <f t="shared" si="31"/>
        <v>3</v>
      </c>
      <c r="F52" s="3183">
        <f t="shared" si="31"/>
        <v>5</v>
      </c>
      <c r="G52" s="3183">
        <f t="shared" si="31"/>
        <v>6</v>
      </c>
      <c r="H52" s="3183">
        <f t="shared" si="31"/>
        <v>8</v>
      </c>
      <c r="I52" s="3183">
        <f t="shared" si="31"/>
        <v>10</v>
      </c>
      <c r="J52" s="3183">
        <f t="shared" si="31"/>
        <v>11</v>
      </c>
      <c r="K52" s="3183">
        <f t="shared" si="31"/>
        <v>13</v>
      </c>
      <c r="L52" s="3183">
        <f t="shared" ref="L52:V54" si="32">ROUND(L$18*$W52/$W$18,0)</f>
        <v>4</v>
      </c>
      <c r="M52" s="3183">
        <f t="shared" si="32"/>
        <v>4</v>
      </c>
      <c r="N52" s="3183">
        <f t="shared" si="32"/>
        <v>4</v>
      </c>
      <c r="O52" s="3183">
        <f t="shared" si="32"/>
        <v>5</v>
      </c>
      <c r="P52" s="3183">
        <f t="shared" si="32"/>
        <v>5</v>
      </c>
      <c r="Q52" s="3183">
        <f t="shared" si="32"/>
        <v>6</v>
      </c>
      <c r="R52" s="3183">
        <f t="shared" si="32"/>
        <v>6</v>
      </c>
      <c r="S52" s="3183">
        <f t="shared" si="32"/>
        <v>6</v>
      </c>
      <c r="T52" s="3183">
        <f t="shared" si="32"/>
        <v>7</v>
      </c>
      <c r="U52" s="3183">
        <f t="shared" si="32"/>
        <v>7</v>
      </c>
      <c r="V52" s="3183">
        <f t="shared" si="32"/>
        <v>8</v>
      </c>
      <c r="W52" s="3185">
        <v>8</v>
      </c>
      <c r="X52" s="3183">
        <f t="shared" ref="X52:AG55" si="33">ROUND(X$18*$W52/$W$18,0)</f>
        <v>8</v>
      </c>
      <c r="Y52" s="3183">
        <f t="shared" si="33"/>
        <v>9</v>
      </c>
      <c r="Z52" s="3183">
        <f t="shared" si="33"/>
        <v>9</v>
      </c>
      <c r="AA52" s="3183">
        <f t="shared" si="33"/>
        <v>10</v>
      </c>
      <c r="AB52" s="3183">
        <f t="shared" si="33"/>
        <v>10</v>
      </c>
      <c r="AC52" s="3183">
        <f t="shared" si="33"/>
        <v>10</v>
      </c>
      <c r="AD52" s="3183">
        <f t="shared" si="33"/>
        <v>11</v>
      </c>
      <c r="AE52" s="3183">
        <f t="shared" si="33"/>
        <v>11</v>
      </c>
      <c r="AF52" s="3183">
        <f t="shared" si="33"/>
        <v>12</v>
      </c>
      <c r="AG52" s="3183">
        <f t="shared" si="33"/>
        <v>12</v>
      </c>
      <c r="AH52" s="2541"/>
    </row>
    <row r="53" spans="1:34" s="2536" customFormat="1">
      <c r="A53" s="5033"/>
      <c r="B53" s="3200" t="s">
        <v>3074</v>
      </c>
      <c r="C53" s="3184" t="s">
        <v>2933</v>
      </c>
      <c r="D53" s="802">
        <f t="shared" si="31"/>
        <v>1</v>
      </c>
      <c r="E53" s="802">
        <f t="shared" si="31"/>
        <v>2</v>
      </c>
      <c r="F53" s="802">
        <f t="shared" si="31"/>
        <v>4</v>
      </c>
      <c r="G53" s="802">
        <f t="shared" si="31"/>
        <v>5</v>
      </c>
      <c r="H53" s="802">
        <f t="shared" si="31"/>
        <v>6</v>
      </c>
      <c r="I53" s="802">
        <f t="shared" si="31"/>
        <v>7</v>
      </c>
      <c r="J53" s="802">
        <f t="shared" si="31"/>
        <v>8</v>
      </c>
      <c r="K53" s="802">
        <f t="shared" si="31"/>
        <v>10</v>
      </c>
      <c r="L53" s="802">
        <f t="shared" si="32"/>
        <v>3</v>
      </c>
      <c r="M53" s="802">
        <f t="shared" si="32"/>
        <v>3</v>
      </c>
      <c r="N53" s="802">
        <f t="shared" si="32"/>
        <v>3</v>
      </c>
      <c r="O53" s="802">
        <f t="shared" si="32"/>
        <v>4</v>
      </c>
      <c r="P53" s="802">
        <f t="shared" si="32"/>
        <v>4</v>
      </c>
      <c r="Q53" s="802">
        <f t="shared" si="32"/>
        <v>4</v>
      </c>
      <c r="R53" s="802">
        <f t="shared" si="32"/>
        <v>5</v>
      </c>
      <c r="S53" s="802">
        <f t="shared" si="32"/>
        <v>5</v>
      </c>
      <c r="T53" s="802">
        <f t="shared" si="32"/>
        <v>5</v>
      </c>
      <c r="U53" s="802">
        <f t="shared" si="32"/>
        <v>5</v>
      </c>
      <c r="V53" s="802">
        <f t="shared" si="32"/>
        <v>6</v>
      </c>
      <c r="W53" s="3186">
        <v>6</v>
      </c>
      <c r="X53" s="802">
        <f t="shared" si="33"/>
        <v>6</v>
      </c>
      <c r="Y53" s="802">
        <f t="shared" si="33"/>
        <v>7</v>
      </c>
      <c r="Z53" s="802">
        <f t="shared" si="33"/>
        <v>7</v>
      </c>
      <c r="AA53" s="802">
        <f t="shared" si="33"/>
        <v>7</v>
      </c>
      <c r="AB53" s="802">
        <f t="shared" si="33"/>
        <v>8</v>
      </c>
      <c r="AC53" s="802">
        <f t="shared" si="33"/>
        <v>8</v>
      </c>
      <c r="AD53" s="802">
        <f t="shared" si="33"/>
        <v>8</v>
      </c>
      <c r="AE53" s="802">
        <f t="shared" si="33"/>
        <v>8</v>
      </c>
      <c r="AF53" s="802">
        <f t="shared" si="33"/>
        <v>9</v>
      </c>
      <c r="AG53" s="802">
        <f t="shared" si="33"/>
        <v>9</v>
      </c>
      <c r="AH53" s="2541"/>
    </row>
    <row r="54" spans="1:34" s="2536" customFormat="1">
      <c r="A54" s="5033"/>
      <c r="B54" s="3200" t="s">
        <v>2940</v>
      </c>
      <c r="C54" s="3184" t="s">
        <v>2934</v>
      </c>
      <c r="D54" s="802">
        <f t="shared" si="31"/>
        <v>1</v>
      </c>
      <c r="E54" s="802">
        <f t="shared" si="31"/>
        <v>2</v>
      </c>
      <c r="F54" s="802">
        <f t="shared" si="31"/>
        <v>4</v>
      </c>
      <c r="G54" s="802">
        <f t="shared" si="31"/>
        <v>5</v>
      </c>
      <c r="H54" s="802">
        <f t="shared" si="31"/>
        <v>6</v>
      </c>
      <c r="I54" s="802">
        <f t="shared" si="31"/>
        <v>7</v>
      </c>
      <c r="J54" s="802">
        <f t="shared" si="31"/>
        <v>8</v>
      </c>
      <c r="K54" s="802">
        <f t="shared" si="31"/>
        <v>10</v>
      </c>
      <c r="L54" s="802">
        <f t="shared" si="32"/>
        <v>3</v>
      </c>
      <c r="M54" s="802">
        <f t="shared" si="32"/>
        <v>3</v>
      </c>
      <c r="N54" s="802">
        <f t="shared" si="32"/>
        <v>3</v>
      </c>
      <c r="O54" s="802">
        <f t="shared" si="32"/>
        <v>4</v>
      </c>
      <c r="P54" s="802">
        <f t="shared" si="32"/>
        <v>4</v>
      </c>
      <c r="Q54" s="802">
        <f t="shared" si="32"/>
        <v>4</v>
      </c>
      <c r="R54" s="802">
        <f t="shared" si="32"/>
        <v>5</v>
      </c>
      <c r="S54" s="802">
        <f t="shared" si="32"/>
        <v>5</v>
      </c>
      <c r="T54" s="802">
        <f t="shared" si="32"/>
        <v>5</v>
      </c>
      <c r="U54" s="802">
        <f t="shared" si="32"/>
        <v>5</v>
      </c>
      <c r="V54" s="802">
        <f t="shared" si="32"/>
        <v>6</v>
      </c>
      <c r="W54" s="3186">
        <v>6</v>
      </c>
      <c r="X54" s="802">
        <f t="shared" si="33"/>
        <v>6</v>
      </c>
      <c r="Y54" s="802">
        <f t="shared" si="33"/>
        <v>7</v>
      </c>
      <c r="Z54" s="802">
        <f t="shared" si="33"/>
        <v>7</v>
      </c>
      <c r="AA54" s="802">
        <f t="shared" si="33"/>
        <v>7</v>
      </c>
      <c r="AB54" s="802">
        <f t="shared" si="33"/>
        <v>8</v>
      </c>
      <c r="AC54" s="802">
        <f t="shared" si="33"/>
        <v>8</v>
      </c>
      <c r="AD54" s="802">
        <f t="shared" si="33"/>
        <v>8</v>
      </c>
      <c r="AE54" s="802">
        <f t="shared" si="33"/>
        <v>8</v>
      </c>
      <c r="AF54" s="802">
        <f t="shared" si="33"/>
        <v>9</v>
      </c>
      <c r="AG54" s="802">
        <f t="shared" si="33"/>
        <v>9</v>
      </c>
      <c r="AH54" s="2541"/>
    </row>
    <row r="55" spans="1:34" s="2536" customFormat="1">
      <c r="A55" s="5033"/>
      <c r="B55" s="3201"/>
      <c r="C55" s="3184" t="s">
        <v>2935</v>
      </c>
      <c r="D55" s="3187">
        <f>ROUNDUP(D$18*$W55/$W$18*4,0)</f>
        <v>1</v>
      </c>
      <c r="E55" s="3187">
        <f>ROUNDUP(E$18*$W55/$W$18*4,0)</f>
        <v>1</v>
      </c>
      <c r="F55" s="3187">
        <f t="shared" si="31"/>
        <v>1</v>
      </c>
      <c r="G55" s="3187">
        <f t="shared" si="31"/>
        <v>1</v>
      </c>
      <c r="H55" s="3187">
        <f t="shared" si="31"/>
        <v>1</v>
      </c>
      <c r="I55" s="3187">
        <f t="shared" si="31"/>
        <v>1</v>
      </c>
      <c r="J55" s="3187">
        <f t="shared" si="31"/>
        <v>1</v>
      </c>
      <c r="K55" s="3187">
        <f t="shared" si="31"/>
        <v>2</v>
      </c>
      <c r="L55" s="3187">
        <f>ROUNDUP(L$18*$W55/$W$18,0)</f>
        <v>1</v>
      </c>
      <c r="M55" s="3187">
        <f>ROUND(M$18*$W55/$W$18,0)</f>
        <v>1</v>
      </c>
      <c r="N55" s="3187">
        <f>ROUND(N$18*$W55/$W$18,0)</f>
        <v>1</v>
      </c>
      <c r="O55" s="3187">
        <f>ROUND(O$18*$W55/$W$18,0)</f>
        <v>1</v>
      </c>
      <c r="P55" s="3187">
        <f>ROUND(P$18*$W55/$W$18,0)</f>
        <v>1</v>
      </c>
      <c r="Q55" s="3187">
        <f>ROUND(Q$18*$W55/$W$18,0)</f>
        <v>1</v>
      </c>
      <c r="R55" s="3187">
        <f>ROUNDUP(R$18*$W55/$W$18,0)</f>
        <v>1</v>
      </c>
      <c r="S55" s="3187">
        <f>ROUND(S$18*$W55/$W$18,0)</f>
        <v>1</v>
      </c>
      <c r="T55" s="3187">
        <f>ROUND(T$18*$W55/$W$18,0)</f>
        <v>1</v>
      </c>
      <c r="U55" s="3187">
        <f>ROUND(U$18*$W55/$W$18,0)</f>
        <v>1</v>
      </c>
      <c r="V55" s="3187">
        <f>ROUND(V$18*$W55/$W$18,0)</f>
        <v>1</v>
      </c>
      <c r="W55" s="3188">
        <v>1</v>
      </c>
      <c r="X55" s="3187">
        <f t="shared" si="33"/>
        <v>1</v>
      </c>
      <c r="Y55" s="3187">
        <f t="shared" si="33"/>
        <v>1</v>
      </c>
      <c r="Z55" s="3187">
        <f t="shared" si="33"/>
        <v>1</v>
      </c>
      <c r="AA55" s="3187">
        <f t="shared" si="33"/>
        <v>1</v>
      </c>
      <c r="AB55" s="3187">
        <f t="shared" si="33"/>
        <v>1</v>
      </c>
      <c r="AC55" s="3187">
        <f t="shared" si="33"/>
        <v>1</v>
      </c>
      <c r="AD55" s="3187">
        <f t="shared" si="33"/>
        <v>1</v>
      </c>
      <c r="AE55" s="3187">
        <f t="shared" si="33"/>
        <v>1</v>
      </c>
      <c r="AF55" s="3187">
        <f t="shared" si="33"/>
        <v>1</v>
      </c>
      <c r="AG55" s="3187">
        <f t="shared" si="33"/>
        <v>2</v>
      </c>
      <c r="AH55" s="2541"/>
    </row>
    <row r="56" spans="1:34" s="2536" customFormat="1">
      <c r="A56" s="5033"/>
      <c r="B56" s="3202"/>
      <c r="C56" s="3189" t="s">
        <v>2936</v>
      </c>
      <c r="D56" s="3190">
        <f>SUM(D52:D55)</f>
        <v>5</v>
      </c>
      <c r="E56" s="3190">
        <f t="shared" ref="E56:AG56" si="34">SUM(E52:E55)</f>
        <v>8</v>
      </c>
      <c r="F56" s="3190">
        <f t="shared" si="34"/>
        <v>14</v>
      </c>
      <c r="G56" s="3190">
        <f t="shared" si="34"/>
        <v>17</v>
      </c>
      <c r="H56" s="3190">
        <f t="shared" si="34"/>
        <v>21</v>
      </c>
      <c r="I56" s="3190">
        <f t="shared" si="34"/>
        <v>25</v>
      </c>
      <c r="J56" s="3190">
        <f t="shared" si="34"/>
        <v>28</v>
      </c>
      <c r="K56" s="3191">
        <f t="shared" si="34"/>
        <v>35</v>
      </c>
      <c r="L56" s="3190">
        <f t="shared" si="34"/>
        <v>11</v>
      </c>
      <c r="M56" s="3190">
        <f t="shared" si="34"/>
        <v>11</v>
      </c>
      <c r="N56" s="3190">
        <f t="shared" si="34"/>
        <v>11</v>
      </c>
      <c r="O56" s="3190">
        <f t="shared" si="34"/>
        <v>14</v>
      </c>
      <c r="P56" s="3190">
        <f t="shared" si="34"/>
        <v>14</v>
      </c>
      <c r="Q56" s="3190">
        <f t="shared" si="34"/>
        <v>15</v>
      </c>
      <c r="R56" s="3190">
        <f t="shared" si="34"/>
        <v>17</v>
      </c>
      <c r="S56" s="3190">
        <f t="shared" si="34"/>
        <v>17</v>
      </c>
      <c r="T56" s="3190">
        <f t="shared" si="34"/>
        <v>18</v>
      </c>
      <c r="U56" s="3190">
        <f t="shared" si="34"/>
        <v>18</v>
      </c>
      <c r="V56" s="3190">
        <f t="shared" si="34"/>
        <v>21</v>
      </c>
      <c r="W56" s="3190">
        <f t="shared" si="34"/>
        <v>21</v>
      </c>
      <c r="X56" s="3190">
        <f t="shared" si="34"/>
        <v>21</v>
      </c>
      <c r="Y56" s="3190">
        <f t="shared" si="34"/>
        <v>24</v>
      </c>
      <c r="Z56" s="3190">
        <f t="shared" si="34"/>
        <v>24</v>
      </c>
      <c r="AA56" s="3190">
        <f t="shared" si="34"/>
        <v>25</v>
      </c>
      <c r="AB56" s="3190">
        <f t="shared" si="34"/>
        <v>27</v>
      </c>
      <c r="AC56" s="3190">
        <f t="shared" si="34"/>
        <v>27</v>
      </c>
      <c r="AD56" s="3190">
        <f t="shared" si="34"/>
        <v>28</v>
      </c>
      <c r="AE56" s="3190">
        <f t="shared" si="34"/>
        <v>28</v>
      </c>
      <c r="AF56" s="3190">
        <f t="shared" si="34"/>
        <v>31</v>
      </c>
      <c r="AG56" s="3190">
        <f t="shared" si="34"/>
        <v>32</v>
      </c>
      <c r="AH56" s="2541"/>
    </row>
    <row r="57" spans="1:34" s="2536" customFormat="1">
      <c r="A57" s="5033"/>
      <c r="B57" s="3202"/>
      <c r="C57" s="3189" t="s">
        <v>2937</v>
      </c>
      <c r="D57" s="3203">
        <f t="shared" ref="D57:T57" si="35">MAX(ROUNDUP((D54+D55)/5,0),ROUNDUP(MAX(D52:D53)/5,0))</f>
        <v>1</v>
      </c>
      <c r="E57" s="3203">
        <f t="shared" si="35"/>
        <v>1</v>
      </c>
      <c r="F57" s="3203">
        <f t="shared" si="35"/>
        <v>1</v>
      </c>
      <c r="G57" s="3203">
        <f t="shared" si="35"/>
        <v>2</v>
      </c>
      <c r="H57" s="3203">
        <f t="shared" si="35"/>
        <v>2</v>
      </c>
      <c r="I57" s="3203">
        <f t="shared" si="35"/>
        <v>2</v>
      </c>
      <c r="J57" s="3203">
        <f t="shared" si="35"/>
        <v>3</v>
      </c>
      <c r="K57" s="3203">
        <f t="shared" si="35"/>
        <v>3</v>
      </c>
      <c r="L57" s="3203">
        <f t="shared" si="35"/>
        <v>1</v>
      </c>
      <c r="M57" s="3203">
        <f t="shared" si="35"/>
        <v>1</v>
      </c>
      <c r="N57" s="3203">
        <f t="shared" si="35"/>
        <v>1</v>
      </c>
      <c r="O57" s="3203">
        <f>MAX(ROUNDUP((O54+O55)/5,0),ROUNDUP(MAX(O52:O53)/5,0))</f>
        <v>1</v>
      </c>
      <c r="P57" s="3203">
        <f t="shared" ref="P57:Q57" si="36">MAX(ROUNDUP((P54+P55)/5,0),ROUNDUP(MAX(P52:P53)/5,0))</f>
        <v>1</v>
      </c>
      <c r="Q57" s="3203">
        <f t="shared" si="36"/>
        <v>2</v>
      </c>
      <c r="R57" s="3203">
        <f t="shared" si="35"/>
        <v>2</v>
      </c>
      <c r="S57" s="3203">
        <f t="shared" si="35"/>
        <v>2</v>
      </c>
      <c r="T57" s="3203">
        <f t="shared" si="35"/>
        <v>2</v>
      </c>
      <c r="U57" s="3203">
        <f>MAX(ROUNDUP((U54+U55)/5,0),ROUNDUP(MAX(U52:U53)/5,0))</f>
        <v>2</v>
      </c>
      <c r="V57" s="3203">
        <f t="shared" ref="V57:AG57" si="37">MAX(ROUNDUP((V54+V55)/5,0),ROUNDUP(MAX(V52:V53)/5,0))</f>
        <v>2</v>
      </c>
      <c r="W57" s="3203">
        <f t="shared" si="37"/>
        <v>2</v>
      </c>
      <c r="X57" s="3203">
        <f t="shared" si="37"/>
        <v>2</v>
      </c>
      <c r="Y57" s="3203">
        <f t="shared" si="37"/>
        <v>2</v>
      </c>
      <c r="Z57" s="3203">
        <f t="shared" si="37"/>
        <v>2</v>
      </c>
      <c r="AA57" s="3203">
        <f t="shared" si="37"/>
        <v>2</v>
      </c>
      <c r="AB57" s="3203">
        <f t="shared" si="37"/>
        <v>2</v>
      </c>
      <c r="AC57" s="3203">
        <f t="shared" si="37"/>
        <v>2</v>
      </c>
      <c r="AD57" s="3203">
        <f t="shared" si="37"/>
        <v>3</v>
      </c>
      <c r="AE57" s="3203">
        <f t="shared" si="37"/>
        <v>3</v>
      </c>
      <c r="AF57" s="3203">
        <f t="shared" si="37"/>
        <v>3</v>
      </c>
      <c r="AG57" s="3203">
        <f t="shared" si="37"/>
        <v>3</v>
      </c>
      <c r="AH57" s="2541"/>
    </row>
    <row r="58" spans="1:34" s="2536" customFormat="1">
      <c r="A58" s="5033"/>
      <c r="B58" s="440"/>
      <c r="C58" s="440"/>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541"/>
    </row>
    <row r="59" spans="1:34" s="2536" customFormat="1">
      <c r="A59" s="5033"/>
      <c r="B59" s="3210" t="s">
        <v>3077</v>
      </c>
      <c r="C59" s="3184" t="s">
        <v>2932</v>
      </c>
      <c r="D59" s="3183">
        <f t="shared" ref="D59:K60" si="38">ROUND(D$18*$W59/$W$18*4,0)</f>
        <v>1</v>
      </c>
      <c r="E59" s="3183">
        <f t="shared" si="38"/>
        <v>1</v>
      </c>
      <c r="F59" s="3183">
        <f t="shared" si="38"/>
        <v>2</v>
      </c>
      <c r="G59" s="3183">
        <f t="shared" si="38"/>
        <v>2</v>
      </c>
      <c r="H59" s="3183">
        <f t="shared" si="38"/>
        <v>3</v>
      </c>
      <c r="I59" s="3183">
        <f t="shared" si="38"/>
        <v>4</v>
      </c>
      <c r="J59" s="3183">
        <f t="shared" si="38"/>
        <v>4</v>
      </c>
      <c r="K59" s="3183">
        <f t="shared" si="38"/>
        <v>5</v>
      </c>
      <c r="L59" s="3183">
        <f t="shared" ref="L59:V60" si="39">ROUND(L$18*$W59/$W$18,0)</f>
        <v>1</v>
      </c>
      <c r="M59" s="3183">
        <f t="shared" si="39"/>
        <v>2</v>
      </c>
      <c r="N59" s="3183">
        <f t="shared" si="39"/>
        <v>2</v>
      </c>
      <c r="O59" s="3183">
        <f t="shared" si="39"/>
        <v>2</v>
      </c>
      <c r="P59" s="3183">
        <f t="shared" si="39"/>
        <v>2</v>
      </c>
      <c r="Q59" s="3183">
        <f t="shared" si="39"/>
        <v>2</v>
      </c>
      <c r="R59" s="3183">
        <f t="shared" si="39"/>
        <v>2</v>
      </c>
      <c r="S59" s="3183">
        <f t="shared" si="39"/>
        <v>2</v>
      </c>
      <c r="T59" s="3183">
        <f t="shared" si="39"/>
        <v>3</v>
      </c>
      <c r="U59" s="3183">
        <f t="shared" si="39"/>
        <v>3</v>
      </c>
      <c r="V59" s="3183">
        <f t="shared" si="39"/>
        <v>3</v>
      </c>
      <c r="W59" s="3185">
        <v>3</v>
      </c>
      <c r="X59" s="3183">
        <f t="shared" ref="X59:AG60" si="40">ROUND(X$18*$W59/$W$18,0)</f>
        <v>3</v>
      </c>
      <c r="Y59" s="3183">
        <f t="shared" si="40"/>
        <v>3</v>
      </c>
      <c r="Z59" s="3183">
        <f t="shared" si="40"/>
        <v>3</v>
      </c>
      <c r="AA59" s="3183">
        <f t="shared" si="40"/>
        <v>4</v>
      </c>
      <c r="AB59" s="3183">
        <f t="shared" si="40"/>
        <v>4</v>
      </c>
      <c r="AC59" s="3183">
        <f t="shared" si="40"/>
        <v>4</v>
      </c>
      <c r="AD59" s="3183">
        <f t="shared" si="40"/>
        <v>4</v>
      </c>
      <c r="AE59" s="3183">
        <f t="shared" si="40"/>
        <v>4</v>
      </c>
      <c r="AF59" s="3183">
        <f t="shared" si="40"/>
        <v>4</v>
      </c>
      <c r="AG59" s="3183">
        <f t="shared" si="40"/>
        <v>5</v>
      </c>
      <c r="AH59" s="2541"/>
    </row>
    <row r="60" spans="1:34" s="2536" customFormat="1">
      <c r="A60" s="5033"/>
      <c r="B60" s="3211" t="s">
        <v>3075</v>
      </c>
      <c r="C60" s="3184" t="s">
        <v>2933</v>
      </c>
      <c r="D60" s="802">
        <f t="shared" si="38"/>
        <v>1</v>
      </c>
      <c r="E60" s="3187">
        <f t="shared" si="38"/>
        <v>3</v>
      </c>
      <c r="F60" s="3187">
        <f t="shared" si="38"/>
        <v>4</v>
      </c>
      <c r="G60" s="3187">
        <f t="shared" si="38"/>
        <v>6</v>
      </c>
      <c r="H60" s="3187">
        <f t="shared" si="38"/>
        <v>7</v>
      </c>
      <c r="I60" s="3187">
        <f t="shared" si="38"/>
        <v>8</v>
      </c>
      <c r="J60" s="3187">
        <f t="shared" si="38"/>
        <v>10</v>
      </c>
      <c r="K60" s="3187">
        <f t="shared" si="38"/>
        <v>11</v>
      </c>
      <c r="L60" s="3187">
        <f t="shared" si="39"/>
        <v>3</v>
      </c>
      <c r="M60" s="3187">
        <f t="shared" si="39"/>
        <v>4</v>
      </c>
      <c r="N60" s="3187">
        <f t="shared" si="39"/>
        <v>4</v>
      </c>
      <c r="O60" s="3187">
        <f t="shared" si="39"/>
        <v>4</v>
      </c>
      <c r="P60" s="3187">
        <f t="shared" si="39"/>
        <v>5</v>
      </c>
      <c r="Q60" s="3187">
        <f t="shared" si="39"/>
        <v>5</v>
      </c>
      <c r="R60" s="3187">
        <f t="shared" si="39"/>
        <v>5</v>
      </c>
      <c r="S60" s="3187">
        <f t="shared" si="39"/>
        <v>6</v>
      </c>
      <c r="T60" s="3187">
        <f t="shared" si="39"/>
        <v>6</v>
      </c>
      <c r="U60" s="3187">
        <f t="shared" si="39"/>
        <v>6</v>
      </c>
      <c r="V60" s="3187">
        <f t="shared" si="39"/>
        <v>7</v>
      </c>
      <c r="W60" s="3188">
        <v>7</v>
      </c>
      <c r="X60" s="3187">
        <f t="shared" si="40"/>
        <v>7</v>
      </c>
      <c r="Y60" s="3187">
        <f t="shared" si="40"/>
        <v>8</v>
      </c>
      <c r="Z60" s="3187">
        <f t="shared" si="40"/>
        <v>8</v>
      </c>
      <c r="AA60" s="3187">
        <f t="shared" si="40"/>
        <v>8</v>
      </c>
      <c r="AB60" s="3187">
        <f t="shared" si="40"/>
        <v>9</v>
      </c>
      <c r="AC60" s="3187">
        <f t="shared" si="40"/>
        <v>9</v>
      </c>
      <c r="AD60" s="3187">
        <f t="shared" si="40"/>
        <v>9</v>
      </c>
      <c r="AE60" s="3187">
        <f t="shared" si="40"/>
        <v>10</v>
      </c>
      <c r="AF60" s="3187">
        <f t="shared" si="40"/>
        <v>10</v>
      </c>
      <c r="AG60" s="3187">
        <f t="shared" si="40"/>
        <v>11</v>
      </c>
      <c r="AH60" s="2541"/>
    </row>
    <row r="61" spans="1:34" s="2536" customFormat="1">
      <c r="A61" s="5033"/>
      <c r="B61" s="3211" t="s">
        <v>2943</v>
      </c>
      <c r="C61" s="3212" t="s">
        <v>2936</v>
      </c>
      <c r="D61" s="3214">
        <f t="shared" ref="D61:AE61" si="41">SUM(D59:D60)</f>
        <v>2</v>
      </c>
      <c r="E61" s="3213">
        <f t="shared" si="41"/>
        <v>4</v>
      </c>
      <c r="F61" s="3213">
        <f t="shared" si="41"/>
        <v>6</v>
      </c>
      <c r="G61" s="3213">
        <f t="shared" si="41"/>
        <v>8</v>
      </c>
      <c r="H61" s="3213">
        <f t="shared" si="41"/>
        <v>10</v>
      </c>
      <c r="I61" s="3213">
        <f t="shared" si="41"/>
        <v>12</v>
      </c>
      <c r="J61" s="3213">
        <f t="shared" si="41"/>
        <v>14</v>
      </c>
      <c r="K61" s="3214">
        <f t="shared" si="41"/>
        <v>16</v>
      </c>
      <c r="L61" s="3213">
        <f t="shared" si="41"/>
        <v>4</v>
      </c>
      <c r="M61" s="3213">
        <f t="shared" si="41"/>
        <v>6</v>
      </c>
      <c r="N61" s="3213">
        <f t="shared" si="41"/>
        <v>6</v>
      </c>
      <c r="O61" s="3213">
        <f t="shared" si="41"/>
        <v>6</v>
      </c>
      <c r="P61" s="3213">
        <f t="shared" si="41"/>
        <v>7</v>
      </c>
      <c r="Q61" s="3213">
        <f t="shared" si="41"/>
        <v>7</v>
      </c>
      <c r="R61" s="3213">
        <f t="shared" si="41"/>
        <v>7</v>
      </c>
      <c r="S61" s="3213">
        <f t="shared" si="41"/>
        <v>8</v>
      </c>
      <c r="T61" s="3213">
        <f t="shared" si="41"/>
        <v>9</v>
      </c>
      <c r="U61" s="3213">
        <f t="shared" si="41"/>
        <v>9</v>
      </c>
      <c r="V61" s="3213">
        <f t="shared" si="41"/>
        <v>10</v>
      </c>
      <c r="W61" s="3213">
        <f t="shared" si="41"/>
        <v>10</v>
      </c>
      <c r="X61" s="3213">
        <f t="shared" si="41"/>
        <v>10</v>
      </c>
      <c r="Y61" s="3213">
        <f t="shared" si="41"/>
        <v>11</v>
      </c>
      <c r="Z61" s="3213">
        <f t="shared" si="41"/>
        <v>11</v>
      </c>
      <c r="AA61" s="3213">
        <f t="shared" si="41"/>
        <v>12</v>
      </c>
      <c r="AB61" s="3213">
        <f t="shared" si="41"/>
        <v>13</v>
      </c>
      <c r="AC61" s="3213">
        <f t="shared" si="41"/>
        <v>13</v>
      </c>
      <c r="AD61" s="3213">
        <f t="shared" si="41"/>
        <v>13</v>
      </c>
      <c r="AE61" s="3213">
        <f t="shared" si="41"/>
        <v>14</v>
      </c>
      <c r="AF61" s="3213">
        <f t="shared" ref="AF61:AG61" si="42">SUM(AF59:AF60)</f>
        <v>14</v>
      </c>
      <c r="AG61" s="3213">
        <f t="shared" si="42"/>
        <v>16</v>
      </c>
      <c r="AH61" s="2541"/>
    </row>
    <row r="62" spans="1:34" s="2536" customFormat="1">
      <c r="A62" s="5033"/>
      <c r="B62" s="3215"/>
      <c r="C62" s="3212" t="s">
        <v>2937</v>
      </c>
      <c r="D62" s="3216">
        <f t="shared" ref="D62:AG62" si="43">ROUNDUP(MAX(D59:D60)/5,0)</f>
        <v>1</v>
      </c>
      <c r="E62" s="3216">
        <f t="shared" si="43"/>
        <v>1</v>
      </c>
      <c r="F62" s="3216">
        <f t="shared" si="43"/>
        <v>1</v>
      </c>
      <c r="G62" s="3216">
        <f t="shared" si="43"/>
        <v>2</v>
      </c>
      <c r="H62" s="3216">
        <f t="shared" si="43"/>
        <v>2</v>
      </c>
      <c r="I62" s="3216">
        <f t="shared" si="43"/>
        <v>2</v>
      </c>
      <c r="J62" s="3216">
        <f t="shared" si="43"/>
        <v>2</v>
      </c>
      <c r="K62" s="3216">
        <f t="shared" si="43"/>
        <v>3</v>
      </c>
      <c r="L62" s="3216">
        <f t="shared" si="43"/>
        <v>1</v>
      </c>
      <c r="M62" s="3216">
        <f t="shared" si="43"/>
        <v>1</v>
      </c>
      <c r="N62" s="3216">
        <f t="shared" si="43"/>
        <v>1</v>
      </c>
      <c r="O62" s="3216">
        <f t="shared" si="43"/>
        <v>1</v>
      </c>
      <c r="P62" s="3216">
        <f t="shared" si="43"/>
        <v>1</v>
      </c>
      <c r="Q62" s="3216">
        <f t="shared" si="43"/>
        <v>1</v>
      </c>
      <c r="R62" s="3216">
        <f t="shared" si="43"/>
        <v>1</v>
      </c>
      <c r="S62" s="3216">
        <f t="shared" si="43"/>
        <v>2</v>
      </c>
      <c r="T62" s="3216">
        <f t="shared" si="43"/>
        <v>2</v>
      </c>
      <c r="U62" s="3216">
        <f t="shared" si="43"/>
        <v>2</v>
      </c>
      <c r="V62" s="3216">
        <f t="shared" si="43"/>
        <v>2</v>
      </c>
      <c r="W62" s="3216">
        <f t="shared" si="43"/>
        <v>2</v>
      </c>
      <c r="X62" s="3216">
        <f t="shared" si="43"/>
        <v>2</v>
      </c>
      <c r="Y62" s="3216">
        <f t="shared" si="43"/>
        <v>2</v>
      </c>
      <c r="Z62" s="3216">
        <f t="shared" si="43"/>
        <v>2</v>
      </c>
      <c r="AA62" s="3216">
        <f t="shared" si="43"/>
        <v>2</v>
      </c>
      <c r="AB62" s="3216">
        <f t="shared" si="43"/>
        <v>2</v>
      </c>
      <c r="AC62" s="3216">
        <f t="shared" si="43"/>
        <v>2</v>
      </c>
      <c r="AD62" s="3216">
        <f t="shared" si="43"/>
        <v>2</v>
      </c>
      <c r="AE62" s="3216">
        <f t="shared" si="43"/>
        <v>2</v>
      </c>
      <c r="AF62" s="3216">
        <f t="shared" si="43"/>
        <v>2</v>
      </c>
      <c r="AG62" s="3216">
        <f t="shared" si="43"/>
        <v>3</v>
      </c>
      <c r="AH62" s="2541"/>
    </row>
    <row r="63" spans="1:34" s="2536" customFormat="1">
      <c r="A63" s="440"/>
      <c r="B63" s="440"/>
      <c r="C63" s="440"/>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440"/>
      <c r="AE63" s="440"/>
      <c r="AF63" s="440"/>
      <c r="AG63" s="440"/>
      <c r="AH63" s="2541"/>
    </row>
    <row r="64" spans="1:34" s="2536" customFormat="1">
      <c r="A64" s="440"/>
      <c r="B64" s="440"/>
      <c r="C64" s="440"/>
      <c r="D64" s="440"/>
      <c r="E64" s="440"/>
      <c r="F64" s="440"/>
      <c r="G64" s="440"/>
      <c r="H64" s="440"/>
      <c r="I64" s="440"/>
      <c r="J64" s="440"/>
      <c r="K64" s="440"/>
      <c r="L64" s="440"/>
      <c r="M64" s="440"/>
      <c r="N64" s="440"/>
      <c r="O64" s="440"/>
      <c r="P64" s="440"/>
      <c r="Q64" s="440"/>
      <c r="R64" s="440"/>
      <c r="S64" s="440"/>
      <c r="T64" s="440"/>
      <c r="U64" s="440"/>
      <c r="V64" s="440"/>
      <c r="W64" s="440"/>
      <c r="X64" s="440"/>
      <c r="Y64" s="440"/>
      <c r="Z64" s="440"/>
      <c r="AA64" s="440"/>
      <c r="AB64" s="440"/>
      <c r="AC64" s="440"/>
      <c r="AD64" s="440"/>
      <c r="AE64" s="440"/>
      <c r="AF64" s="440"/>
      <c r="AG64" s="440"/>
      <c r="AH64" s="2541"/>
    </row>
    <row r="65" spans="1:34" s="2536" customFormat="1">
      <c r="A65" s="3197" t="str">
        <f>A66</f>
        <v>1,5% Air 
sur biogaz sec entrée épurateur / dry biogas @unit inlet</v>
      </c>
      <c r="B65" s="3198"/>
      <c r="C65" s="3198"/>
      <c r="D65" s="3198"/>
      <c r="E65" s="3198"/>
      <c r="F65" s="3198"/>
      <c r="G65" s="3198"/>
      <c r="H65" s="3198"/>
      <c r="I65" s="3198"/>
      <c r="J65" s="3198"/>
      <c r="K65" s="3198"/>
      <c r="L65" s="3198"/>
      <c r="M65" s="3198"/>
      <c r="N65" s="3198"/>
      <c r="O65" s="3198"/>
      <c r="P65" s="3198"/>
      <c r="Q65" s="3198"/>
      <c r="R65" s="3198"/>
      <c r="S65" s="3198"/>
      <c r="T65" s="3198"/>
      <c r="U65" s="3198"/>
      <c r="V65" s="3198"/>
      <c r="W65" s="3198"/>
      <c r="X65" s="3198"/>
      <c r="Y65" s="3198"/>
      <c r="Z65" s="3198"/>
      <c r="AA65" s="3198"/>
      <c r="AB65" s="3198"/>
      <c r="AC65" s="3198"/>
      <c r="AD65" s="3198"/>
      <c r="AE65" s="3198"/>
      <c r="AF65" s="3198"/>
      <c r="AG65" s="3198"/>
      <c r="AH65" s="2541"/>
    </row>
    <row r="66" spans="1:34" s="2536" customFormat="1" ht="17.25" customHeight="1">
      <c r="A66" s="5033" t="s">
        <v>3070</v>
      </c>
      <c r="B66" s="218" t="s">
        <v>2929</v>
      </c>
      <c r="D66" s="454">
        <v>50</v>
      </c>
      <c r="E66" s="454">
        <f>D66+50</f>
        <v>100</v>
      </c>
      <c r="F66" s="454">
        <f t="shared" ref="F66:V66" si="44">E66+50</f>
        <v>150</v>
      </c>
      <c r="G66" s="454">
        <f t="shared" si="44"/>
        <v>200</v>
      </c>
      <c r="H66" s="454">
        <f t="shared" si="44"/>
        <v>250</v>
      </c>
      <c r="I66" s="454">
        <f t="shared" si="44"/>
        <v>300</v>
      </c>
      <c r="J66" s="454">
        <f t="shared" si="44"/>
        <v>350</v>
      </c>
      <c r="K66" s="454">
        <f t="shared" si="44"/>
        <v>400</v>
      </c>
      <c r="L66" s="454">
        <f t="shared" si="44"/>
        <v>450</v>
      </c>
      <c r="M66" s="454">
        <f t="shared" si="44"/>
        <v>500</v>
      </c>
      <c r="N66" s="454">
        <f t="shared" si="44"/>
        <v>550</v>
      </c>
      <c r="O66" s="454">
        <f t="shared" si="44"/>
        <v>600</v>
      </c>
      <c r="P66" s="454">
        <f t="shared" si="44"/>
        <v>650</v>
      </c>
      <c r="Q66" s="454">
        <f t="shared" si="44"/>
        <v>700</v>
      </c>
      <c r="R66" s="454">
        <f t="shared" si="44"/>
        <v>750</v>
      </c>
      <c r="S66" s="454">
        <f t="shared" si="44"/>
        <v>800</v>
      </c>
      <c r="T66" s="454">
        <f t="shared" si="44"/>
        <v>850</v>
      </c>
      <c r="U66" s="454">
        <f t="shared" si="44"/>
        <v>900</v>
      </c>
      <c r="V66" s="454">
        <f t="shared" si="44"/>
        <v>950</v>
      </c>
      <c r="W66" s="3193">
        <v>1000</v>
      </c>
      <c r="X66" s="454">
        <f>W66+50</f>
        <v>1050</v>
      </c>
      <c r="Y66" s="454">
        <f t="shared" ref="Y66:AG66" si="45">X66+50</f>
        <v>1100</v>
      </c>
      <c r="Z66" s="454">
        <f t="shared" si="45"/>
        <v>1150</v>
      </c>
      <c r="AA66" s="454">
        <f t="shared" si="45"/>
        <v>1200</v>
      </c>
      <c r="AB66" s="454">
        <f t="shared" si="45"/>
        <v>1250</v>
      </c>
      <c r="AC66" s="454">
        <f t="shared" si="45"/>
        <v>1300</v>
      </c>
      <c r="AD66" s="454">
        <f t="shared" si="45"/>
        <v>1350</v>
      </c>
      <c r="AE66" s="454">
        <f t="shared" si="45"/>
        <v>1400</v>
      </c>
      <c r="AF66" s="454">
        <f t="shared" si="45"/>
        <v>1450</v>
      </c>
      <c r="AG66" s="454">
        <f t="shared" si="45"/>
        <v>1500</v>
      </c>
      <c r="AH66" s="2541"/>
    </row>
    <row r="67" spans="1:34" s="2536" customFormat="1">
      <c r="A67" s="5033"/>
      <c r="B67" s="218" t="s">
        <v>2930</v>
      </c>
      <c r="D67" s="3194" t="s">
        <v>2375</v>
      </c>
      <c r="E67" s="3194" t="s">
        <v>2375</v>
      </c>
      <c r="F67" s="3194" t="s">
        <v>2375</v>
      </c>
      <c r="G67" s="3194" t="s">
        <v>2375</v>
      </c>
      <c r="H67" s="3194" t="s">
        <v>2375</v>
      </c>
      <c r="I67" s="3194" t="s">
        <v>2375</v>
      </c>
      <c r="J67" s="3194" t="s">
        <v>2375</v>
      </c>
      <c r="K67" s="3194" t="s">
        <v>2375</v>
      </c>
      <c r="L67" s="3194" t="s">
        <v>2931</v>
      </c>
      <c r="M67" s="3194" t="s">
        <v>2931</v>
      </c>
      <c r="N67" s="3194" t="s">
        <v>2931</v>
      </c>
      <c r="O67" s="3194" t="s">
        <v>2931</v>
      </c>
      <c r="P67" s="3194" t="s">
        <v>2931</v>
      </c>
      <c r="Q67" s="3194" t="s">
        <v>2931</v>
      </c>
      <c r="R67" s="3194" t="s">
        <v>2931</v>
      </c>
      <c r="S67" s="3194" t="s">
        <v>2931</v>
      </c>
      <c r="T67" s="3194" t="s">
        <v>2931</v>
      </c>
      <c r="U67" s="3194" t="s">
        <v>2931</v>
      </c>
      <c r="V67" s="3194" t="s">
        <v>2931</v>
      </c>
      <c r="W67" s="3194" t="s">
        <v>2931</v>
      </c>
      <c r="X67" s="3194" t="s">
        <v>2931</v>
      </c>
      <c r="Y67" s="3194" t="s">
        <v>2931</v>
      </c>
      <c r="Z67" s="3194" t="s">
        <v>2931</v>
      </c>
      <c r="AA67" s="3194" t="s">
        <v>2931</v>
      </c>
      <c r="AB67" s="3194" t="s">
        <v>2931</v>
      </c>
      <c r="AC67" s="3194" t="s">
        <v>2931</v>
      </c>
      <c r="AD67" s="3194" t="s">
        <v>2931</v>
      </c>
      <c r="AE67" s="3194" t="s">
        <v>2931</v>
      </c>
      <c r="AF67" s="3194" t="s">
        <v>2931</v>
      </c>
      <c r="AG67" s="3194" t="s">
        <v>2931</v>
      </c>
      <c r="AH67" s="2541"/>
    </row>
    <row r="68" spans="1:34" s="2536" customFormat="1">
      <c r="A68" s="5033"/>
      <c r="B68" s="440"/>
      <c r="C68" s="440"/>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541"/>
    </row>
    <row r="69" spans="1:34" s="2536" customFormat="1">
      <c r="A69" s="5033"/>
      <c r="B69" s="3204" t="s">
        <v>3076</v>
      </c>
      <c r="C69" s="3184" t="s">
        <v>2932</v>
      </c>
      <c r="D69" s="3183">
        <f t="shared" ref="D69:K72" si="46">ROUND(D$18*$W69/$W$18*4,0)</f>
        <v>1</v>
      </c>
      <c r="E69" s="3183">
        <f t="shared" si="46"/>
        <v>3</v>
      </c>
      <c r="F69" s="3183">
        <f t="shared" si="46"/>
        <v>4</v>
      </c>
      <c r="G69" s="3183">
        <f t="shared" si="46"/>
        <v>6</v>
      </c>
      <c r="H69" s="3183">
        <f t="shared" si="46"/>
        <v>7</v>
      </c>
      <c r="I69" s="3669">
        <f t="shared" si="46"/>
        <v>8</v>
      </c>
      <c r="J69" s="3669">
        <f t="shared" si="46"/>
        <v>10</v>
      </c>
      <c r="K69" s="3669">
        <f t="shared" si="46"/>
        <v>11</v>
      </c>
      <c r="L69" s="3183">
        <f t="shared" ref="L69:V71" si="47">ROUND(L$18*$W69/$W$18,0)</f>
        <v>3</v>
      </c>
      <c r="M69" s="3183">
        <f t="shared" si="47"/>
        <v>4</v>
      </c>
      <c r="N69" s="3183">
        <f t="shared" si="47"/>
        <v>4</v>
      </c>
      <c r="O69" s="3183">
        <f t="shared" si="47"/>
        <v>4</v>
      </c>
      <c r="P69" s="3183">
        <f t="shared" si="47"/>
        <v>5</v>
      </c>
      <c r="Q69" s="3183">
        <f t="shared" si="47"/>
        <v>5</v>
      </c>
      <c r="R69" s="3183">
        <f t="shared" si="47"/>
        <v>5</v>
      </c>
      <c r="S69" s="3183">
        <f t="shared" si="47"/>
        <v>6</v>
      </c>
      <c r="T69" s="3183">
        <f t="shared" si="47"/>
        <v>6</v>
      </c>
      <c r="U69" s="3183">
        <f t="shared" si="47"/>
        <v>6</v>
      </c>
      <c r="V69" s="3183">
        <f t="shared" si="47"/>
        <v>7</v>
      </c>
      <c r="W69" s="3185">
        <v>7</v>
      </c>
      <c r="X69" s="3669">
        <f t="shared" ref="X69:AG72" si="48">ROUND(X$18*$W69/$W$18,0)</f>
        <v>7</v>
      </c>
      <c r="Y69" s="3669">
        <f t="shared" si="48"/>
        <v>8</v>
      </c>
      <c r="Z69" s="3669">
        <f t="shared" si="48"/>
        <v>8</v>
      </c>
      <c r="AA69" s="3669">
        <f t="shared" si="48"/>
        <v>8</v>
      </c>
      <c r="AB69" s="3669">
        <f t="shared" si="48"/>
        <v>9</v>
      </c>
      <c r="AC69" s="3669">
        <f t="shared" si="48"/>
        <v>9</v>
      </c>
      <c r="AD69" s="3669">
        <f t="shared" si="48"/>
        <v>9</v>
      </c>
      <c r="AE69" s="3669">
        <f t="shared" si="48"/>
        <v>10</v>
      </c>
      <c r="AF69" s="3669">
        <f t="shared" si="48"/>
        <v>10</v>
      </c>
      <c r="AG69" s="3669">
        <f t="shared" si="48"/>
        <v>11</v>
      </c>
      <c r="AH69" s="2541"/>
    </row>
    <row r="70" spans="1:34" s="2536" customFormat="1">
      <c r="A70" s="5033"/>
      <c r="B70" s="3205" t="s">
        <v>3066</v>
      </c>
      <c r="C70" s="3184" t="s">
        <v>2933</v>
      </c>
      <c r="D70" s="802">
        <f t="shared" si="46"/>
        <v>3</v>
      </c>
      <c r="E70" s="802">
        <f t="shared" si="46"/>
        <v>6</v>
      </c>
      <c r="F70" s="802">
        <f t="shared" si="46"/>
        <v>9</v>
      </c>
      <c r="G70" s="802">
        <f t="shared" si="46"/>
        <v>12</v>
      </c>
      <c r="H70" s="802">
        <f t="shared" si="46"/>
        <v>15</v>
      </c>
      <c r="I70" s="3670">
        <f t="shared" si="46"/>
        <v>18</v>
      </c>
      <c r="J70" s="3670">
        <f t="shared" si="46"/>
        <v>21</v>
      </c>
      <c r="K70" s="3670">
        <f t="shared" si="46"/>
        <v>24</v>
      </c>
      <c r="L70" s="802">
        <f t="shared" si="47"/>
        <v>7</v>
      </c>
      <c r="M70" s="802">
        <f t="shared" si="47"/>
        <v>8</v>
      </c>
      <c r="N70" s="802">
        <f t="shared" si="47"/>
        <v>8</v>
      </c>
      <c r="O70" s="802">
        <f t="shared" si="47"/>
        <v>9</v>
      </c>
      <c r="P70" s="802">
        <f t="shared" si="47"/>
        <v>10</v>
      </c>
      <c r="Q70" s="802">
        <f t="shared" si="47"/>
        <v>11</v>
      </c>
      <c r="R70" s="802">
        <f t="shared" si="47"/>
        <v>11</v>
      </c>
      <c r="S70" s="802">
        <f t="shared" si="47"/>
        <v>12</v>
      </c>
      <c r="T70" s="802">
        <f t="shared" si="47"/>
        <v>13</v>
      </c>
      <c r="U70" s="802">
        <f t="shared" si="47"/>
        <v>14</v>
      </c>
      <c r="V70" s="802">
        <f t="shared" si="47"/>
        <v>14</v>
      </c>
      <c r="W70" s="3186">
        <v>15</v>
      </c>
      <c r="X70" s="3670">
        <f t="shared" si="48"/>
        <v>16</v>
      </c>
      <c r="Y70" s="3670">
        <f t="shared" si="48"/>
        <v>17</v>
      </c>
      <c r="Z70" s="3670">
        <f t="shared" si="48"/>
        <v>17</v>
      </c>
      <c r="AA70" s="3670">
        <f t="shared" si="48"/>
        <v>18</v>
      </c>
      <c r="AB70" s="3670">
        <f t="shared" si="48"/>
        <v>19</v>
      </c>
      <c r="AC70" s="3670">
        <f t="shared" si="48"/>
        <v>20</v>
      </c>
      <c r="AD70" s="3670">
        <f t="shared" si="48"/>
        <v>20</v>
      </c>
      <c r="AE70" s="3670">
        <f t="shared" si="48"/>
        <v>21</v>
      </c>
      <c r="AF70" s="3670">
        <f t="shared" si="48"/>
        <v>22</v>
      </c>
      <c r="AG70" s="3670">
        <f t="shared" si="48"/>
        <v>23</v>
      </c>
      <c r="AH70" s="2541"/>
    </row>
    <row r="71" spans="1:34" s="2536" customFormat="1">
      <c r="A71" s="5033"/>
      <c r="B71" s="3206" t="s">
        <v>2944</v>
      </c>
      <c r="C71" s="3184" t="s">
        <v>2934</v>
      </c>
      <c r="D71" s="802">
        <f t="shared" si="46"/>
        <v>1</v>
      </c>
      <c r="E71" s="802">
        <f t="shared" si="46"/>
        <v>3</v>
      </c>
      <c r="F71" s="802">
        <f t="shared" si="46"/>
        <v>4</v>
      </c>
      <c r="G71" s="802">
        <f t="shared" si="46"/>
        <v>6</v>
      </c>
      <c r="H71" s="802">
        <f t="shared" si="46"/>
        <v>7</v>
      </c>
      <c r="I71" s="3670">
        <f t="shared" si="46"/>
        <v>8</v>
      </c>
      <c r="J71" s="3670">
        <f t="shared" si="46"/>
        <v>10</v>
      </c>
      <c r="K71" s="3670">
        <f t="shared" si="46"/>
        <v>11</v>
      </c>
      <c r="L71" s="802">
        <f t="shared" si="47"/>
        <v>3</v>
      </c>
      <c r="M71" s="802">
        <f t="shared" si="47"/>
        <v>4</v>
      </c>
      <c r="N71" s="802">
        <f t="shared" si="47"/>
        <v>4</v>
      </c>
      <c r="O71" s="802">
        <f t="shared" si="47"/>
        <v>4</v>
      </c>
      <c r="P71" s="802">
        <f t="shared" si="47"/>
        <v>5</v>
      </c>
      <c r="Q71" s="802">
        <f t="shared" si="47"/>
        <v>5</v>
      </c>
      <c r="R71" s="802">
        <f t="shared" si="47"/>
        <v>5</v>
      </c>
      <c r="S71" s="802">
        <f t="shared" si="47"/>
        <v>6</v>
      </c>
      <c r="T71" s="802">
        <f t="shared" si="47"/>
        <v>6</v>
      </c>
      <c r="U71" s="802">
        <f t="shared" si="47"/>
        <v>6</v>
      </c>
      <c r="V71" s="802">
        <f t="shared" si="47"/>
        <v>7</v>
      </c>
      <c r="W71" s="3186">
        <v>7</v>
      </c>
      <c r="X71" s="3670">
        <f t="shared" si="48"/>
        <v>7</v>
      </c>
      <c r="Y71" s="3670">
        <f t="shared" si="48"/>
        <v>8</v>
      </c>
      <c r="Z71" s="3670">
        <f t="shared" si="48"/>
        <v>8</v>
      </c>
      <c r="AA71" s="3670">
        <f t="shared" si="48"/>
        <v>8</v>
      </c>
      <c r="AB71" s="3670">
        <f t="shared" si="48"/>
        <v>9</v>
      </c>
      <c r="AC71" s="3670">
        <f t="shared" si="48"/>
        <v>9</v>
      </c>
      <c r="AD71" s="3670">
        <f t="shared" si="48"/>
        <v>9</v>
      </c>
      <c r="AE71" s="3670">
        <f t="shared" si="48"/>
        <v>10</v>
      </c>
      <c r="AF71" s="3670">
        <f t="shared" si="48"/>
        <v>10</v>
      </c>
      <c r="AG71" s="3670">
        <f t="shared" si="48"/>
        <v>11</v>
      </c>
      <c r="AH71" s="2541"/>
    </row>
    <row r="72" spans="1:34" s="2536" customFormat="1">
      <c r="A72" s="5033"/>
      <c r="B72" s="3206"/>
      <c r="C72" s="3184" t="s">
        <v>2935</v>
      </c>
      <c r="D72" s="3187">
        <f>ROUNDUP(D$18*$W72/$W$18*4,0)</f>
        <v>1</v>
      </c>
      <c r="E72" s="3187">
        <f>ROUNDUP(E$18*$W72/$W$18*4,0)</f>
        <v>1</v>
      </c>
      <c r="F72" s="3187">
        <f t="shared" si="46"/>
        <v>1</v>
      </c>
      <c r="G72" s="3187">
        <f t="shared" si="46"/>
        <v>1</v>
      </c>
      <c r="H72" s="3187">
        <f t="shared" si="46"/>
        <v>1</v>
      </c>
      <c r="I72" s="3671">
        <f t="shared" si="46"/>
        <v>1</v>
      </c>
      <c r="J72" s="3671">
        <f t="shared" si="46"/>
        <v>1</v>
      </c>
      <c r="K72" s="3671">
        <f t="shared" si="46"/>
        <v>2</v>
      </c>
      <c r="L72" s="3187">
        <f>ROUNDUP(L$18*$W72/$W$18,0)</f>
        <v>1</v>
      </c>
      <c r="M72" s="3187">
        <f>ROUND(M$18*$W72/$W$18,0)</f>
        <v>1</v>
      </c>
      <c r="N72" s="3187">
        <f>ROUND(N$18*$W72/$W$18,0)</f>
        <v>1</v>
      </c>
      <c r="O72" s="3187">
        <f>ROUND(O$18*$W72/$W$18,0)</f>
        <v>1</v>
      </c>
      <c r="P72" s="3187">
        <f>ROUND(P$18*$W72/$W$18,0)</f>
        <v>1</v>
      </c>
      <c r="Q72" s="3187">
        <f>ROUND(Q$18*$W72/$W$18,0)</f>
        <v>1</v>
      </c>
      <c r="R72" s="3187">
        <f>ROUNDUP(R$18*$W72/$W$18,0)</f>
        <v>1</v>
      </c>
      <c r="S72" s="3187">
        <f>ROUND(S$18*$W72/$W$18,0)</f>
        <v>1</v>
      </c>
      <c r="T72" s="3187">
        <f>ROUND(T$18*$W72/$W$18,0)</f>
        <v>1</v>
      </c>
      <c r="U72" s="3187">
        <f>ROUND(U$18*$W72/$W$18,0)</f>
        <v>1</v>
      </c>
      <c r="V72" s="3187">
        <f>ROUND(V$18*$W72/$W$18,0)</f>
        <v>1</v>
      </c>
      <c r="W72" s="3188">
        <v>1</v>
      </c>
      <c r="X72" s="3671">
        <f t="shared" si="48"/>
        <v>1</v>
      </c>
      <c r="Y72" s="3671">
        <f t="shared" si="48"/>
        <v>1</v>
      </c>
      <c r="Z72" s="3671">
        <f t="shared" si="48"/>
        <v>1</v>
      </c>
      <c r="AA72" s="3671">
        <f t="shared" si="48"/>
        <v>1</v>
      </c>
      <c r="AB72" s="3671">
        <f t="shared" si="48"/>
        <v>1</v>
      </c>
      <c r="AC72" s="3671">
        <f t="shared" si="48"/>
        <v>1</v>
      </c>
      <c r="AD72" s="3671">
        <f t="shared" si="48"/>
        <v>1</v>
      </c>
      <c r="AE72" s="3671">
        <f t="shared" si="48"/>
        <v>1</v>
      </c>
      <c r="AF72" s="3671">
        <f t="shared" si="48"/>
        <v>1</v>
      </c>
      <c r="AG72" s="3671">
        <f t="shared" si="48"/>
        <v>2</v>
      </c>
      <c r="AH72" s="2541"/>
    </row>
    <row r="73" spans="1:34" s="2536" customFormat="1">
      <c r="A73" s="5033"/>
      <c r="B73" s="1776"/>
      <c r="C73" s="3207" t="s">
        <v>2936</v>
      </c>
      <c r="D73" s="3208">
        <f>SUM(D69:D72)</f>
        <v>6</v>
      </c>
      <c r="E73" s="3208">
        <f t="shared" ref="E73:AG73" si="49">SUM(E69:E72)</f>
        <v>13</v>
      </c>
      <c r="F73" s="3208">
        <f t="shared" si="49"/>
        <v>18</v>
      </c>
      <c r="G73" s="3208">
        <f t="shared" si="49"/>
        <v>25</v>
      </c>
      <c r="H73" s="3208">
        <f t="shared" si="49"/>
        <v>30</v>
      </c>
      <c r="I73" s="3672">
        <f t="shared" si="49"/>
        <v>35</v>
      </c>
      <c r="J73" s="3672">
        <f t="shared" si="49"/>
        <v>42</v>
      </c>
      <c r="K73" s="3673">
        <f t="shared" si="49"/>
        <v>48</v>
      </c>
      <c r="L73" s="3208">
        <f t="shared" si="49"/>
        <v>14</v>
      </c>
      <c r="M73" s="3208">
        <f t="shared" si="49"/>
        <v>17</v>
      </c>
      <c r="N73" s="3208">
        <f t="shared" si="49"/>
        <v>17</v>
      </c>
      <c r="O73" s="3208">
        <f t="shared" si="49"/>
        <v>18</v>
      </c>
      <c r="P73" s="3208">
        <f t="shared" si="49"/>
        <v>21</v>
      </c>
      <c r="Q73" s="3208">
        <f t="shared" si="49"/>
        <v>22</v>
      </c>
      <c r="R73" s="3208">
        <f t="shared" si="49"/>
        <v>22</v>
      </c>
      <c r="S73" s="3208">
        <f t="shared" si="49"/>
        <v>25</v>
      </c>
      <c r="T73" s="3208">
        <f t="shared" si="49"/>
        <v>26</v>
      </c>
      <c r="U73" s="3208">
        <f t="shared" si="49"/>
        <v>27</v>
      </c>
      <c r="V73" s="3208">
        <f t="shared" si="49"/>
        <v>29</v>
      </c>
      <c r="W73" s="3208">
        <f t="shared" si="49"/>
        <v>30</v>
      </c>
      <c r="X73" s="3672">
        <f t="shared" si="49"/>
        <v>31</v>
      </c>
      <c r="Y73" s="3672">
        <f t="shared" si="49"/>
        <v>34</v>
      </c>
      <c r="Z73" s="3672">
        <f t="shared" si="49"/>
        <v>34</v>
      </c>
      <c r="AA73" s="3672">
        <f t="shared" si="49"/>
        <v>35</v>
      </c>
      <c r="AB73" s="3672">
        <f t="shared" si="49"/>
        <v>38</v>
      </c>
      <c r="AC73" s="3672">
        <f t="shared" si="49"/>
        <v>39</v>
      </c>
      <c r="AD73" s="3672">
        <f t="shared" si="49"/>
        <v>39</v>
      </c>
      <c r="AE73" s="3672">
        <f t="shared" si="49"/>
        <v>42</v>
      </c>
      <c r="AF73" s="3672">
        <f t="shared" si="49"/>
        <v>43</v>
      </c>
      <c r="AG73" s="3672">
        <f t="shared" si="49"/>
        <v>47</v>
      </c>
      <c r="AH73" s="2541"/>
    </row>
    <row r="74" spans="1:34" s="2536" customFormat="1">
      <c r="A74" s="5033"/>
      <c r="B74" s="1776"/>
      <c r="C74" s="3207" t="s">
        <v>2937</v>
      </c>
      <c r="D74" s="3209">
        <f t="shared" ref="D74:T74" si="50">MAX(ROUNDUP((D71+D72)/5,0),ROUNDUP(MAX(D69:D70)/5,0))</f>
        <v>1</v>
      </c>
      <c r="E74" s="3209">
        <f t="shared" si="50"/>
        <v>2</v>
      </c>
      <c r="F74" s="3209">
        <f t="shared" si="50"/>
        <v>2</v>
      </c>
      <c r="G74" s="3209">
        <f t="shared" si="50"/>
        <v>3</v>
      </c>
      <c r="H74" s="3209">
        <f t="shared" si="50"/>
        <v>3</v>
      </c>
      <c r="I74" s="3209">
        <f t="shared" si="50"/>
        <v>4</v>
      </c>
      <c r="J74" s="3209">
        <f t="shared" si="50"/>
        <v>5</v>
      </c>
      <c r="K74" s="3209">
        <f t="shared" si="50"/>
        <v>5</v>
      </c>
      <c r="L74" s="3209">
        <f t="shared" si="50"/>
        <v>2</v>
      </c>
      <c r="M74" s="3209">
        <f t="shared" si="50"/>
        <v>2</v>
      </c>
      <c r="N74" s="3209">
        <f t="shared" si="50"/>
        <v>2</v>
      </c>
      <c r="O74" s="3209">
        <f>MAX(ROUNDUP((O71+O72)/5,0),ROUNDUP(MAX(O69:O70)/5,0))</f>
        <v>2</v>
      </c>
      <c r="P74" s="3209">
        <f t="shared" ref="P74:Q74" si="51">MAX(ROUNDUP((P71+P72)/5,0),ROUNDUP(MAX(P69:P70)/5,0))</f>
        <v>2</v>
      </c>
      <c r="Q74" s="3209">
        <f t="shared" si="51"/>
        <v>3</v>
      </c>
      <c r="R74" s="3209">
        <f t="shared" si="50"/>
        <v>3</v>
      </c>
      <c r="S74" s="3209">
        <f t="shared" si="50"/>
        <v>3</v>
      </c>
      <c r="T74" s="3209">
        <f t="shared" si="50"/>
        <v>3</v>
      </c>
      <c r="U74" s="3209">
        <f>MAX(ROUNDUP((U71+U72)/5,0),ROUNDUP(MAX(U69:U70)/5,0))</f>
        <v>3</v>
      </c>
      <c r="V74" s="3209">
        <f t="shared" ref="V74:AG74" si="52">MAX(ROUNDUP((V71+V72)/5,0),ROUNDUP(MAX(V69:V70)/5,0))</f>
        <v>3</v>
      </c>
      <c r="W74" s="3209">
        <f t="shared" si="52"/>
        <v>3</v>
      </c>
      <c r="X74" s="3209">
        <f t="shared" si="52"/>
        <v>4</v>
      </c>
      <c r="Y74" s="3209">
        <f t="shared" si="52"/>
        <v>4</v>
      </c>
      <c r="Z74" s="3209">
        <f t="shared" si="52"/>
        <v>4</v>
      </c>
      <c r="AA74" s="3209">
        <f t="shared" si="52"/>
        <v>4</v>
      </c>
      <c r="AB74" s="3209">
        <f t="shared" si="52"/>
        <v>4</v>
      </c>
      <c r="AC74" s="3209">
        <f t="shared" si="52"/>
        <v>4</v>
      </c>
      <c r="AD74" s="3209">
        <f t="shared" si="52"/>
        <v>4</v>
      </c>
      <c r="AE74" s="3209">
        <f t="shared" si="52"/>
        <v>5</v>
      </c>
      <c r="AF74" s="3209">
        <f t="shared" si="52"/>
        <v>5</v>
      </c>
      <c r="AG74" s="3209">
        <f t="shared" si="52"/>
        <v>5</v>
      </c>
      <c r="AH74" s="2541"/>
    </row>
    <row r="75" spans="1:34" s="2536" customFormat="1">
      <c r="A75" s="5033"/>
      <c r="B75" s="440"/>
      <c r="C75" s="440"/>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541"/>
    </row>
    <row r="76" spans="1:34" s="2536" customFormat="1">
      <c r="A76" s="5033"/>
      <c r="B76" s="3210" t="s">
        <v>3077</v>
      </c>
      <c r="C76" s="3184" t="s">
        <v>2932</v>
      </c>
      <c r="D76" s="3183">
        <f t="shared" ref="D76:K77" si="53">ROUND(D$18*$W76/$W$18*4,0)</f>
        <v>1</v>
      </c>
      <c r="E76" s="3183">
        <f t="shared" si="53"/>
        <v>1</v>
      </c>
      <c r="F76" s="3183">
        <f t="shared" si="53"/>
        <v>2</v>
      </c>
      <c r="G76" s="3183">
        <f t="shared" si="53"/>
        <v>2</v>
      </c>
      <c r="H76" s="3183">
        <f t="shared" si="53"/>
        <v>3</v>
      </c>
      <c r="I76" s="3183">
        <f t="shared" si="53"/>
        <v>4</v>
      </c>
      <c r="J76" s="3183">
        <f t="shared" si="53"/>
        <v>4</v>
      </c>
      <c r="K76" s="3183">
        <f t="shared" si="53"/>
        <v>5</v>
      </c>
      <c r="L76" s="3183">
        <f t="shared" ref="L76:V77" si="54">ROUND(L$18*$W76/$W$18,0)</f>
        <v>1</v>
      </c>
      <c r="M76" s="3183">
        <f t="shared" si="54"/>
        <v>2</v>
      </c>
      <c r="N76" s="3183">
        <f t="shared" si="54"/>
        <v>2</v>
      </c>
      <c r="O76" s="3183">
        <f t="shared" si="54"/>
        <v>2</v>
      </c>
      <c r="P76" s="3183">
        <f t="shared" si="54"/>
        <v>2</v>
      </c>
      <c r="Q76" s="3183">
        <f t="shared" si="54"/>
        <v>2</v>
      </c>
      <c r="R76" s="3183">
        <f t="shared" si="54"/>
        <v>2</v>
      </c>
      <c r="S76" s="3183">
        <f t="shared" si="54"/>
        <v>2</v>
      </c>
      <c r="T76" s="3183">
        <f t="shared" si="54"/>
        <v>3</v>
      </c>
      <c r="U76" s="3183">
        <f t="shared" si="54"/>
        <v>3</v>
      </c>
      <c r="V76" s="3183">
        <f t="shared" si="54"/>
        <v>3</v>
      </c>
      <c r="W76" s="3185">
        <v>3</v>
      </c>
      <c r="X76" s="3183">
        <f t="shared" ref="X76:AG77" si="55">ROUND(X$18*$W76/$W$18,0)</f>
        <v>3</v>
      </c>
      <c r="Y76" s="3183">
        <f t="shared" si="55"/>
        <v>3</v>
      </c>
      <c r="Z76" s="3183">
        <f t="shared" si="55"/>
        <v>3</v>
      </c>
      <c r="AA76" s="3183">
        <f t="shared" si="55"/>
        <v>4</v>
      </c>
      <c r="AB76" s="3183">
        <f t="shared" si="55"/>
        <v>4</v>
      </c>
      <c r="AC76" s="3183">
        <f t="shared" si="55"/>
        <v>4</v>
      </c>
      <c r="AD76" s="3183">
        <f t="shared" si="55"/>
        <v>4</v>
      </c>
      <c r="AE76" s="3183">
        <f t="shared" si="55"/>
        <v>4</v>
      </c>
      <c r="AF76" s="3183">
        <f t="shared" si="55"/>
        <v>4</v>
      </c>
      <c r="AG76" s="3183">
        <f t="shared" si="55"/>
        <v>5</v>
      </c>
      <c r="AH76" s="2541"/>
    </row>
    <row r="77" spans="1:34" s="2536" customFormat="1">
      <c r="A77" s="5033"/>
      <c r="B77" s="3211" t="s">
        <v>3075</v>
      </c>
      <c r="C77" s="3184" t="s">
        <v>2933</v>
      </c>
      <c r="D77" s="3187">
        <f t="shared" si="53"/>
        <v>2</v>
      </c>
      <c r="E77" s="3187">
        <f t="shared" si="53"/>
        <v>4</v>
      </c>
      <c r="F77" s="3187">
        <f t="shared" si="53"/>
        <v>5</v>
      </c>
      <c r="G77" s="3187">
        <f t="shared" si="53"/>
        <v>7</v>
      </c>
      <c r="H77" s="3187">
        <f t="shared" si="53"/>
        <v>9</v>
      </c>
      <c r="I77" s="3187">
        <f t="shared" si="53"/>
        <v>11</v>
      </c>
      <c r="J77" s="3187">
        <f t="shared" si="53"/>
        <v>13</v>
      </c>
      <c r="K77" s="3187">
        <f t="shared" si="53"/>
        <v>14</v>
      </c>
      <c r="L77" s="3187">
        <f t="shared" si="54"/>
        <v>4</v>
      </c>
      <c r="M77" s="3187">
        <f t="shared" si="54"/>
        <v>5</v>
      </c>
      <c r="N77" s="3187">
        <f t="shared" si="54"/>
        <v>5</v>
      </c>
      <c r="O77" s="3187">
        <f t="shared" si="54"/>
        <v>5</v>
      </c>
      <c r="P77" s="3187">
        <f t="shared" si="54"/>
        <v>6</v>
      </c>
      <c r="Q77" s="3187">
        <f t="shared" si="54"/>
        <v>6</v>
      </c>
      <c r="R77" s="3187">
        <f t="shared" si="54"/>
        <v>7</v>
      </c>
      <c r="S77" s="3187">
        <f t="shared" si="54"/>
        <v>7</v>
      </c>
      <c r="T77" s="3187">
        <f t="shared" si="54"/>
        <v>8</v>
      </c>
      <c r="U77" s="3187">
        <f t="shared" si="54"/>
        <v>8</v>
      </c>
      <c r="V77" s="3187">
        <f t="shared" si="54"/>
        <v>9</v>
      </c>
      <c r="W77" s="3188">
        <v>9</v>
      </c>
      <c r="X77" s="3187">
        <f t="shared" si="55"/>
        <v>9</v>
      </c>
      <c r="Y77" s="3187">
        <f t="shared" si="55"/>
        <v>10</v>
      </c>
      <c r="Z77" s="3187">
        <f t="shared" si="55"/>
        <v>10</v>
      </c>
      <c r="AA77" s="3187">
        <f t="shared" si="55"/>
        <v>11</v>
      </c>
      <c r="AB77" s="3187">
        <f t="shared" si="55"/>
        <v>11</v>
      </c>
      <c r="AC77" s="3187">
        <f t="shared" si="55"/>
        <v>12</v>
      </c>
      <c r="AD77" s="3187">
        <f t="shared" si="55"/>
        <v>12</v>
      </c>
      <c r="AE77" s="3187">
        <f t="shared" si="55"/>
        <v>13</v>
      </c>
      <c r="AF77" s="3187">
        <f t="shared" si="55"/>
        <v>13</v>
      </c>
      <c r="AG77" s="3187">
        <f t="shared" si="55"/>
        <v>14</v>
      </c>
      <c r="AH77" s="2541"/>
    </row>
    <row r="78" spans="1:34" s="2536" customFormat="1">
      <c r="A78" s="5033"/>
      <c r="B78" s="3211" t="s">
        <v>2945</v>
      </c>
      <c r="C78" s="3212" t="s">
        <v>2936</v>
      </c>
      <c r="D78" s="3213">
        <f t="shared" ref="D78:AE78" si="56">SUM(D76:D77)</f>
        <v>3</v>
      </c>
      <c r="E78" s="3213">
        <f t="shared" si="56"/>
        <v>5</v>
      </c>
      <c r="F78" s="3213">
        <f t="shared" si="56"/>
        <v>7</v>
      </c>
      <c r="G78" s="3213">
        <f t="shared" si="56"/>
        <v>9</v>
      </c>
      <c r="H78" s="3213">
        <f t="shared" si="56"/>
        <v>12</v>
      </c>
      <c r="I78" s="3213">
        <f t="shared" si="56"/>
        <v>15</v>
      </c>
      <c r="J78" s="3213">
        <f t="shared" si="56"/>
        <v>17</v>
      </c>
      <c r="K78" s="3214">
        <f t="shared" si="56"/>
        <v>19</v>
      </c>
      <c r="L78" s="3213">
        <f t="shared" si="56"/>
        <v>5</v>
      </c>
      <c r="M78" s="3213">
        <f t="shared" si="56"/>
        <v>7</v>
      </c>
      <c r="N78" s="3213">
        <f t="shared" si="56"/>
        <v>7</v>
      </c>
      <c r="O78" s="3213">
        <f t="shared" si="56"/>
        <v>7</v>
      </c>
      <c r="P78" s="3213">
        <f t="shared" si="56"/>
        <v>8</v>
      </c>
      <c r="Q78" s="3213">
        <f t="shared" si="56"/>
        <v>8</v>
      </c>
      <c r="R78" s="3213">
        <f t="shared" si="56"/>
        <v>9</v>
      </c>
      <c r="S78" s="3213">
        <f t="shared" si="56"/>
        <v>9</v>
      </c>
      <c r="T78" s="3213">
        <f t="shared" si="56"/>
        <v>11</v>
      </c>
      <c r="U78" s="3213">
        <f t="shared" si="56"/>
        <v>11</v>
      </c>
      <c r="V78" s="3213">
        <f t="shared" si="56"/>
        <v>12</v>
      </c>
      <c r="W78" s="3213">
        <f t="shared" si="56"/>
        <v>12</v>
      </c>
      <c r="X78" s="3213">
        <f t="shared" si="56"/>
        <v>12</v>
      </c>
      <c r="Y78" s="3213">
        <f t="shared" si="56"/>
        <v>13</v>
      </c>
      <c r="Z78" s="3213">
        <f t="shared" si="56"/>
        <v>13</v>
      </c>
      <c r="AA78" s="3213">
        <f t="shared" si="56"/>
        <v>15</v>
      </c>
      <c r="AB78" s="3213">
        <f t="shared" si="56"/>
        <v>15</v>
      </c>
      <c r="AC78" s="3213">
        <f t="shared" si="56"/>
        <v>16</v>
      </c>
      <c r="AD78" s="3213">
        <f t="shared" si="56"/>
        <v>16</v>
      </c>
      <c r="AE78" s="3213">
        <f t="shared" si="56"/>
        <v>17</v>
      </c>
      <c r="AF78" s="3213">
        <f t="shared" ref="AF78:AG78" si="57">SUM(AF76:AF77)</f>
        <v>17</v>
      </c>
      <c r="AG78" s="3213">
        <f t="shared" si="57"/>
        <v>19</v>
      </c>
      <c r="AH78" s="2541"/>
    </row>
    <row r="79" spans="1:34" s="2536" customFormat="1">
      <c r="A79" s="5033"/>
      <c r="B79" s="3215"/>
      <c r="C79" s="3212" t="s">
        <v>2937</v>
      </c>
      <c r="D79" s="3216">
        <f t="shared" ref="D79:AG79" si="58">ROUNDUP(MAX(D76:D77)/5,0)</f>
        <v>1</v>
      </c>
      <c r="E79" s="3216">
        <f t="shared" si="58"/>
        <v>1</v>
      </c>
      <c r="F79" s="3216">
        <f t="shared" si="58"/>
        <v>1</v>
      </c>
      <c r="G79" s="3216">
        <f t="shared" si="58"/>
        <v>2</v>
      </c>
      <c r="H79" s="3216">
        <f t="shared" si="58"/>
        <v>2</v>
      </c>
      <c r="I79" s="3216">
        <f t="shared" si="58"/>
        <v>3</v>
      </c>
      <c r="J79" s="3216">
        <f t="shared" si="58"/>
        <v>3</v>
      </c>
      <c r="K79" s="3216">
        <f t="shared" si="58"/>
        <v>3</v>
      </c>
      <c r="L79" s="3216">
        <f t="shared" si="58"/>
        <v>1</v>
      </c>
      <c r="M79" s="3216">
        <f t="shared" si="58"/>
        <v>1</v>
      </c>
      <c r="N79" s="3216">
        <f t="shared" si="58"/>
        <v>1</v>
      </c>
      <c r="O79" s="3216">
        <f t="shared" si="58"/>
        <v>1</v>
      </c>
      <c r="P79" s="3216">
        <f t="shared" si="58"/>
        <v>2</v>
      </c>
      <c r="Q79" s="3216">
        <f t="shared" si="58"/>
        <v>2</v>
      </c>
      <c r="R79" s="3216">
        <f t="shared" si="58"/>
        <v>2</v>
      </c>
      <c r="S79" s="3216">
        <f t="shared" si="58"/>
        <v>2</v>
      </c>
      <c r="T79" s="3216">
        <f t="shared" si="58"/>
        <v>2</v>
      </c>
      <c r="U79" s="3216">
        <f t="shared" si="58"/>
        <v>2</v>
      </c>
      <c r="V79" s="3216">
        <f t="shared" si="58"/>
        <v>2</v>
      </c>
      <c r="W79" s="3216">
        <f t="shared" si="58"/>
        <v>2</v>
      </c>
      <c r="X79" s="3216">
        <f t="shared" si="58"/>
        <v>2</v>
      </c>
      <c r="Y79" s="3216">
        <f t="shared" si="58"/>
        <v>2</v>
      </c>
      <c r="Z79" s="3216">
        <f t="shared" si="58"/>
        <v>2</v>
      </c>
      <c r="AA79" s="3216">
        <f t="shared" si="58"/>
        <v>3</v>
      </c>
      <c r="AB79" s="3216">
        <f t="shared" si="58"/>
        <v>3</v>
      </c>
      <c r="AC79" s="3216">
        <f t="shared" si="58"/>
        <v>3</v>
      </c>
      <c r="AD79" s="3216">
        <f t="shared" si="58"/>
        <v>3</v>
      </c>
      <c r="AE79" s="3216">
        <f t="shared" si="58"/>
        <v>3</v>
      </c>
      <c r="AF79" s="3216">
        <f t="shared" si="58"/>
        <v>3</v>
      </c>
      <c r="AG79" s="3216">
        <f t="shared" si="58"/>
        <v>3</v>
      </c>
      <c r="AH79" s="2541"/>
    </row>
    <row r="80" spans="1:34" s="2536" customFormat="1">
      <c r="A80" s="440"/>
      <c r="B80" s="440"/>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2541"/>
    </row>
    <row r="81" spans="1:34" s="2536" customFormat="1">
      <c r="A81" s="440"/>
      <c r="B81" s="440"/>
      <c r="C81" s="440"/>
      <c r="D81" s="440"/>
      <c r="E81" s="440"/>
      <c r="F81" s="440"/>
      <c r="G81" s="440"/>
      <c r="H81" s="440"/>
      <c r="I81" s="440"/>
      <c r="J81" s="440"/>
      <c r="K81" s="440"/>
      <c r="L81" s="440"/>
      <c r="M81" s="440"/>
      <c r="N81" s="440"/>
      <c r="O81" s="440"/>
      <c r="P81" s="440"/>
      <c r="Q81" s="440"/>
      <c r="R81" s="440"/>
      <c r="S81" s="440"/>
      <c r="T81" s="440"/>
      <c r="U81" s="440"/>
      <c r="V81" s="440"/>
      <c r="W81" s="440"/>
      <c r="X81" s="440"/>
      <c r="Y81" s="440"/>
      <c r="Z81" s="440"/>
      <c r="AA81" s="440"/>
      <c r="AB81" s="440"/>
      <c r="AC81" s="440"/>
      <c r="AD81" s="440"/>
      <c r="AE81" s="440"/>
      <c r="AF81" s="440"/>
      <c r="AG81" s="440"/>
      <c r="AH81" s="2541"/>
    </row>
    <row r="82" spans="1:34" s="2536" customFormat="1">
      <c r="A82" s="3197" t="str">
        <f>A83</f>
        <v>2% Air 
sur biogaz sec entrée épurateur / dry biogas @unit inlet</v>
      </c>
      <c r="B82" s="3198"/>
      <c r="C82" s="3198"/>
      <c r="D82" s="3198"/>
      <c r="E82" s="3198"/>
      <c r="F82" s="3198"/>
      <c r="G82" s="3198"/>
      <c r="H82" s="3198"/>
      <c r="I82" s="3198"/>
      <c r="J82" s="3198"/>
      <c r="K82" s="3198"/>
      <c r="L82" s="3198"/>
      <c r="M82" s="3198"/>
      <c r="N82" s="3198"/>
      <c r="O82" s="3198"/>
      <c r="P82" s="3198"/>
      <c r="Q82" s="3198"/>
      <c r="R82" s="3198"/>
      <c r="S82" s="3198"/>
      <c r="T82" s="3198"/>
      <c r="U82" s="3198"/>
      <c r="V82" s="3198"/>
      <c r="W82" s="3198"/>
      <c r="X82" s="3198"/>
      <c r="Y82" s="3198"/>
      <c r="Z82" s="3198"/>
      <c r="AA82" s="3198"/>
      <c r="AB82" s="3198"/>
      <c r="AC82" s="3198"/>
      <c r="AD82" s="3198"/>
      <c r="AE82" s="3198"/>
      <c r="AF82" s="3198"/>
      <c r="AG82" s="3198"/>
      <c r="AH82" s="2541"/>
    </row>
    <row r="83" spans="1:34" s="2536" customFormat="1" ht="17.25" customHeight="1">
      <c r="A83" s="5034" t="s">
        <v>3071</v>
      </c>
      <c r="B83" s="218" t="s">
        <v>2929</v>
      </c>
      <c r="D83" s="454">
        <v>50</v>
      </c>
      <c r="E83" s="454">
        <f>D83+50</f>
        <v>100</v>
      </c>
      <c r="F83" s="454">
        <f t="shared" ref="F83:V83" si="59">E83+50</f>
        <v>150</v>
      </c>
      <c r="G83" s="454">
        <f t="shared" si="59"/>
        <v>200</v>
      </c>
      <c r="H83" s="454">
        <f t="shared" si="59"/>
        <v>250</v>
      </c>
      <c r="I83" s="454">
        <f t="shared" si="59"/>
        <v>300</v>
      </c>
      <c r="J83" s="454">
        <f t="shared" si="59"/>
        <v>350</v>
      </c>
      <c r="K83" s="454">
        <f t="shared" si="59"/>
        <v>400</v>
      </c>
      <c r="L83" s="454">
        <f t="shared" si="59"/>
        <v>450</v>
      </c>
      <c r="M83" s="454">
        <f t="shared" si="59"/>
        <v>500</v>
      </c>
      <c r="N83" s="454">
        <f t="shared" si="59"/>
        <v>550</v>
      </c>
      <c r="O83" s="454">
        <f t="shared" si="59"/>
        <v>600</v>
      </c>
      <c r="P83" s="454">
        <f t="shared" si="59"/>
        <v>650</v>
      </c>
      <c r="Q83" s="454">
        <f t="shared" si="59"/>
        <v>700</v>
      </c>
      <c r="R83" s="454">
        <f t="shared" si="59"/>
        <v>750</v>
      </c>
      <c r="S83" s="454">
        <f t="shared" si="59"/>
        <v>800</v>
      </c>
      <c r="T83" s="454">
        <f t="shared" si="59"/>
        <v>850</v>
      </c>
      <c r="U83" s="454">
        <f t="shared" si="59"/>
        <v>900</v>
      </c>
      <c r="V83" s="454">
        <f t="shared" si="59"/>
        <v>950</v>
      </c>
      <c r="W83" s="3193">
        <v>1000</v>
      </c>
      <c r="X83" s="454">
        <f>W83+50</f>
        <v>1050</v>
      </c>
      <c r="Y83" s="454">
        <f t="shared" ref="Y83:AG83" si="60">X83+50</f>
        <v>1100</v>
      </c>
      <c r="Z83" s="454">
        <f t="shared" si="60"/>
        <v>1150</v>
      </c>
      <c r="AA83" s="454">
        <f t="shared" si="60"/>
        <v>1200</v>
      </c>
      <c r="AB83" s="454">
        <f t="shared" si="60"/>
        <v>1250</v>
      </c>
      <c r="AC83" s="454">
        <f t="shared" si="60"/>
        <v>1300</v>
      </c>
      <c r="AD83" s="454">
        <f t="shared" si="60"/>
        <v>1350</v>
      </c>
      <c r="AE83" s="454">
        <f t="shared" si="60"/>
        <v>1400</v>
      </c>
      <c r="AF83" s="454">
        <f t="shared" si="60"/>
        <v>1450</v>
      </c>
      <c r="AG83" s="454">
        <f t="shared" si="60"/>
        <v>1500</v>
      </c>
      <c r="AH83" s="2541"/>
    </row>
    <row r="84" spans="1:34" s="2536" customFormat="1">
      <c r="A84" s="5034"/>
      <c r="B84" s="218" t="s">
        <v>2930</v>
      </c>
      <c r="D84" s="3194" t="s">
        <v>2375</v>
      </c>
      <c r="E84" s="3194" t="s">
        <v>2375</v>
      </c>
      <c r="F84" s="3194" t="s">
        <v>2375</v>
      </c>
      <c r="G84" s="3194" t="s">
        <v>2375</v>
      </c>
      <c r="H84" s="3194" t="s">
        <v>2375</v>
      </c>
      <c r="I84" s="3194" t="s">
        <v>2375</v>
      </c>
      <c r="J84" s="3194" t="s">
        <v>2375</v>
      </c>
      <c r="K84" s="3194" t="s">
        <v>2375</v>
      </c>
      <c r="L84" s="3194" t="s">
        <v>2931</v>
      </c>
      <c r="M84" s="3194" t="s">
        <v>2931</v>
      </c>
      <c r="N84" s="3194" t="s">
        <v>2931</v>
      </c>
      <c r="O84" s="3194" t="s">
        <v>2931</v>
      </c>
      <c r="P84" s="3194" t="s">
        <v>2931</v>
      </c>
      <c r="Q84" s="3194" t="s">
        <v>2931</v>
      </c>
      <c r="R84" s="3194" t="s">
        <v>2931</v>
      </c>
      <c r="S84" s="3194" t="s">
        <v>2931</v>
      </c>
      <c r="T84" s="3194" t="s">
        <v>2931</v>
      </c>
      <c r="U84" s="3194" t="s">
        <v>2931</v>
      </c>
      <c r="V84" s="3194" t="s">
        <v>2931</v>
      </c>
      <c r="W84" s="3194" t="s">
        <v>2931</v>
      </c>
      <c r="X84" s="3194" t="s">
        <v>2931</v>
      </c>
      <c r="Y84" s="3194" t="s">
        <v>2931</v>
      </c>
      <c r="Z84" s="3194" t="s">
        <v>2931</v>
      </c>
      <c r="AA84" s="3194" t="s">
        <v>2931</v>
      </c>
      <c r="AB84" s="3194" t="s">
        <v>2931</v>
      </c>
      <c r="AC84" s="3194" t="s">
        <v>2931</v>
      </c>
      <c r="AD84" s="3194" t="s">
        <v>2931</v>
      </c>
      <c r="AE84" s="3194" t="s">
        <v>2931</v>
      </c>
      <c r="AF84" s="3194" t="s">
        <v>2931</v>
      </c>
      <c r="AG84" s="3194" t="s">
        <v>2931</v>
      </c>
      <c r="AH84" s="2541"/>
    </row>
    <row r="85" spans="1:34" s="2536" customFormat="1">
      <c r="A85" s="5034"/>
      <c r="B85" s="2558"/>
      <c r="C85" s="218"/>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541"/>
    </row>
    <row r="86" spans="1:34" s="2536" customFormat="1">
      <c r="A86" s="5034"/>
      <c r="B86" s="3204" t="s">
        <v>3076</v>
      </c>
      <c r="C86" s="3184" t="s">
        <v>2932</v>
      </c>
      <c r="D86" s="3183">
        <f t="shared" ref="D86:K89" si="61">ROUND(D$18*$W86/$W$18*4,0)</f>
        <v>1</v>
      </c>
      <c r="E86" s="3183">
        <f t="shared" si="61"/>
        <v>3</v>
      </c>
      <c r="F86" s="3183">
        <f t="shared" si="61"/>
        <v>4</v>
      </c>
      <c r="G86" s="3669">
        <f t="shared" si="61"/>
        <v>6</v>
      </c>
      <c r="H86" s="3669">
        <f t="shared" si="61"/>
        <v>7</v>
      </c>
      <c r="I86" s="3669">
        <f t="shared" si="61"/>
        <v>8</v>
      </c>
      <c r="J86" s="3669">
        <f t="shared" si="61"/>
        <v>10</v>
      </c>
      <c r="K86" s="3669">
        <f t="shared" si="61"/>
        <v>11</v>
      </c>
      <c r="L86" s="3183">
        <f t="shared" ref="L86:V88" si="62">ROUND(L$18*$W86/$W$18,0)</f>
        <v>3</v>
      </c>
      <c r="M86" s="3183">
        <f t="shared" si="62"/>
        <v>4</v>
      </c>
      <c r="N86" s="3183">
        <f t="shared" si="62"/>
        <v>4</v>
      </c>
      <c r="O86" s="3183">
        <f t="shared" si="62"/>
        <v>4</v>
      </c>
      <c r="P86" s="3183">
        <f t="shared" si="62"/>
        <v>5</v>
      </c>
      <c r="Q86" s="3183">
        <f t="shared" si="62"/>
        <v>5</v>
      </c>
      <c r="R86" s="3669">
        <f t="shared" si="62"/>
        <v>5</v>
      </c>
      <c r="S86" s="3669">
        <f t="shared" si="62"/>
        <v>6</v>
      </c>
      <c r="T86" s="3669">
        <f t="shared" si="62"/>
        <v>6</v>
      </c>
      <c r="U86" s="3669">
        <f t="shared" si="62"/>
        <v>6</v>
      </c>
      <c r="V86" s="3669">
        <f t="shared" si="62"/>
        <v>7</v>
      </c>
      <c r="W86" s="3674">
        <v>7</v>
      </c>
      <c r="X86" s="3669">
        <f t="shared" ref="X86:AG89" si="63">ROUND(X$18*$W86/$W$18,0)</f>
        <v>7</v>
      </c>
      <c r="Y86" s="3669">
        <f t="shared" si="63"/>
        <v>8</v>
      </c>
      <c r="Z86" s="3669">
        <f t="shared" si="63"/>
        <v>8</v>
      </c>
      <c r="AA86" s="3669">
        <f t="shared" si="63"/>
        <v>8</v>
      </c>
      <c r="AB86" s="3669">
        <f t="shared" si="63"/>
        <v>9</v>
      </c>
      <c r="AC86" s="3669">
        <f t="shared" si="63"/>
        <v>9</v>
      </c>
      <c r="AD86" s="3669">
        <f t="shared" si="63"/>
        <v>9</v>
      </c>
      <c r="AE86" s="3669">
        <f t="shared" si="63"/>
        <v>10</v>
      </c>
      <c r="AF86" s="3669">
        <f t="shared" si="63"/>
        <v>10</v>
      </c>
      <c r="AG86" s="3669">
        <f t="shared" si="63"/>
        <v>11</v>
      </c>
      <c r="AH86" s="2541"/>
    </row>
    <row r="87" spans="1:34" s="2536" customFormat="1">
      <c r="A87" s="5034"/>
      <c r="B87" s="3205" t="s">
        <v>3066</v>
      </c>
      <c r="C87" s="3184" t="s">
        <v>2933</v>
      </c>
      <c r="D87" s="802">
        <f t="shared" si="61"/>
        <v>4</v>
      </c>
      <c r="E87" s="802">
        <f t="shared" si="61"/>
        <v>8</v>
      </c>
      <c r="F87" s="802">
        <f t="shared" si="61"/>
        <v>13</v>
      </c>
      <c r="G87" s="3670">
        <f t="shared" si="61"/>
        <v>17</v>
      </c>
      <c r="H87" s="3670">
        <f t="shared" si="61"/>
        <v>21</v>
      </c>
      <c r="I87" s="3670">
        <f t="shared" si="61"/>
        <v>25</v>
      </c>
      <c r="J87" s="3670">
        <f t="shared" si="61"/>
        <v>29</v>
      </c>
      <c r="K87" s="3670">
        <f t="shared" si="61"/>
        <v>34</v>
      </c>
      <c r="L87" s="802">
        <f t="shared" si="62"/>
        <v>9</v>
      </c>
      <c r="M87" s="802">
        <f t="shared" si="62"/>
        <v>11</v>
      </c>
      <c r="N87" s="802">
        <f t="shared" si="62"/>
        <v>12</v>
      </c>
      <c r="O87" s="802">
        <f t="shared" si="62"/>
        <v>13</v>
      </c>
      <c r="P87" s="802">
        <f t="shared" si="62"/>
        <v>14</v>
      </c>
      <c r="Q87" s="802">
        <f t="shared" si="62"/>
        <v>15</v>
      </c>
      <c r="R87" s="3670">
        <f t="shared" si="62"/>
        <v>16</v>
      </c>
      <c r="S87" s="3670">
        <f t="shared" si="62"/>
        <v>17</v>
      </c>
      <c r="T87" s="3670">
        <f t="shared" si="62"/>
        <v>18</v>
      </c>
      <c r="U87" s="3670">
        <f t="shared" si="62"/>
        <v>19</v>
      </c>
      <c r="V87" s="3670">
        <f t="shared" si="62"/>
        <v>20</v>
      </c>
      <c r="W87" s="3675">
        <v>21</v>
      </c>
      <c r="X87" s="3670">
        <f t="shared" si="63"/>
        <v>22</v>
      </c>
      <c r="Y87" s="3670">
        <f t="shared" si="63"/>
        <v>23</v>
      </c>
      <c r="Z87" s="3670">
        <f t="shared" si="63"/>
        <v>24</v>
      </c>
      <c r="AA87" s="3670">
        <f t="shared" si="63"/>
        <v>25</v>
      </c>
      <c r="AB87" s="3670">
        <f t="shared" si="63"/>
        <v>26</v>
      </c>
      <c r="AC87" s="3670">
        <f t="shared" si="63"/>
        <v>27</v>
      </c>
      <c r="AD87" s="3670">
        <f t="shared" si="63"/>
        <v>28</v>
      </c>
      <c r="AE87" s="3670">
        <f t="shared" si="63"/>
        <v>29</v>
      </c>
      <c r="AF87" s="3670">
        <f t="shared" si="63"/>
        <v>30</v>
      </c>
      <c r="AG87" s="3670">
        <f t="shared" si="63"/>
        <v>32</v>
      </c>
      <c r="AH87" s="2541"/>
    </row>
    <row r="88" spans="1:34" s="2536" customFormat="1">
      <c r="A88" s="5034"/>
      <c r="B88" s="3206" t="s">
        <v>2944</v>
      </c>
      <c r="C88" s="3184" t="s">
        <v>2934</v>
      </c>
      <c r="D88" s="802">
        <f t="shared" si="61"/>
        <v>1</v>
      </c>
      <c r="E88" s="802">
        <f t="shared" si="61"/>
        <v>3</v>
      </c>
      <c r="F88" s="802">
        <f t="shared" si="61"/>
        <v>4</v>
      </c>
      <c r="G88" s="3670">
        <f t="shared" si="61"/>
        <v>6</v>
      </c>
      <c r="H88" s="3670">
        <f t="shared" si="61"/>
        <v>7</v>
      </c>
      <c r="I88" s="3670">
        <f t="shared" si="61"/>
        <v>8</v>
      </c>
      <c r="J88" s="3670">
        <f t="shared" si="61"/>
        <v>10</v>
      </c>
      <c r="K88" s="3670">
        <f t="shared" si="61"/>
        <v>11</v>
      </c>
      <c r="L88" s="802">
        <f t="shared" si="62"/>
        <v>3</v>
      </c>
      <c r="M88" s="802">
        <f t="shared" si="62"/>
        <v>4</v>
      </c>
      <c r="N88" s="802">
        <f t="shared" si="62"/>
        <v>4</v>
      </c>
      <c r="O88" s="802">
        <f t="shared" si="62"/>
        <v>4</v>
      </c>
      <c r="P88" s="802">
        <f t="shared" si="62"/>
        <v>5</v>
      </c>
      <c r="Q88" s="802">
        <f t="shared" si="62"/>
        <v>5</v>
      </c>
      <c r="R88" s="3670">
        <f t="shared" si="62"/>
        <v>5</v>
      </c>
      <c r="S88" s="3670">
        <f t="shared" si="62"/>
        <v>6</v>
      </c>
      <c r="T88" s="3670">
        <f t="shared" si="62"/>
        <v>6</v>
      </c>
      <c r="U88" s="3670">
        <f t="shared" si="62"/>
        <v>6</v>
      </c>
      <c r="V88" s="3670">
        <f t="shared" si="62"/>
        <v>7</v>
      </c>
      <c r="W88" s="3675">
        <v>7</v>
      </c>
      <c r="X88" s="3670">
        <f t="shared" si="63"/>
        <v>7</v>
      </c>
      <c r="Y88" s="3670">
        <f t="shared" si="63"/>
        <v>8</v>
      </c>
      <c r="Z88" s="3670">
        <f t="shared" si="63"/>
        <v>8</v>
      </c>
      <c r="AA88" s="3670">
        <f t="shared" si="63"/>
        <v>8</v>
      </c>
      <c r="AB88" s="3670">
        <f t="shared" si="63"/>
        <v>9</v>
      </c>
      <c r="AC88" s="3670">
        <f t="shared" si="63"/>
        <v>9</v>
      </c>
      <c r="AD88" s="3670">
        <f t="shared" si="63"/>
        <v>9</v>
      </c>
      <c r="AE88" s="3670">
        <f t="shared" si="63"/>
        <v>10</v>
      </c>
      <c r="AF88" s="3670">
        <f t="shared" si="63"/>
        <v>10</v>
      </c>
      <c r="AG88" s="3670">
        <f t="shared" si="63"/>
        <v>11</v>
      </c>
      <c r="AH88" s="2541"/>
    </row>
    <row r="89" spans="1:34" s="2536" customFormat="1">
      <c r="A89" s="5034"/>
      <c r="B89" s="3206"/>
      <c r="C89" s="3184" t="s">
        <v>2935</v>
      </c>
      <c r="D89" s="3187">
        <f>ROUNDUP(D$18*$W89/$W$18*4,0)</f>
        <v>1</v>
      </c>
      <c r="E89" s="3187">
        <f>ROUNDUP(E$18*$W89/$W$18*4,0)</f>
        <v>1</v>
      </c>
      <c r="F89" s="3187">
        <f t="shared" si="61"/>
        <v>1</v>
      </c>
      <c r="G89" s="3671">
        <f t="shared" si="61"/>
        <v>1</v>
      </c>
      <c r="H89" s="3671">
        <f t="shared" si="61"/>
        <v>1</v>
      </c>
      <c r="I89" s="3671">
        <f t="shared" si="61"/>
        <v>1</v>
      </c>
      <c r="J89" s="3671">
        <f t="shared" si="61"/>
        <v>1</v>
      </c>
      <c r="K89" s="3671">
        <f t="shared" si="61"/>
        <v>2</v>
      </c>
      <c r="L89" s="3187">
        <f>ROUNDUP(L$18*$W89/$W$18,0)</f>
        <v>1</v>
      </c>
      <c r="M89" s="3187">
        <f>ROUND(M$18*$W89/$W$18,0)</f>
        <v>1</v>
      </c>
      <c r="N89" s="3187">
        <f>ROUND(N$18*$W89/$W$18,0)</f>
        <v>1</v>
      </c>
      <c r="O89" s="3187">
        <f>ROUND(O$18*$W89/$W$18,0)</f>
        <v>1</v>
      </c>
      <c r="P89" s="3187">
        <f>ROUND(P$18*$W89/$W$18,0)</f>
        <v>1</v>
      </c>
      <c r="Q89" s="3187">
        <f>ROUND(Q$18*$W89/$W$18,0)</f>
        <v>1</v>
      </c>
      <c r="R89" s="3671">
        <f>ROUNDUP(R$18*$W89/$W$18,0)</f>
        <v>1</v>
      </c>
      <c r="S89" s="3671">
        <f>ROUND(S$18*$W89/$W$18,0)</f>
        <v>1</v>
      </c>
      <c r="T89" s="3671">
        <f>ROUND(T$18*$W89/$W$18,0)</f>
        <v>1</v>
      </c>
      <c r="U89" s="3671">
        <f>ROUND(U$18*$W89/$W$18,0)</f>
        <v>1</v>
      </c>
      <c r="V89" s="3671">
        <f>ROUND(V$18*$W89/$W$18,0)</f>
        <v>1</v>
      </c>
      <c r="W89" s="3676">
        <v>1</v>
      </c>
      <c r="X89" s="3671">
        <f t="shared" si="63"/>
        <v>1</v>
      </c>
      <c r="Y89" s="3671">
        <f t="shared" si="63"/>
        <v>1</v>
      </c>
      <c r="Z89" s="3671">
        <f t="shared" si="63"/>
        <v>1</v>
      </c>
      <c r="AA89" s="3671">
        <f t="shared" si="63"/>
        <v>1</v>
      </c>
      <c r="AB89" s="3671">
        <f t="shared" si="63"/>
        <v>1</v>
      </c>
      <c r="AC89" s="3671">
        <f t="shared" si="63"/>
        <v>1</v>
      </c>
      <c r="AD89" s="3671">
        <f t="shared" si="63"/>
        <v>1</v>
      </c>
      <c r="AE89" s="3671">
        <f t="shared" si="63"/>
        <v>1</v>
      </c>
      <c r="AF89" s="3671">
        <f t="shared" si="63"/>
        <v>1</v>
      </c>
      <c r="AG89" s="3671">
        <f t="shared" si="63"/>
        <v>2</v>
      </c>
      <c r="AH89" s="2541"/>
    </row>
    <row r="90" spans="1:34" s="2536" customFormat="1">
      <c r="A90" s="5034"/>
      <c r="B90" s="1776"/>
      <c r="C90" s="3207" t="s">
        <v>2936</v>
      </c>
      <c r="D90" s="3208">
        <f>SUM(D86:D89)</f>
        <v>7</v>
      </c>
      <c r="E90" s="3208">
        <f t="shared" ref="E90:AG90" si="64">SUM(E86:E89)</f>
        <v>15</v>
      </c>
      <c r="F90" s="3208">
        <f t="shared" si="64"/>
        <v>22</v>
      </c>
      <c r="G90" s="3672">
        <f t="shared" si="64"/>
        <v>30</v>
      </c>
      <c r="H90" s="3672">
        <f t="shared" si="64"/>
        <v>36</v>
      </c>
      <c r="I90" s="3672">
        <f t="shared" si="64"/>
        <v>42</v>
      </c>
      <c r="J90" s="3672">
        <f t="shared" si="64"/>
        <v>50</v>
      </c>
      <c r="K90" s="3673">
        <f t="shared" si="64"/>
        <v>58</v>
      </c>
      <c r="L90" s="3208">
        <f t="shared" si="64"/>
        <v>16</v>
      </c>
      <c r="M90" s="3208">
        <f t="shared" si="64"/>
        <v>20</v>
      </c>
      <c r="N90" s="3208">
        <f t="shared" si="64"/>
        <v>21</v>
      </c>
      <c r="O90" s="3208">
        <f t="shared" si="64"/>
        <v>22</v>
      </c>
      <c r="P90" s="3208">
        <f t="shared" si="64"/>
        <v>25</v>
      </c>
      <c r="Q90" s="3208">
        <f t="shared" si="64"/>
        <v>26</v>
      </c>
      <c r="R90" s="3672">
        <f t="shared" si="64"/>
        <v>27</v>
      </c>
      <c r="S90" s="3672">
        <f t="shared" si="64"/>
        <v>30</v>
      </c>
      <c r="T90" s="3672">
        <f t="shared" si="64"/>
        <v>31</v>
      </c>
      <c r="U90" s="3672">
        <f t="shared" si="64"/>
        <v>32</v>
      </c>
      <c r="V90" s="3672">
        <f t="shared" si="64"/>
        <v>35</v>
      </c>
      <c r="W90" s="3672">
        <f t="shared" si="64"/>
        <v>36</v>
      </c>
      <c r="X90" s="3672">
        <f t="shared" si="64"/>
        <v>37</v>
      </c>
      <c r="Y90" s="3672">
        <f t="shared" si="64"/>
        <v>40</v>
      </c>
      <c r="Z90" s="3672">
        <f t="shared" si="64"/>
        <v>41</v>
      </c>
      <c r="AA90" s="3672">
        <f t="shared" si="64"/>
        <v>42</v>
      </c>
      <c r="AB90" s="3672">
        <f t="shared" si="64"/>
        <v>45</v>
      </c>
      <c r="AC90" s="3672">
        <f t="shared" si="64"/>
        <v>46</v>
      </c>
      <c r="AD90" s="3672">
        <f t="shared" si="64"/>
        <v>47</v>
      </c>
      <c r="AE90" s="3672">
        <f t="shared" si="64"/>
        <v>50</v>
      </c>
      <c r="AF90" s="3672">
        <f t="shared" si="64"/>
        <v>51</v>
      </c>
      <c r="AG90" s="3672">
        <f t="shared" si="64"/>
        <v>56</v>
      </c>
      <c r="AH90" s="2541"/>
    </row>
    <row r="91" spans="1:34" s="2536" customFormat="1">
      <c r="A91" s="5034"/>
      <c r="B91" s="1776"/>
      <c r="C91" s="3207" t="s">
        <v>2937</v>
      </c>
      <c r="D91" s="3209">
        <f t="shared" ref="D91:T91" si="65">MAX(ROUNDUP((D88+D89)/5,0),ROUNDUP(MAX(D86:D87)/5,0))</f>
        <v>1</v>
      </c>
      <c r="E91" s="3209">
        <f t="shared" si="65"/>
        <v>2</v>
      </c>
      <c r="F91" s="3209">
        <f t="shared" si="65"/>
        <v>3</v>
      </c>
      <c r="G91" s="3209">
        <f t="shared" si="65"/>
        <v>4</v>
      </c>
      <c r="H91" s="3209">
        <f t="shared" si="65"/>
        <v>5</v>
      </c>
      <c r="I91" s="3209">
        <f t="shared" si="65"/>
        <v>5</v>
      </c>
      <c r="J91" s="3209">
        <f t="shared" si="65"/>
        <v>6</v>
      </c>
      <c r="K91" s="3209">
        <f t="shared" si="65"/>
        <v>7</v>
      </c>
      <c r="L91" s="3209">
        <f t="shared" si="65"/>
        <v>2</v>
      </c>
      <c r="M91" s="3209">
        <f t="shared" si="65"/>
        <v>3</v>
      </c>
      <c r="N91" s="3209">
        <f t="shared" si="65"/>
        <v>3</v>
      </c>
      <c r="O91" s="3209">
        <f>MAX(ROUNDUP((O88+O89)/5,0),ROUNDUP(MAX(O86:O87)/5,0))</f>
        <v>3</v>
      </c>
      <c r="P91" s="3209">
        <f t="shared" ref="P91:Q91" si="66">MAX(ROUNDUP((P88+P89)/5,0),ROUNDUP(MAX(P86:P87)/5,0))</f>
        <v>3</v>
      </c>
      <c r="Q91" s="3209">
        <f t="shared" si="66"/>
        <v>3</v>
      </c>
      <c r="R91" s="3209">
        <f t="shared" si="65"/>
        <v>4</v>
      </c>
      <c r="S91" s="3209">
        <f t="shared" si="65"/>
        <v>4</v>
      </c>
      <c r="T91" s="3209">
        <f t="shared" si="65"/>
        <v>4</v>
      </c>
      <c r="U91" s="3209">
        <f>MAX(ROUNDUP((U88+U89)/5,0),ROUNDUP(MAX(U86:U87)/5,0))</f>
        <v>4</v>
      </c>
      <c r="V91" s="3209">
        <f t="shared" ref="V91:AG91" si="67">MAX(ROUNDUP((V88+V89)/5,0),ROUNDUP(MAX(V86:V87)/5,0))</f>
        <v>4</v>
      </c>
      <c r="W91" s="3209">
        <f t="shared" si="67"/>
        <v>5</v>
      </c>
      <c r="X91" s="3209">
        <f t="shared" si="67"/>
        <v>5</v>
      </c>
      <c r="Y91" s="3209">
        <f t="shared" si="67"/>
        <v>5</v>
      </c>
      <c r="Z91" s="3209">
        <f t="shared" si="67"/>
        <v>5</v>
      </c>
      <c r="AA91" s="3209">
        <f t="shared" si="67"/>
        <v>5</v>
      </c>
      <c r="AB91" s="3209">
        <f t="shared" si="67"/>
        <v>6</v>
      </c>
      <c r="AC91" s="3209">
        <f t="shared" si="67"/>
        <v>6</v>
      </c>
      <c r="AD91" s="3209">
        <f t="shared" si="67"/>
        <v>6</v>
      </c>
      <c r="AE91" s="3209">
        <f t="shared" si="67"/>
        <v>6</v>
      </c>
      <c r="AF91" s="3209">
        <f t="shared" si="67"/>
        <v>6</v>
      </c>
      <c r="AG91" s="3209">
        <f t="shared" si="67"/>
        <v>7</v>
      </c>
      <c r="AH91" s="2541"/>
    </row>
    <row r="92" spans="1:34" s="2536" customFormat="1">
      <c r="A92" s="5034"/>
      <c r="B92" s="440"/>
      <c r="C92" s="440"/>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541"/>
    </row>
    <row r="93" spans="1:34" s="2536" customFormat="1">
      <c r="A93" s="5034"/>
      <c r="B93" s="3210" t="s">
        <v>3077</v>
      </c>
      <c r="C93" s="3184" t="s">
        <v>2932</v>
      </c>
      <c r="D93" s="3183">
        <f t="shared" ref="D93:K94" si="68">ROUND(D$18*$W93/$W$18*4,0)</f>
        <v>1</v>
      </c>
      <c r="E93" s="3183">
        <f t="shared" si="68"/>
        <v>1</v>
      </c>
      <c r="F93" s="3183">
        <f t="shared" si="68"/>
        <v>2</v>
      </c>
      <c r="G93" s="3183">
        <f t="shared" si="68"/>
        <v>2</v>
      </c>
      <c r="H93" s="3183">
        <f t="shared" si="68"/>
        <v>3</v>
      </c>
      <c r="I93" s="3669">
        <f t="shared" si="68"/>
        <v>4</v>
      </c>
      <c r="J93" s="3669">
        <f t="shared" si="68"/>
        <v>4</v>
      </c>
      <c r="K93" s="3669">
        <f t="shared" si="68"/>
        <v>5</v>
      </c>
      <c r="L93" s="3183">
        <f t="shared" ref="L93:V94" si="69">ROUND(L$18*$W93/$W$18,0)</f>
        <v>1</v>
      </c>
      <c r="M93" s="3183">
        <f t="shared" si="69"/>
        <v>2</v>
      </c>
      <c r="N93" s="3183">
        <f t="shared" si="69"/>
        <v>2</v>
      </c>
      <c r="O93" s="3183">
        <f t="shared" si="69"/>
        <v>2</v>
      </c>
      <c r="P93" s="3183">
        <f t="shared" si="69"/>
        <v>2</v>
      </c>
      <c r="Q93" s="3183">
        <f t="shared" si="69"/>
        <v>2</v>
      </c>
      <c r="R93" s="3183">
        <f t="shared" si="69"/>
        <v>2</v>
      </c>
      <c r="S93" s="3183">
        <f t="shared" si="69"/>
        <v>2</v>
      </c>
      <c r="T93" s="3183">
        <f t="shared" si="69"/>
        <v>3</v>
      </c>
      <c r="U93" s="3183">
        <f t="shared" si="69"/>
        <v>3</v>
      </c>
      <c r="V93" s="3183">
        <f t="shared" si="69"/>
        <v>3</v>
      </c>
      <c r="W93" s="3185">
        <v>3</v>
      </c>
      <c r="X93" s="3183">
        <f t="shared" ref="X93:AG94" si="70">ROUND(X$18*$W93/$W$18,0)</f>
        <v>3</v>
      </c>
      <c r="Y93" s="3183">
        <f t="shared" si="70"/>
        <v>3</v>
      </c>
      <c r="Z93" s="3183">
        <f t="shared" si="70"/>
        <v>3</v>
      </c>
      <c r="AA93" s="3669">
        <f t="shared" si="70"/>
        <v>4</v>
      </c>
      <c r="AB93" s="3669">
        <f t="shared" si="70"/>
        <v>4</v>
      </c>
      <c r="AC93" s="3669">
        <f t="shared" si="70"/>
        <v>4</v>
      </c>
      <c r="AD93" s="3669">
        <f t="shared" si="70"/>
        <v>4</v>
      </c>
      <c r="AE93" s="3669">
        <f t="shared" si="70"/>
        <v>4</v>
      </c>
      <c r="AF93" s="3669">
        <f t="shared" si="70"/>
        <v>4</v>
      </c>
      <c r="AG93" s="3669">
        <f t="shared" si="70"/>
        <v>5</v>
      </c>
      <c r="AH93" s="2541"/>
    </row>
    <row r="94" spans="1:34" s="2536" customFormat="1">
      <c r="A94" s="5034"/>
      <c r="B94" s="3211" t="s">
        <v>3075</v>
      </c>
      <c r="C94" s="3184" t="s">
        <v>2933</v>
      </c>
      <c r="D94" s="3187">
        <f t="shared" si="68"/>
        <v>3</v>
      </c>
      <c r="E94" s="3187">
        <f t="shared" si="68"/>
        <v>5</v>
      </c>
      <c r="F94" s="3187">
        <f t="shared" si="68"/>
        <v>8</v>
      </c>
      <c r="G94" s="3187">
        <f t="shared" si="68"/>
        <v>10</v>
      </c>
      <c r="H94" s="3187">
        <f t="shared" si="68"/>
        <v>13</v>
      </c>
      <c r="I94" s="3671">
        <f t="shared" si="68"/>
        <v>16</v>
      </c>
      <c r="J94" s="3671">
        <f t="shared" si="68"/>
        <v>18</v>
      </c>
      <c r="K94" s="3671">
        <f t="shared" si="68"/>
        <v>21</v>
      </c>
      <c r="L94" s="3187">
        <f t="shared" si="69"/>
        <v>6</v>
      </c>
      <c r="M94" s="3187">
        <f t="shared" si="69"/>
        <v>7</v>
      </c>
      <c r="N94" s="3187">
        <f t="shared" si="69"/>
        <v>7</v>
      </c>
      <c r="O94" s="3187">
        <f t="shared" si="69"/>
        <v>8</v>
      </c>
      <c r="P94" s="3187">
        <f t="shared" si="69"/>
        <v>8</v>
      </c>
      <c r="Q94" s="3187">
        <f t="shared" si="69"/>
        <v>9</v>
      </c>
      <c r="R94" s="3187">
        <f t="shared" si="69"/>
        <v>10</v>
      </c>
      <c r="S94" s="3187">
        <f t="shared" si="69"/>
        <v>10</v>
      </c>
      <c r="T94" s="3187">
        <f t="shared" si="69"/>
        <v>11</v>
      </c>
      <c r="U94" s="3187">
        <f t="shared" si="69"/>
        <v>12</v>
      </c>
      <c r="V94" s="3187">
        <f t="shared" si="69"/>
        <v>12</v>
      </c>
      <c r="W94" s="3188">
        <v>13</v>
      </c>
      <c r="X94" s="3187">
        <f t="shared" si="70"/>
        <v>14</v>
      </c>
      <c r="Y94" s="3187">
        <f t="shared" si="70"/>
        <v>14</v>
      </c>
      <c r="Z94" s="3187">
        <f t="shared" si="70"/>
        <v>15</v>
      </c>
      <c r="AA94" s="3671">
        <f t="shared" si="70"/>
        <v>16</v>
      </c>
      <c r="AB94" s="3671">
        <f t="shared" si="70"/>
        <v>16</v>
      </c>
      <c r="AC94" s="3671">
        <f t="shared" si="70"/>
        <v>17</v>
      </c>
      <c r="AD94" s="3671">
        <f t="shared" si="70"/>
        <v>18</v>
      </c>
      <c r="AE94" s="3671">
        <f t="shared" si="70"/>
        <v>18</v>
      </c>
      <c r="AF94" s="3671">
        <f t="shared" si="70"/>
        <v>19</v>
      </c>
      <c r="AG94" s="3671">
        <f t="shared" si="70"/>
        <v>20</v>
      </c>
      <c r="AH94" s="2541"/>
    </row>
    <row r="95" spans="1:34" s="2536" customFormat="1">
      <c r="A95" s="5034"/>
      <c r="B95" s="3211" t="s">
        <v>2946</v>
      </c>
      <c r="C95" s="3212" t="s">
        <v>2936</v>
      </c>
      <c r="D95" s="3213">
        <f t="shared" ref="D95:AE95" si="71">SUM(D93:D94)</f>
        <v>4</v>
      </c>
      <c r="E95" s="3213">
        <f t="shared" si="71"/>
        <v>6</v>
      </c>
      <c r="F95" s="3213">
        <f t="shared" si="71"/>
        <v>10</v>
      </c>
      <c r="G95" s="3213">
        <f t="shared" si="71"/>
        <v>12</v>
      </c>
      <c r="H95" s="3213">
        <f t="shared" si="71"/>
        <v>16</v>
      </c>
      <c r="I95" s="3672">
        <f t="shared" si="71"/>
        <v>20</v>
      </c>
      <c r="J95" s="3672">
        <f t="shared" si="71"/>
        <v>22</v>
      </c>
      <c r="K95" s="3673">
        <f t="shared" si="71"/>
        <v>26</v>
      </c>
      <c r="L95" s="3213">
        <f t="shared" si="71"/>
        <v>7</v>
      </c>
      <c r="M95" s="3213">
        <f t="shared" si="71"/>
        <v>9</v>
      </c>
      <c r="N95" s="3213">
        <f t="shared" si="71"/>
        <v>9</v>
      </c>
      <c r="O95" s="3213">
        <f t="shared" si="71"/>
        <v>10</v>
      </c>
      <c r="P95" s="3213">
        <f t="shared" si="71"/>
        <v>10</v>
      </c>
      <c r="Q95" s="3213">
        <f t="shared" si="71"/>
        <v>11</v>
      </c>
      <c r="R95" s="3213">
        <f t="shared" si="71"/>
        <v>12</v>
      </c>
      <c r="S95" s="3213">
        <f t="shared" si="71"/>
        <v>12</v>
      </c>
      <c r="T95" s="3213">
        <f t="shared" si="71"/>
        <v>14</v>
      </c>
      <c r="U95" s="3213">
        <f t="shared" si="71"/>
        <v>15</v>
      </c>
      <c r="V95" s="3213">
        <f t="shared" si="71"/>
        <v>15</v>
      </c>
      <c r="W95" s="3213">
        <f t="shared" si="71"/>
        <v>16</v>
      </c>
      <c r="X95" s="3213">
        <f t="shared" si="71"/>
        <v>17</v>
      </c>
      <c r="Y95" s="3213">
        <f t="shared" si="71"/>
        <v>17</v>
      </c>
      <c r="Z95" s="3213">
        <f t="shared" si="71"/>
        <v>18</v>
      </c>
      <c r="AA95" s="3672">
        <f t="shared" si="71"/>
        <v>20</v>
      </c>
      <c r="AB95" s="3672">
        <f t="shared" si="71"/>
        <v>20</v>
      </c>
      <c r="AC95" s="3672">
        <f t="shared" si="71"/>
        <v>21</v>
      </c>
      <c r="AD95" s="3672">
        <f t="shared" si="71"/>
        <v>22</v>
      </c>
      <c r="AE95" s="3672">
        <f t="shared" si="71"/>
        <v>22</v>
      </c>
      <c r="AF95" s="3672">
        <f t="shared" ref="AF95:AG95" si="72">SUM(AF93:AF94)</f>
        <v>23</v>
      </c>
      <c r="AG95" s="3672">
        <f t="shared" si="72"/>
        <v>25</v>
      </c>
      <c r="AH95" s="2541"/>
    </row>
    <row r="96" spans="1:34">
      <c r="A96" s="5034"/>
      <c r="B96" s="3215"/>
      <c r="C96" s="3212" t="s">
        <v>2937</v>
      </c>
      <c r="D96" s="3216">
        <f t="shared" ref="D96:AG96" si="73">ROUNDUP(MAX(D93:D94)/5,0)</f>
        <v>1</v>
      </c>
      <c r="E96" s="3216">
        <f t="shared" si="73"/>
        <v>1</v>
      </c>
      <c r="F96" s="3216">
        <f t="shared" si="73"/>
        <v>2</v>
      </c>
      <c r="G96" s="3216">
        <f t="shared" si="73"/>
        <v>2</v>
      </c>
      <c r="H96" s="3216">
        <f t="shared" si="73"/>
        <v>3</v>
      </c>
      <c r="I96" s="3216">
        <f t="shared" si="73"/>
        <v>4</v>
      </c>
      <c r="J96" s="3216">
        <f t="shared" si="73"/>
        <v>4</v>
      </c>
      <c r="K96" s="3216">
        <f t="shared" si="73"/>
        <v>5</v>
      </c>
      <c r="L96" s="3216">
        <f t="shared" si="73"/>
        <v>2</v>
      </c>
      <c r="M96" s="3216">
        <f t="shared" si="73"/>
        <v>2</v>
      </c>
      <c r="N96" s="3216">
        <f t="shared" si="73"/>
        <v>2</v>
      </c>
      <c r="O96" s="3216">
        <f t="shared" si="73"/>
        <v>2</v>
      </c>
      <c r="P96" s="3216">
        <f t="shared" si="73"/>
        <v>2</v>
      </c>
      <c r="Q96" s="3216">
        <f t="shared" si="73"/>
        <v>2</v>
      </c>
      <c r="R96" s="3216">
        <f t="shared" si="73"/>
        <v>2</v>
      </c>
      <c r="S96" s="3216">
        <f t="shared" si="73"/>
        <v>2</v>
      </c>
      <c r="T96" s="3216">
        <f t="shared" si="73"/>
        <v>3</v>
      </c>
      <c r="U96" s="3216">
        <f t="shared" si="73"/>
        <v>3</v>
      </c>
      <c r="V96" s="3216">
        <f t="shared" si="73"/>
        <v>3</v>
      </c>
      <c r="W96" s="3216">
        <f t="shared" si="73"/>
        <v>3</v>
      </c>
      <c r="X96" s="3216">
        <f t="shared" si="73"/>
        <v>3</v>
      </c>
      <c r="Y96" s="3216">
        <f t="shared" si="73"/>
        <v>3</v>
      </c>
      <c r="Z96" s="3216">
        <f t="shared" si="73"/>
        <v>3</v>
      </c>
      <c r="AA96" s="3216">
        <f t="shared" si="73"/>
        <v>4</v>
      </c>
      <c r="AB96" s="3216">
        <f t="shared" si="73"/>
        <v>4</v>
      </c>
      <c r="AC96" s="3216">
        <f t="shared" si="73"/>
        <v>4</v>
      </c>
      <c r="AD96" s="3216">
        <f t="shared" si="73"/>
        <v>4</v>
      </c>
      <c r="AE96" s="3216">
        <f t="shared" si="73"/>
        <v>4</v>
      </c>
      <c r="AF96" s="3216">
        <f t="shared" si="73"/>
        <v>4</v>
      </c>
      <c r="AG96" s="3216">
        <f t="shared" si="73"/>
        <v>4</v>
      </c>
    </row>
    <row r="97" spans="1:34" s="2536" customFormat="1">
      <c r="B97" s="2541"/>
      <c r="C97" s="1123"/>
      <c r="D97" s="3175"/>
      <c r="E97" s="3175"/>
      <c r="F97" s="3175"/>
      <c r="G97" s="3175"/>
      <c r="H97" s="3175"/>
      <c r="I97" s="3175"/>
      <c r="J97" s="3175"/>
      <c r="K97" s="3175"/>
      <c r="L97" s="3175"/>
      <c r="M97" s="3175"/>
      <c r="N97" s="3175"/>
      <c r="O97" s="3175"/>
      <c r="P97" s="3175"/>
      <c r="Q97" s="3175"/>
      <c r="R97" s="3175"/>
      <c r="S97" s="3175"/>
      <c r="T97" s="3175"/>
      <c r="U97" s="3175"/>
      <c r="V97" s="3175"/>
      <c r="W97" s="3175"/>
      <c r="X97" s="3175"/>
      <c r="Y97" s="3175"/>
      <c r="Z97" s="3175"/>
      <c r="AA97" s="3175"/>
      <c r="AB97" s="3175"/>
      <c r="AC97" s="3175"/>
      <c r="AD97" s="3175"/>
      <c r="AE97" s="3175"/>
      <c r="AF97" s="3175"/>
      <c r="AG97" s="3175"/>
      <c r="AH97" s="2541"/>
    </row>
    <row r="98" spans="1:34" s="2536" customFormat="1">
      <c r="B98" s="2541"/>
      <c r="C98" s="1123"/>
      <c r="D98" s="3175"/>
      <c r="E98" s="3175"/>
      <c r="F98" s="3175"/>
      <c r="G98" s="3175"/>
      <c r="H98" s="3175"/>
      <c r="I98" s="3175"/>
      <c r="J98" s="3175"/>
      <c r="K98" s="3175"/>
      <c r="L98" s="3175"/>
      <c r="M98" s="3175"/>
      <c r="N98" s="3175"/>
      <c r="O98" s="3175"/>
      <c r="P98" s="3175"/>
      <c r="Q98" s="3175"/>
      <c r="R98" s="3175"/>
      <c r="S98" s="3175"/>
      <c r="T98" s="3175"/>
      <c r="U98" s="3175"/>
      <c r="V98" s="3175"/>
      <c r="W98" s="3175"/>
      <c r="X98" s="3175"/>
      <c r="Y98" s="3175"/>
      <c r="Z98" s="3175"/>
      <c r="AA98" s="3175"/>
      <c r="AB98" s="3175"/>
      <c r="AC98" s="3175"/>
      <c r="AD98" s="3175"/>
      <c r="AE98" s="3175"/>
      <c r="AF98" s="3175"/>
      <c r="AG98" s="3175"/>
      <c r="AH98" s="2541"/>
    </row>
    <row r="99" spans="1:34">
      <c r="B99" s="1125"/>
      <c r="C99" s="1123"/>
      <c r="D99" s="1431"/>
      <c r="E99" s="1431"/>
      <c r="F99" s="1431"/>
      <c r="G99" s="1431"/>
      <c r="H99" s="1431"/>
      <c r="I99" s="1431"/>
      <c r="J99" s="1431"/>
      <c r="K99" s="1431"/>
      <c r="L99" s="1431"/>
      <c r="M99" s="1431"/>
      <c r="N99" s="1431"/>
      <c r="O99" s="1431"/>
      <c r="P99" s="1431"/>
      <c r="Q99" s="1431"/>
      <c r="R99" s="1431"/>
      <c r="S99" s="1431"/>
      <c r="T99" s="1431"/>
      <c r="U99" s="1431"/>
      <c r="V99" s="1431"/>
      <c r="W99" s="1431"/>
      <c r="X99" s="1431"/>
      <c r="Y99" s="1431"/>
      <c r="Z99" s="1431"/>
      <c r="AA99" s="1431"/>
      <c r="AB99" s="1431"/>
      <c r="AC99" s="1431"/>
      <c r="AD99" s="1431"/>
      <c r="AE99" s="1431"/>
      <c r="AF99" s="1431"/>
      <c r="AG99" s="3175"/>
    </row>
    <row r="100" spans="1:34">
      <c r="A100" s="141"/>
      <c r="B100" s="141" t="s">
        <v>968</v>
      </c>
      <c r="C100" s="141"/>
      <c r="D100" s="3166" t="s">
        <v>2072</v>
      </c>
      <c r="E100" s="141"/>
      <c r="F100" s="1358"/>
      <c r="G100" s="1359"/>
      <c r="H100" s="1360"/>
      <c r="I100" s="1359"/>
      <c r="J100" s="1360"/>
      <c r="K100" s="1359"/>
      <c r="L100" s="1360"/>
      <c r="M100" s="1359"/>
      <c r="N100" s="1360"/>
      <c r="O100" s="1359"/>
      <c r="P100" s="1360"/>
      <c r="Q100" s="1359"/>
      <c r="R100" s="1360"/>
      <c r="S100" s="1359"/>
      <c r="T100" s="1360"/>
      <c r="U100" s="1359"/>
      <c r="V100" s="1360"/>
      <c r="W100" s="1359"/>
      <c r="X100" s="1360"/>
      <c r="Y100" s="1359"/>
      <c r="Z100" s="1360"/>
      <c r="AA100" s="1359"/>
      <c r="AB100" s="1360"/>
      <c r="AC100" s="1359"/>
      <c r="AD100" s="1360"/>
      <c r="AE100" s="1359"/>
      <c r="AF100" s="1360"/>
      <c r="AG100" s="1360"/>
    </row>
    <row r="101" spans="1:34">
      <c r="A101" s="42"/>
      <c r="B101" s="42"/>
      <c r="C101" s="42"/>
      <c r="D101" s="42"/>
      <c r="E101" s="42"/>
      <c r="F101" s="1369"/>
      <c r="G101" s="1370"/>
      <c r="H101" s="45"/>
      <c r="I101" s="1370"/>
      <c r="J101" s="45"/>
      <c r="K101" s="1370"/>
      <c r="L101" s="45"/>
      <c r="M101" s="1370"/>
      <c r="N101" s="45"/>
      <c r="O101" s="1370"/>
      <c r="P101" s="45"/>
      <c r="Q101" s="1370"/>
      <c r="R101" s="45"/>
      <c r="S101" s="1370"/>
      <c r="T101" s="45"/>
      <c r="U101" s="1370"/>
      <c r="V101" s="45"/>
      <c r="W101" s="1370"/>
      <c r="X101" s="45"/>
      <c r="Y101" s="1370"/>
      <c r="Z101" s="45"/>
      <c r="AA101" s="1370"/>
      <c r="AB101" s="45"/>
      <c r="AC101" s="1370"/>
      <c r="AD101" s="45"/>
      <c r="AE101" s="1370"/>
      <c r="AF101" s="45"/>
      <c r="AG101" s="45"/>
    </row>
    <row r="102" spans="1:34">
      <c r="A102" s="249"/>
      <c r="B102" s="260" t="s">
        <v>958</v>
      </c>
      <c r="C102" s="249"/>
      <c r="D102" s="257"/>
      <c r="E102" s="249"/>
      <c r="F102" s="258"/>
      <c r="G102" s="258"/>
      <c r="H102" s="257"/>
      <c r="I102" s="249"/>
      <c r="J102" s="258"/>
      <c r="K102" s="258"/>
      <c r="L102" s="257"/>
      <c r="M102" s="249"/>
      <c r="N102" s="258"/>
      <c r="O102" s="258"/>
      <c r="P102" s="257"/>
      <c r="Q102" s="249"/>
      <c r="R102" s="258"/>
      <c r="S102" s="258"/>
      <c r="T102" s="257"/>
      <c r="U102" s="249"/>
      <c r="V102" s="258"/>
      <c r="W102" s="258"/>
      <c r="X102" s="257"/>
      <c r="Y102" s="249"/>
      <c r="Z102" s="258"/>
      <c r="AA102" s="258"/>
      <c r="AB102" s="257"/>
      <c r="AC102" s="249"/>
      <c r="AD102" s="258"/>
      <c r="AE102" s="258"/>
      <c r="AF102" s="257"/>
      <c r="AG102" s="257"/>
    </row>
    <row r="103" spans="1:34" ht="33.75" customHeight="1">
      <c r="A103" s="4585" t="str">
        <f>B102</f>
        <v>Cas: %CH4 entrée installation &lt;=55%</v>
      </c>
      <c r="B103" s="1210" t="s">
        <v>1199</v>
      </c>
      <c r="C103" s="642"/>
      <c r="D103" s="1659"/>
      <c r="E103" s="1349">
        <v>100</v>
      </c>
      <c r="F103" s="652">
        <f>E103+50</f>
        <v>150</v>
      </c>
      <c r="G103" s="652">
        <f>E103+100</f>
        <v>200</v>
      </c>
      <c r="H103" s="652">
        <f>F103+100</f>
        <v>250</v>
      </c>
      <c r="I103" s="652">
        <f t="shared" ref="I103:AG103" si="74">G103+100</f>
        <v>300</v>
      </c>
      <c r="J103" s="652">
        <f t="shared" si="74"/>
        <v>350</v>
      </c>
      <c r="K103" s="652">
        <f t="shared" si="74"/>
        <v>400</v>
      </c>
      <c r="L103" s="652">
        <f t="shared" si="74"/>
        <v>450</v>
      </c>
      <c r="M103" s="652">
        <f t="shared" si="74"/>
        <v>500</v>
      </c>
      <c r="N103" s="652">
        <f t="shared" si="74"/>
        <v>550</v>
      </c>
      <c r="O103" s="652">
        <f t="shared" si="74"/>
        <v>600</v>
      </c>
      <c r="P103" s="652">
        <f t="shared" si="74"/>
        <v>650</v>
      </c>
      <c r="Q103" s="652">
        <f t="shared" si="74"/>
        <v>700</v>
      </c>
      <c r="R103" s="652">
        <f t="shared" si="74"/>
        <v>750</v>
      </c>
      <c r="S103" s="652">
        <f t="shared" si="74"/>
        <v>800</v>
      </c>
      <c r="T103" s="652">
        <f t="shared" si="74"/>
        <v>850</v>
      </c>
      <c r="U103" s="652">
        <f t="shared" si="74"/>
        <v>900</v>
      </c>
      <c r="V103" s="652">
        <f t="shared" si="74"/>
        <v>950</v>
      </c>
      <c r="W103" s="652">
        <f t="shared" si="74"/>
        <v>1000</v>
      </c>
      <c r="X103" s="652">
        <f t="shared" si="74"/>
        <v>1050</v>
      </c>
      <c r="Y103" s="652">
        <f t="shared" si="74"/>
        <v>1100</v>
      </c>
      <c r="Z103" s="652">
        <f t="shared" si="74"/>
        <v>1150</v>
      </c>
      <c r="AA103" s="652">
        <f t="shared" si="74"/>
        <v>1200</v>
      </c>
      <c r="AB103" s="652">
        <f t="shared" si="74"/>
        <v>1250</v>
      </c>
      <c r="AC103" s="652">
        <f t="shared" si="74"/>
        <v>1300</v>
      </c>
      <c r="AD103" s="652">
        <f t="shared" si="74"/>
        <v>1350</v>
      </c>
      <c r="AE103" s="652">
        <f t="shared" si="74"/>
        <v>1400</v>
      </c>
      <c r="AF103" s="652">
        <f t="shared" si="74"/>
        <v>1450</v>
      </c>
      <c r="AG103" s="652">
        <f t="shared" si="74"/>
        <v>1500</v>
      </c>
    </row>
    <row r="104" spans="1:34" ht="33.75" customHeight="1">
      <c r="A104" s="4585"/>
      <c r="B104" s="1639" t="s">
        <v>1369</v>
      </c>
      <c r="C104" s="1640"/>
      <c r="D104" s="1660"/>
      <c r="E104" s="1658">
        <f>E103*0.55*0.98*0.98</f>
        <v>52.822000000000003</v>
      </c>
      <c r="F104" s="1658">
        <f t="shared" ref="F104:AG104" si="75">F103*0.55*0.98*0.98</f>
        <v>79.23299999999999</v>
      </c>
      <c r="G104" s="1658">
        <f t="shared" si="75"/>
        <v>105.64400000000001</v>
      </c>
      <c r="H104" s="1658">
        <f t="shared" si="75"/>
        <v>132.05500000000001</v>
      </c>
      <c r="I104" s="1658">
        <f t="shared" si="75"/>
        <v>158.46599999999998</v>
      </c>
      <c r="J104" s="1658">
        <f t="shared" si="75"/>
        <v>184.87700000000004</v>
      </c>
      <c r="K104" s="1658">
        <f t="shared" si="75"/>
        <v>211.28800000000001</v>
      </c>
      <c r="L104" s="1658">
        <f t="shared" si="75"/>
        <v>237.69900000000001</v>
      </c>
      <c r="M104" s="1658">
        <f t="shared" si="75"/>
        <v>264.11</v>
      </c>
      <c r="N104" s="1658">
        <f t="shared" si="75"/>
        <v>290.52099999999996</v>
      </c>
      <c r="O104" s="1658">
        <f t="shared" si="75"/>
        <v>316.93199999999996</v>
      </c>
      <c r="P104" s="1658">
        <f t="shared" si="75"/>
        <v>343.34300000000002</v>
      </c>
      <c r="Q104" s="1658">
        <f t="shared" si="75"/>
        <v>369.75400000000008</v>
      </c>
      <c r="R104" s="1658">
        <f t="shared" si="75"/>
        <v>396.16500000000002</v>
      </c>
      <c r="S104" s="1658">
        <f t="shared" si="75"/>
        <v>422.57600000000002</v>
      </c>
      <c r="T104" s="1658">
        <f t="shared" si="75"/>
        <v>448.98700000000002</v>
      </c>
      <c r="U104" s="1658">
        <f t="shared" si="75"/>
        <v>475.39800000000002</v>
      </c>
      <c r="V104" s="1658">
        <f t="shared" si="75"/>
        <v>501.80899999999997</v>
      </c>
      <c r="W104" s="1658">
        <f t="shared" si="75"/>
        <v>528.22</v>
      </c>
      <c r="X104" s="1658">
        <f t="shared" si="75"/>
        <v>554.63100000000009</v>
      </c>
      <c r="Y104" s="1658">
        <f t="shared" si="75"/>
        <v>581.04199999999992</v>
      </c>
      <c r="Z104" s="1658">
        <f t="shared" si="75"/>
        <v>607.45299999999997</v>
      </c>
      <c r="AA104" s="1658">
        <f t="shared" si="75"/>
        <v>633.86399999999992</v>
      </c>
      <c r="AB104" s="1658">
        <f t="shared" si="75"/>
        <v>660.27499999999998</v>
      </c>
      <c r="AC104" s="1658">
        <f t="shared" si="75"/>
        <v>686.68600000000004</v>
      </c>
      <c r="AD104" s="1658">
        <f t="shared" si="75"/>
        <v>713.09700000000009</v>
      </c>
      <c r="AE104" s="1658">
        <f t="shared" si="75"/>
        <v>739.50800000000015</v>
      </c>
      <c r="AF104" s="1658">
        <f t="shared" si="75"/>
        <v>765.9190000000001</v>
      </c>
      <c r="AG104" s="1658">
        <f t="shared" si="75"/>
        <v>792.33</v>
      </c>
    </row>
    <row r="105" spans="1:34">
      <c r="A105" s="4585"/>
      <c r="B105" s="795"/>
      <c r="C105" s="799"/>
      <c r="D105" s="1333"/>
      <c r="E105" s="1363" t="s">
        <v>960</v>
      </c>
      <c r="F105" s="1350"/>
      <c r="G105" s="1351"/>
      <c r="H105" s="1352"/>
      <c r="I105" s="1353"/>
      <c r="J105" s="264"/>
      <c r="K105" s="265"/>
      <c r="L105" s="264"/>
      <c r="M105" s="265"/>
      <c r="N105" s="264"/>
      <c r="O105" s="265"/>
      <c r="P105" s="264"/>
      <c r="Q105" s="265"/>
      <c r="R105" s="264"/>
      <c r="S105" s="265"/>
      <c r="T105" s="264"/>
      <c r="U105" s="265"/>
      <c r="V105" s="264"/>
      <c r="W105" s="265"/>
      <c r="X105" s="264"/>
      <c r="Y105" s="265"/>
      <c r="Z105" s="264"/>
      <c r="AA105" s="265"/>
      <c r="AB105" s="264"/>
      <c r="AC105" s="265"/>
      <c r="AD105" s="264"/>
      <c r="AE105" s="265"/>
      <c r="AF105" s="264"/>
      <c r="AG105" s="265"/>
    </row>
    <row r="106" spans="1:34">
      <c r="A106" s="4585"/>
      <c r="B106" s="239" t="s">
        <v>968</v>
      </c>
      <c r="C106" s="1123"/>
      <c r="D106" s="1331" t="s">
        <v>984</v>
      </c>
      <c r="E106" s="2861" t="s">
        <v>2227</v>
      </c>
      <c r="F106" s="1676"/>
      <c r="G106" s="1361"/>
      <c r="H106" s="174"/>
      <c r="I106" s="1362"/>
      <c r="J106" s="268"/>
      <c r="K106" s="269"/>
      <c r="L106" s="268"/>
      <c r="M106" s="269"/>
      <c r="N106" s="268"/>
      <c r="O106" s="269"/>
      <c r="P106" s="268"/>
      <c r="Q106" s="269"/>
      <c r="R106" s="268"/>
      <c r="S106" s="269"/>
      <c r="T106" s="268"/>
      <c r="U106" s="269"/>
      <c r="V106" s="268"/>
      <c r="W106" s="269"/>
      <c r="X106" s="268"/>
      <c r="Y106" s="269"/>
      <c r="Z106" s="268"/>
      <c r="AA106" s="269"/>
      <c r="AB106" s="268"/>
      <c r="AC106" s="269"/>
      <c r="AD106" s="268"/>
      <c r="AE106" s="269"/>
      <c r="AF106" s="268"/>
      <c r="AG106" s="269"/>
    </row>
    <row r="107" spans="1:34">
      <c r="A107" s="4585"/>
      <c r="B107" s="239"/>
      <c r="C107" s="1123"/>
      <c r="D107" s="1331"/>
      <c r="E107" s="1128"/>
      <c r="F107" s="1128"/>
      <c r="G107" s="651"/>
      <c r="H107" s="1122"/>
      <c r="I107" s="1364" t="s">
        <v>961</v>
      </c>
      <c r="J107" s="1355"/>
      <c r="K107" s="1354"/>
      <c r="L107" s="1355"/>
      <c r="M107" s="1354"/>
      <c r="N107" s="1355"/>
      <c r="O107" s="1354"/>
      <c r="P107" s="268"/>
      <c r="Q107" s="269"/>
      <c r="R107" s="268"/>
      <c r="S107" s="269"/>
      <c r="T107" s="268"/>
      <c r="U107" s="269"/>
      <c r="V107" s="268"/>
      <c r="W107" s="269"/>
      <c r="X107" s="268"/>
      <c r="Y107" s="269"/>
      <c r="Z107" s="268"/>
      <c r="AA107" s="269"/>
      <c r="AB107" s="268"/>
      <c r="AC107" s="269"/>
      <c r="AD107" s="268"/>
      <c r="AE107" s="269"/>
      <c r="AF107" s="268"/>
      <c r="AG107" s="269"/>
    </row>
    <row r="108" spans="1:34">
      <c r="A108" s="4585"/>
      <c r="B108" s="239" t="s">
        <v>968</v>
      </c>
      <c r="C108" s="1123"/>
      <c r="D108" s="1331" t="s">
        <v>984</v>
      </c>
      <c r="E108" s="1128"/>
      <c r="F108" s="1128"/>
      <c r="G108" s="651"/>
      <c r="H108" s="1122"/>
      <c r="I108" s="1354" t="s">
        <v>2226</v>
      </c>
      <c r="J108" s="1355"/>
      <c r="K108" s="1354"/>
      <c r="L108" s="1355"/>
      <c r="M108" s="1354"/>
      <c r="N108" s="1355"/>
      <c r="O108" s="1354"/>
      <c r="P108" s="268"/>
      <c r="Q108" s="269"/>
      <c r="R108" s="268"/>
      <c r="S108" s="269"/>
      <c r="T108" s="268"/>
      <c r="U108" s="269"/>
      <c r="V108" s="268"/>
      <c r="W108" s="269"/>
      <c r="X108" s="268"/>
      <c r="Y108" s="269"/>
      <c r="Z108" s="268"/>
      <c r="AA108" s="269"/>
      <c r="AB108" s="268"/>
      <c r="AC108" s="269"/>
      <c r="AD108" s="268"/>
      <c r="AE108" s="269"/>
      <c r="AF108" s="268"/>
      <c r="AG108" s="269"/>
    </row>
    <row r="109" spans="1:34">
      <c r="A109" s="4585"/>
      <c r="B109" s="239"/>
      <c r="C109" s="1123"/>
      <c r="D109" s="1331"/>
      <c r="E109" s="1128"/>
      <c r="F109" s="1128"/>
      <c r="G109" s="651"/>
      <c r="H109" s="268"/>
      <c r="I109" s="269"/>
      <c r="J109" s="268"/>
      <c r="K109" s="269"/>
      <c r="L109" s="268"/>
      <c r="M109" s="1365" t="s">
        <v>962</v>
      </c>
      <c r="N109" s="1356"/>
      <c r="O109" s="274"/>
      <c r="P109" s="1356"/>
      <c r="Q109" s="274"/>
      <c r="R109" s="1356"/>
      <c r="S109" s="274"/>
      <c r="T109" s="1356"/>
      <c r="U109" s="274"/>
      <c r="V109" s="1356"/>
      <c r="W109" s="274"/>
      <c r="X109" s="1356"/>
      <c r="Y109" s="274"/>
      <c r="Z109" s="268"/>
      <c r="AA109" s="269"/>
      <c r="AB109" s="268"/>
      <c r="AC109" s="269"/>
      <c r="AD109" s="268"/>
      <c r="AE109" s="269"/>
      <c r="AF109" s="268"/>
      <c r="AG109" s="269"/>
    </row>
    <row r="110" spans="1:34">
      <c r="A110" s="4585"/>
      <c r="B110" s="239" t="s">
        <v>968</v>
      </c>
      <c r="C110" s="1123"/>
      <c r="D110" s="1331" t="s">
        <v>984</v>
      </c>
      <c r="E110" s="1128"/>
      <c r="F110" s="1128"/>
      <c r="G110" s="651"/>
      <c r="H110" s="268"/>
      <c r="I110" s="269"/>
      <c r="J110" s="268"/>
      <c r="K110" s="269"/>
      <c r="L110" s="268"/>
      <c r="M110" s="274" t="s">
        <v>2228</v>
      </c>
      <c r="N110" s="1356"/>
      <c r="O110" s="274"/>
      <c r="P110" s="1356"/>
      <c r="Q110" s="274"/>
      <c r="R110" s="1356"/>
      <c r="S110" s="274"/>
      <c r="T110" s="1356"/>
      <c r="U110" s="274"/>
      <c r="V110" s="1356"/>
      <c r="W110" s="274"/>
      <c r="X110" s="1356"/>
      <c r="Y110" s="274"/>
      <c r="Z110" s="268"/>
      <c r="AA110" s="269"/>
      <c r="AB110" s="268"/>
      <c r="AC110" s="269"/>
      <c r="AD110" s="268"/>
      <c r="AE110" s="269"/>
      <c r="AF110" s="268"/>
      <c r="AG110" s="269"/>
    </row>
    <row r="111" spans="1:34">
      <c r="A111" s="4585"/>
      <c r="B111" s="239"/>
      <c r="C111" s="1123"/>
      <c r="D111" s="1331"/>
      <c r="E111" s="1128"/>
      <c r="F111" s="1128"/>
      <c r="G111" s="651"/>
      <c r="H111" s="268"/>
      <c r="I111" s="269"/>
      <c r="J111" s="268"/>
      <c r="K111" s="269"/>
      <c r="L111" s="268"/>
      <c r="M111" s="269"/>
      <c r="N111" s="268"/>
      <c r="O111" s="269"/>
      <c r="P111" s="268"/>
      <c r="Q111" s="269"/>
      <c r="R111" s="268"/>
      <c r="S111" s="269"/>
      <c r="T111" s="268"/>
      <c r="U111" s="269"/>
      <c r="V111" s="268"/>
      <c r="W111" s="1367" t="s">
        <v>963</v>
      </c>
      <c r="X111" s="1368"/>
      <c r="Y111" s="1367"/>
      <c r="Z111" s="1368"/>
      <c r="AA111" s="1367"/>
      <c r="AB111" s="1368"/>
      <c r="AC111" s="1367"/>
      <c r="AD111" s="1368"/>
      <c r="AE111" s="1367"/>
      <c r="AF111" s="1368"/>
      <c r="AG111" s="1367"/>
    </row>
    <row r="112" spans="1:34">
      <c r="A112" s="4585"/>
      <c r="B112" s="244" t="s">
        <v>968</v>
      </c>
      <c r="C112" s="409"/>
      <c r="D112" s="1335" t="s">
        <v>984</v>
      </c>
      <c r="E112" s="30"/>
      <c r="F112" s="30"/>
      <c r="G112" s="653"/>
      <c r="H112" s="284"/>
      <c r="I112" s="285"/>
      <c r="J112" s="284"/>
      <c r="K112" s="285"/>
      <c r="L112" s="284"/>
      <c r="M112" s="285"/>
      <c r="N112" s="284"/>
      <c r="O112" s="285"/>
      <c r="P112" s="284"/>
      <c r="Q112" s="285"/>
      <c r="R112" s="284"/>
      <c r="S112" s="285"/>
      <c r="T112" s="284"/>
      <c r="U112" s="285"/>
      <c r="V112" s="284"/>
      <c r="W112" s="1347" t="s">
        <v>2229</v>
      </c>
      <c r="X112" s="1348"/>
      <c r="Y112" s="1347"/>
      <c r="Z112" s="1348"/>
      <c r="AA112" s="1347"/>
      <c r="AB112" s="1348"/>
      <c r="AC112" s="1347"/>
      <c r="AD112" s="1348"/>
      <c r="AE112" s="1347"/>
      <c r="AF112" s="1348"/>
      <c r="AG112" s="1347"/>
    </row>
    <row r="113" spans="1:33">
      <c r="D113" s="1431"/>
      <c r="E113" s="1124"/>
      <c r="F113" s="1125"/>
      <c r="O113" s="1125"/>
      <c r="P113" s="1124"/>
      <c r="Q113" s="1125"/>
      <c r="R113" s="1122"/>
      <c r="S113" s="1122"/>
      <c r="T113" s="1122"/>
      <c r="U113" s="1122"/>
      <c r="V113" s="1122"/>
      <c r="W113" s="1122"/>
      <c r="X113" s="1122"/>
      <c r="Y113" s="1122"/>
      <c r="Z113" s="1122"/>
      <c r="AA113" s="1122"/>
      <c r="AB113" s="1122"/>
      <c r="AC113" s="1122"/>
      <c r="AD113" s="1122"/>
      <c r="AE113" s="1122"/>
      <c r="AF113" s="1122"/>
      <c r="AG113" s="1122"/>
    </row>
    <row r="114" spans="1:33">
      <c r="A114" s="249"/>
      <c r="B114" s="260" t="s">
        <v>959</v>
      </c>
      <c r="C114" s="249"/>
      <c r="D114" s="1150"/>
      <c r="E114" s="257"/>
      <c r="F114" s="249"/>
      <c r="G114" s="258"/>
      <c r="H114" s="258"/>
      <c r="I114" s="257"/>
      <c r="J114" s="249"/>
      <c r="K114" s="258"/>
      <c r="L114" s="258"/>
      <c r="M114" s="257"/>
      <c r="N114" s="249"/>
      <c r="O114" s="258"/>
      <c r="P114" s="258"/>
      <c r="Q114" s="257"/>
      <c r="R114" s="249"/>
      <c r="S114" s="258"/>
      <c r="T114" s="258"/>
      <c r="U114" s="257"/>
      <c r="V114" s="249"/>
      <c r="W114" s="258"/>
      <c r="X114" s="258"/>
      <c r="Y114" s="257"/>
      <c r="Z114" s="249"/>
      <c r="AA114" s="258"/>
      <c r="AB114" s="258"/>
      <c r="AC114" s="257"/>
      <c r="AD114" s="249"/>
      <c r="AE114" s="258"/>
      <c r="AF114" s="258"/>
      <c r="AG114" s="257"/>
    </row>
    <row r="115" spans="1:33" ht="33.75" customHeight="1">
      <c r="A115" s="4585" t="str">
        <f>B114</f>
        <v>Cas: %CH4 entrée installation &gt;55%</v>
      </c>
      <c r="B115" s="1210" t="s">
        <v>1199</v>
      </c>
      <c r="C115" s="642"/>
      <c r="D115" s="1659"/>
      <c r="E115" s="1349">
        <v>100</v>
      </c>
      <c r="F115" s="652">
        <f>E115+50</f>
        <v>150</v>
      </c>
      <c r="G115" s="652">
        <f>E115+100</f>
        <v>200</v>
      </c>
      <c r="H115" s="652">
        <f>F115+100</f>
        <v>250</v>
      </c>
      <c r="I115" s="652">
        <f t="shared" ref="I115:AG115" si="76">G115+100</f>
        <v>300</v>
      </c>
      <c r="J115" s="652">
        <f t="shared" si="76"/>
        <v>350</v>
      </c>
      <c r="K115" s="652">
        <f t="shared" si="76"/>
        <v>400</v>
      </c>
      <c r="L115" s="652">
        <f t="shared" si="76"/>
        <v>450</v>
      </c>
      <c r="M115" s="652">
        <f t="shared" si="76"/>
        <v>500</v>
      </c>
      <c r="N115" s="652">
        <f t="shared" si="76"/>
        <v>550</v>
      </c>
      <c r="O115" s="652">
        <f t="shared" si="76"/>
        <v>600</v>
      </c>
      <c r="P115" s="652">
        <f t="shared" si="76"/>
        <v>650</v>
      </c>
      <c r="Q115" s="652">
        <f t="shared" si="76"/>
        <v>700</v>
      </c>
      <c r="R115" s="652">
        <f t="shared" si="76"/>
        <v>750</v>
      </c>
      <c r="S115" s="652">
        <f t="shared" si="76"/>
        <v>800</v>
      </c>
      <c r="T115" s="652">
        <f t="shared" si="76"/>
        <v>850</v>
      </c>
      <c r="U115" s="652">
        <f t="shared" si="76"/>
        <v>900</v>
      </c>
      <c r="V115" s="652">
        <f t="shared" si="76"/>
        <v>950</v>
      </c>
      <c r="W115" s="652">
        <f t="shared" si="76"/>
        <v>1000</v>
      </c>
      <c r="X115" s="652">
        <f t="shared" si="76"/>
        <v>1050</v>
      </c>
      <c r="Y115" s="652">
        <f t="shared" si="76"/>
        <v>1100</v>
      </c>
      <c r="Z115" s="652">
        <f t="shared" si="76"/>
        <v>1150</v>
      </c>
      <c r="AA115" s="652">
        <f t="shared" si="76"/>
        <v>1200</v>
      </c>
      <c r="AB115" s="652">
        <f t="shared" si="76"/>
        <v>1250</v>
      </c>
      <c r="AC115" s="652">
        <f t="shared" si="76"/>
        <v>1300</v>
      </c>
      <c r="AD115" s="652">
        <f t="shared" si="76"/>
        <v>1350</v>
      </c>
      <c r="AE115" s="652">
        <f t="shared" si="76"/>
        <v>1400</v>
      </c>
      <c r="AF115" s="652">
        <f t="shared" si="76"/>
        <v>1450</v>
      </c>
      <c r="AG115" s="652">
        <f t="shared" si="76"/>
        <v>1500</v>
      </c>
    </row>
    <row r="116" spans="1:33" ht="33.75" customHeight="1">
      <c r="A116" s="4585"/>
      <c r="B116" s="1639" t="s">
        <v>1369</v>
      </c>
      <c r="C116" s="1640"/>
      <c r="D116" s="1660"/>
      <c r="E116" s="1658">
        <f>E115*0.7*0.98*0.98</f>
        <v>67.227999999999994</v>
      </c>
      <c r="F116" s="1658">
        <f t="shared" ref="F116:AG116" si="77">F115*0.7*0.98*0.98</f>
        <v>100.84199999999998</v>
      </c>
      <c r="G116" s="1658">
        <f t="shared" si="77"/>
        <v>134.45599999999999</v>
      </c>
      <c r="H116" s="1658">
        <f t="shared" si="77"/>
        <v>168.07</v>
      </c>
      <c r="I116" s="1658">
        <f t="shared" si="77"/>
        <v>201.68399999999997</v>
      </c>
      <c r="J116" s="1658">
        <f t="shared" si="77"/>
        <v>235.29799999999997</v>
      </c>
      <c r="K116" s="1658">
        <f t="shared" si="77"/>
        <v>268.91199999999998</v>
      </c>
      <c r="L116" s="1658">
        <f t="shared" si="77"/>
        <v>302.52600000000001</v>
      </c>
      <c r="M116" s="1658">
        <f t="shared" si="77"/>
        <v>336.14</v>
      </c>
      <c r="N116" s="1658">
        <f t="shared" si="77"/>
        <v>369.75400000000002</v>
      </c>
      <c r="O116" s="1658">
        <f t="shared" si="77"/>
        <v>403.36799999999994</v>
      </c>
      <c r="P116" s="1658">
        <f t="shared" si="77"/>
        <v>436.98199999999991</v>
      </c>
      <c r="Q116" s="1658">
        <f t="shared" si="77"/>
        <v>470.59599999999995</v>
      </c>
      <c r="R116" s="1658">
        <f t="shared" si="77"/>
        <v>504.21</v>
      </c>
      <c r="S116" s="1658">
        <f t="shared" si="77"/>
        <v>537.82399999999996</v>
      </c>
      <c r="T116" s="1658">
        <f t="shared" si="77"/>
        <v>571.43799999999999</v>
      </c>
      <c r="U116" s="1658">
        <f t="shared" si="77"/>
        <v>605.05200000000002</v>
      </c>
      <c r="V116" s="1658">
        <f t="shared" si="77"/>
        <v>638.66599999999994</v>
      </c>
      <c r="W116" s="1658">
        <f t="shared" si="77"/>
        <v>672.28</v>
      </c>
      <c r="X116" s="1658">
        <f t="shared" si="77"/>
        <v>705.89399999999989</v>
      </c>
      <c r="Y116" s="1658">
        <f t="shared" si="77"/>
        <v>739.50800000000004</v>
      </c>
      <c r="Z116" s="1658">
        <f t="shared" si="77"/>
        <v>773.12199999999996</v>
      </c>
      <c r="AA116" s="1658">
        <f t="shared" si="77"/>
        <v>806.73599999999988</v>
      </c>
      <c r="AB116" s="1658">
        <f t="shared" si="77"/>
        <v>840.35</v>
      </c>
      <c r="AC116" s="1658">
        <f t="shared" si="77"/>
        <v>873.96399999999983</v>
      </c>
      <c r="AD116" s="1658">
        <f t="shared" si="77"/>
        <v>907.57799999999986</v>
      </c>
      <c r="AE116" s="1658">
        <f t="shared" si="77"/>
        <v>941.19199999999989</v>
      </c>
      <c r="AF116" s="1658">
        <f t="shared" si="77"/>
        <v>974.80599999999981</v>
      </c>
      <c r="AG116" s="1658">
        <f t="shared" si="77"/>
        <v>1008.42</v>
      </c>
    </row>
    <row r="117" spans="1:33">
      <c r="A117" s="4585"/>
      <c r="B117" s="795"/>
      <c r="C117" s="799"/>
      <c r="D117" s="1333"/>
      <c r="E117" s="1371" t="s">
        <v>967</v>
      </c>
      <c r="F117" s="1372"/>
      <c r="G117" s="1373"/>
      <c r="H117" s="1374"/>
      <c r="I117" s="1375"/>
      <c r="J117" s="264"/>
      <c r="K117" s="265"/>
      <c r="L117" s="264"/>
      <c r="M117" s="265"/>
      <c r="N117" s="264"/>
      <c r="O117" s="265"/>
      <c r="P117" s="264"/>
      <c r="Q117" s="265"/>
      <c r="R117" s="264"/>
      <c r="S117" s="265"/>
      <c r="T117" s="264"/>
      <c r="U117" s="265"/>
      <c r="V117" s="264"/>
      <c r="W117" s="265"/>
      <c r="X117" s="264"/>
      <c r="Y117" s="265"/>
      <c r="Z117" s="264"/>
      <c r="AA117" s="265"/>
      <c r="AB117" s="264"/>
      <c r="AC117" s="265"/>
      <c r="AD117" s="264"/>
      <c r="AE117" s="265"/>
      <c r="AF117" s="264"/>
      <c r="AG117" s="265"/>
    </row>
    <row r="118" spans="1:33">
      <c r="A118" s="4585"/>
      <c r="B118" s="239" t="s">
        <v>968</v>
      </c>
      <c r="C118" s="1123"/>
      <c r="D118" s="1331" t="s">
        <v>984</v>
      </c>
      <c r="E118" s="1376" t="s">
        <v>2225</v>
      </c>
      <c r="F118" s="1376"/>
      <c r="G118" s="1377"/>
      <c r="H118" s="1378"/>
      <c r="I118" s="1379"/>
      <c r="J118" s="268"/>
      <c r="K118" s="269"/>
      <c r="L118" s="268"/>
      <c r="M118" s="269"/>
      <c r="N118" s="268"/>
      <c r="O118" s="269"/>
      <c r="P118" s="268"/>
      <c r="Q118" s="269"/>
      <c r="R118" s="268"/>
      <c r="S118" s="269"/>
      <c r="T118" s="268"/>
      <c r="U118" s="269"/>
      <c r="V118" s="268"/>
      <c r="W118" s="269"/>
      <c r="X118" s="268"/>
      <c r="Y118" s="269"/>
      <c r="Z118" s="268"/>
      <c r="AA118" s="269"/>
      <c r="AB118" s="268"/>
      <c r="AC118" s="269"/>
      <c r="AD118" s="268"/>
      <c r="AE118" s="269"/>
      <c r="AF118" s="268"/>
      <c r="AG118" s="269"/>
    </row>
    <row r="119" spans="1:33">
      <c r="A119" s="4585"/>
      <c r="B119" s="239"/>
      <c r="C119" s="1123"/>
      <c r="D119" s="1331"/>
      <c r="E119" s="1128"/>
      <c r="F119" s="1128"/>
      <c r="G119" s="651"/>
      <c r="H119" s="1122"/>
      <c r="I119" s="1364" t="s">
        <v>966</v>
      </c>
      <c r="J119" s="1355"/>
      <c r="K119" s="1354"/>
      <c r="L119" s="1355"/>
      <c r="M119" s="1354"/>
      <c r="N119" s="1355"/>
      <c r="O119" s="1354"/>
      <c r="P119" s="268"/>
      <c r="Q119" s="269"/>
      <c r="R119" s="268"/>
      <c r="S119" s="269"/>
      <c r="T119" s="268"/>
      <c r="U119" s="269"/>
      <c r="V119" s="268"/>
      <c r="W119" s="269"/>
      <c r="X119" s="268"/>
      <c r="Y119" s="269"/>
      <c r="Z119" s="268"/>
      <c r="AA119" s="269"/>
      <c r="AB119" s="268"/>
      <c r="AC119" s="269"/>
      <c r="AD119" s="268"/>
      <c r="AE119" s="269"/>
      <c r="AF119" s="268"/>
      <c r="AG119" s="269"/>
    </row>
    <row r="120" spans="1:33">
      <c r="A120" s="4585"/>
      <c r="B120" s="239" t="s">
        <v>968</v>
      </c>
      <c r="C120" s="1123"/>
      <c r="D120" s="1331" t="s">
        <v>984</v>
      </c>
      <c r="E120" s="1128"/>
      <c r="F120" s="1128"/>
      <c r="G120" s="651"/>
      <c r="H120" s="1122"/>
      <c r="I120" s="1354" t="s">
        <v>2226</v>
      </c>
      <c r="J120" s="1355"/>
      <c r="K120" s="1354"/>
      <c r="L120" s="1355"/>
      <c r="M120" s="1354"/>
      <c r="N120" s="1355"/>
      <c r="O120" s="1354"/>
      <c r="P120" s="268"/>
      <c r="Q120" s="269"/>
      <c r="R120" s="268"/>
      <c r="S120" s="269"/>
      <c r="T120" s="268"/>
      <c r="U120" s="269"/>
      <c r="V120" s="268"/>
      <c r="W120" s="269"/>
      <c r="X120" s="268"/>
      <c r="Y120" s="269"/>
      <c r="Z120" s="268"/>
      <c r="AA120" s="269"/>
      <c r="AB120" s="268"/>
      <c r="AC120" s="269"/>
      <c r="AD120" s="268"/>
      <c r="AE120" s="269"/>
      <c r="AF120" s="268"/>
      <c r="AG120" s="269"/>
    </row>
    <row r="121" spans="1:33">
      <c r="A121" s="4585"/>
      <c r="B121" s="239"/>
      <c r="C121" s="1123"/>
      <c r="D121" s="1331"/>
      <c r="E121" s="1128"/>
      <c r="F121" s="1128"/>
      <c r="G121" s="651"/>
      <c r="H121" s="268"/>
      <c r="I121" s="269"/>
      <c r="J121" s="268"/>
      <c r="K121" s="269"/>
      <c r="L121" s="268"/>
      <c r="M121" s="1367" t="s">
        <v>965</v>
      </c>
      <c r="N121" s="1366"/>
      <c r="O121" s="663"/>
      <c r="P121" s="1366"/>
      <c r="Q121" s="663"/>
      <c r="R121" s="1366"/>
      <c r="S121" s="663"/>
      <c r="T121" s="1366"/>
      <c r="U121" s="663"/>
      <c r="V121" s="1366"/>
      <c r="W121" s="663"/>
      <c r="X121" s="1366"/>
      <c r="Y121" s="663"/>
      <c r="Z121" s="268"/>
      <c r="AA121" s="269"/>
      <c r="AB121" s="268"/>
      <c r="AC121" s="269"/>
      <c r="AD121" s="268"/>
      <c r="AE121" s="269"/>
      <c r="AF121" s="268"/>
      <c r="AG121" s="269"/>
    </row>
    <row r="122" spans="1:33">
      <c r="A122" s="4585"/>
      <c r="B122" s="239" t="s">
        <v>968</v>
      </c>
      <c r="C122" s="1123"/>
      <c r="D122" s="1331" t="s">
        <v>984</v>
      </c>
      <c r="E122" s="1128"/>
      <c r="F122" s="1128"/>
      <c r="G122" s="651"/>
      <c r="H122" s="268"/>
      <c r="I122" s="269"/>
      <c r="J122" s="268"/>
      <c r="K122" s="269"/>
      <c r="L122" s="268"/>
      <c r="M122" s="663" t="s">
        <v>2229</v>
      </c>
      <c r="N122" s="1366"/>
      <c r="O122" s="663"/>
      <c r="P122" s="1366"/>
      <c r="Q122" s="663"/>
      <c r="R122" s="1366"/>
      <c r="S122" s="663"/>
      <c r="T122" s="1366"/>
      <c r="U122" s="663"/>
      <c r="V122" s="1366"/>
      <c r="W122" s="663"/>
      <c r="X122" s="1366"/>
      <c r="Y122" s="663"/>
      <c r="Z122" s="268"/>
      <c r="AA122" s="269"/>
      <c r="AB122" s="268"/>
      <c r="AC122" s="269"/>
      <c r="AD122" s="268"/>
      <c r="AE122" s="269"/>
      <c r="AF122" s="268"/>
      <c r="AG122" s="269"/>
    </row>
    <row r="123" spans="1:33">
      <c r="A123" s="4585"/>
      <c r="B123" s="239"/>
      <c r="C123" s="1123"/>
      <c r="D123" s="1331"/>
      <c r="E123" s="1128"/>
      <c r="F123" s="1128"/>
      <c r="G123" s="651"/>
      <c r="H123" s="268"/>
      <c r="I123" s="269"/>
      <c r="J123" s="268"/>
      <c r="K123" s="269"/>
      <c r="L123" s="268"/>
      <c r="M123" s="269"/>
      <c r="N123" s="268"/>
      <c r="O123" s="269"/>
      <c r="P123" s="268"/>
      <c r="Q123" s="269"/>
      <c r="R123" s="268"/>
      <c r="S123" s="269"/>
      <c r="T123" s="268"/>
      <c r="U123" s="269"/>
      <c r="V123" s="268"/>
      <c r="W123" s="1367" t="s">
        <v>964</v>
      </c>
      <c r="X123" s="1368"/>
      <c r="Y123" s="1367"/>
      <c r="Z123" s="1368"/>
      <c r="AA123" s="1367"/>
      <c r="AB123" s="1368"/>
      <c r="AC123" s="1367"/>
      <c r="AD123" s="1368"/>
      <c r="AE123" s="1367"/>
      <c r="AF123" s="1368"/>
      <c r="AG123" s="1367"/>
    </row>
    <row r="124" spans="1:33">
      <c r="A124" s="4585"/>
      <c r="B124" s="244" t="s">
        <v>968</v>
      </c>
      <c r="C124" s="409"/>
      <c r="D124" s="1335" t="s">
        <v>984</v>
      </c>
      <c r="E124" s="30"/>
      <c r="F124" s="30"/>
      <c r="G124" s="653"/>
      <c r="H124" s="284"/>
      <c r="I124" s="285"/>
      <c r="J124" s="284"/>
      <c r="K124" s="285"/>
      <c r="L124" s="284"/>
      <c r="M124" s="285"/>
      <c r="N124" s="284"/>
      <c r="O124" s="285"/>
      <c r="P124" s="284"/>
      <c r="Q124" s="285"/>
      <c r="R124" s="284"/>
      <c r="S124" s="285"/>
      <c r="T124" s="284"/>
      <c r="U124" s="285"/>
      <c r="V124" s="284"/>
      <c r="W124" s="1347" t="s">
        <v>2229</v>
      </c>
      <c r="X124" s="1348"/>
      <c r="Y124" s="1347"/>
      <c r="Z124" s="1348"/>
      <c r="AA124" s="1347"/>
      <c r="AB124" s="1348"/>
      <c r="AC124" s="1347"/>
      <c r="AD124" s="1348"/>
      <c r="AE124" s="1347"/>
      <c r="AF124" s="1348"/>
      <c r="AG124" s="1347"/>
    </row>
    <row r="125" spans="1:33">
      <c r="D125" s="219"/>
    </row>
    <row r="126" spans="1:33">
      <c r="A126" s="1131"/>
      <c r="B126" s="133"/>
      <c r="C126" s="1123"/>
      <c r="AG126" s="2541"/>
    </row>
    <row r="127" spans="1:33">
      <c r="A127" s="1131"/>
      <c r="B127" s="133"/>
      <c r="C127" s="1123"/>
      <c r="AG127" s="2541"/>
    </row>
    <row r="128" spans="1:33">
      <c r="A128" s="640" t="s">
        <v>405</v>
      </c>
      <c r="B128" s="307"/>
      <c r="C128" s="252"/>
      <c r="D128" s="253"/>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2556"/>
    </row>
    <row r="129" spans="1:34">
      <c r="AG129" s="2541"/>
    </row>
    <row r="130" spans="1:34">
      <c r="A130" s="1125"/>
      <c r="B130" s="145" t="s">
        <v>289</v>
      </c>
      <c r="C130" s="145"/>
      <c r="D130" s="3171" t="s">
        <v>1116</v>
      </c>
      <c r="E130" s="146"/>
      <c r="F130" s="147"/>
      <c r="G130" s="146"/>
      <c r="H130" s="147"/>
      <c r="I130" s="146"/>
      <c r="J130" s="147"/>
      <c r="K130" s="146"/>
      <c r="L130" s="147"/>
      <c r="M130" s="146"/>
      <c r="N130" s="146"/>
      <c r="O130" s="147"/>
      <c r="P130" s="146"/>
      <c r="Q130" s="145"/>
      <c r="R130" s="145"/>
      <c r="S130" s="145"/>
      <c r="T130" s="145"/>
      <c r="U130" s="145"/>
      <c r="V130" s="145"/>
      <c r="W130" s="145"/>
      <c r="X130" s="145"/>
      <c r="Y130" s="145"/>
      <c r="Z130" s="145"/>
      <c r="AA130" s="145"/>
      <c r="AB130" s="145"/>
      <c r="AC130" s="145"/>
      <c r="AD130" s="145"/>
      <c r="AE130" s="145"/>
      <c r="AF130" s="145"/>
      <c r="AG130" s="145"/>
    </row>
    <row r="131" spans="1:34">
      <c r="A131" s="1125"/>
      <c r="D131" s="1125"/>
      <c r="E131" s="1125"/>
      <c r="F131" s="1125"/>
      <c r="G131" s="1125"/>
      <c r="I131" s="1125"/>
      <c r="K131" s="1125"/>
      <c r="M131" s="1125"/>
      <c r="O131" s="1125"/>
      <c r="Q131" s="1125"/>
      <c r="S131" s="1125"/>
      <c r="U131" s="1125"/>
      <c r="W131" s="1125"/>
      <c r="X131" s="1122"/>
      <c r="Y131" s="1122"/>
      <c r="Z131" s="1122"/>
      <c r="AA131" s="1122"/>
      <c r="AB131" s="1122"/>
      <c r="AC131" s="1122"/>
      <c r="AD131" s="1122"/>
      <c r="AE131" s="1122"/>
      <c r="AF131" s="1122"/>
    </row>
    <row r="132" spans="1:34">
      <c r="A132" s="1125"/>
      <c r="D132" s="4201" t="s">
        <v>974</v>
      </c>
      <c r="E132" s="4201"/>
      <c r="F132" s="4515" t="s">
        <v>978</v>
      </c>
      <c r="G132" s="4515"/>
      <c r="H132" s="4202" t="s">
        <v>977</v>
      </c>
      <c r="I132" s="4202"/>
      <c r="J132" s="4202" t="s">
        <v>979</v>
      </c>
      <c r="K132" s="4202"/>
      <c r="L132" s="4195" t="s">
        <v>980</v>
      </c>
      <c r="M132" s="4195"/>
      <c r="N132" s="4196" t="s">
        <v>981</v>
      </c>
      <c r="O132" s="4196"/>
      <c r="P132" s="4196" t="s">
        <v>982</v>
      </c>
      <c r="Q132" s="4196"/>
      <c r="R132" s="4196" t="s">
        <v>983</v>
      </c>
      <c r="S132" s="4196"/>
      <c r="T132" s="2536"/>
      <c r="U132" s="2536"/>
      <c r="V132" s="219"/>
      <c r="W132" s="219"/>
      <c r="X132" s="219"/>
      <c r="Y132" s="219"/>
      <c r="Z132" s="219"/>
      <c r="AA132" s="219"/>
      <c r="AB132" s="219"/>
      <c r="AC132" s="219"/>
      <c r="AD132" s="219"/>
      <c r="AE132" s="219"/>
      <c r="AF132" s="219"/>
      <c r="AG132" s="219"/>
      <c r="AH132" s="219"/>
    </row>
    <row r="133" spans="1:34">
      <c r="B133" s="1142" t="s">
        <v>812</v>
      </c>
      <c r="C133" s="1135"/>
      <c r="D133" s="2564" t="s">
        <v>800</v>
      </c>
      <c r="E133" s="803"/>
      <c r="F133" s="2564"/>
      <c r="G133" s="803"/>
      <c r="H133" s="803"/>
      <c r="I133" s="803"/>
      <c r="J133" s="803"/>
      <c r="K133" s="803"/>
      <c r="L133" s="803"/>
      <c r="M133" s="803"/>
      <c r="N133" s="803"/>
      <c r="O133" s="803"/>
      <c r="P133" s="803"/>
      <c r="Q133" s="803"/>
      <c r="R133" s="803"/>
      <c r="S133" s="1211"/>
      <c r="T133" s="2536"/>
      <c r="U133" s="2536"/>
      <c r="V133" s="219"/>
      <c r="W133" s="219"/>
      <c r="X133" s="2536"/>
      <c r="Y133" s="2536"/>
      <c r="Z133" s="219"/>
      <c r="AA133" s="219"/>
      <c r="AB133" s="219"/>
      <c r="AC133" s="219"/>
      <c r="AD133" s="219"/>
      <c r="AE133" s="219"/>
      <c r="AF133" s="219"/>
      <c r="AG133" s="219"/>
      <c r="AH133" s="219"/>
    </row>
    <row r="134" spans="1:34">
      <c r="B134" s="1137" t="s">
        <v>814</v>
      </c>
      <c r="C134" s="1126"/>
      <c r="D134" s="2563" t="s">
        <v>972</v>
      </c>
      <c r="E134" s="2563"/>
      <c r="F134" s="2548"/>
      <c r="G134" s="2548"/>
      <c r="H134" s="2548"/>
      <c r="I134" s="2548"/>
      <c r="J134" s="2548"/>
      <c r="K134" s="2548"/>
      <c r="L134" s="2548"/>
      <c r="M134" s="2548"/>
      <c r="N134" s="2548"/>
      <c r="O134" s="2548"/>
      <c r="P134" s="2548"/>
      <c r="Q134" s="2548"/>
      <c r="R134" s="2548"/>
      <c r="S134" s="1212"/>
      <c r="T134" s="2536"/>
      <c r="U134" s="2536"/>
      <c r="V134" s="219"/>
      <c r="W134" s="219"/>
      <c r="X134" s="2536"/>
      <c r="Y134" s="2536"/>
      <c r="Z134" s="219"/>
      <c r="AA134" s="219"/>
      <c r="AB134" s="219"/>
      <c r="AC134" s="219"/>
      <c r="AD134" s="219"/>
      <c r="AE134" s="219"/>
      <c r="AF134" s="219"/>
      <c r="AG134" s="219"/>
      <c r="AH134" s="219"/>
    </row>
    <row r="135" spans="1:34">
      <c r="B135" s="1137" t="s">
        <v>813</v>
      </c>
      <c r="C135" s="1126"/>
      <c r="D135" s="2563" t="s">
        <v>973</v>
      </c>
      <c r="E135" s="2563"/>
      <c r="F135" s="2548"/>
      <c r="G135" s="2548"/>
      <c r="H135" s="2548"/>
      <c r="I135" s="2548"/>
      <c r="J135" s="2548"/>
      <c r="K135" s="2548"/>
      <c r="L135" s="2548"/>
      <c r="M135" s="2548"/>
      <c r="N135" s="2548"/>
      <c r="O135" s="2548"/>
      <c r="P135" s="2548"/>
      <c r="Q135" s="2548"/>
      <c r="R135" s="2548"/>
      <c r="S135" s="1212"/>
      <c r="T135" s="2536"/>
      <c r="U135" s="2536"/>
      <c r="V135" s="219"/>
      <c r="W135" s="219"/>
      <c r="X135" s="2536"/>
      <c r="Y135" s="2536"/>
      <c r="Z135" s="219"/>
      <c r="AA135" s="219"/>
      <c r="AB135" s="219"/>
      <c r="AC135" s="219"/>
      <c r="AD135" s="219"/>
      <c r="AE135" s="219"/>
      <c r="AF135" s="219"/>
      <c r="AG135" s="219"/>
      <c r="AH135" s="219"/>
    </row>
    <row r="136" spans="1:34">
      <c r="B136" s="1137" t="s">
        <v>817</v>
      </c>
      <c r="C136" s="1126"/>
      <c r="D136" s="2563" t="s">
        <v>802</v>
      </c>
      <c r="E136" s="2548"/>
      <c r="F136" s="2563"/>
      <c r="G136" s="2548"/>
      <c r="H136" s="2548"/>
      <c r="I136" s="2548"/>
      <c r="J136" s="2548"/>
      <c r="K136" s="2548"/>
      <c r="L136" s="2548"/>
      <c r="M136" s="2548"/>
      <c r="N136" s="2548"/>
      <c r="O136" s="2548"/>
      <c r="P136" s="2548"/>
      <c r="Q136" s="2548"/>
      <c r="R136" s="2548"/>
      <c r="S136" s="1212"/>
      <c r="T136" s="2536"/>
      <c r="U136" s="2536"/>
      <c r="V136" s="219"/>
      <c r="W136" s="219"/>
      <c r="X136" s="2536"/>
      <c r="Y136" s="2536"/>
      <c r="Z136" s="219"/>
      <c r="AA136" s="219"/>
      <c r="AB136" s="219"/>
      <c r="AC136" s="219"/>
      <c r="AD136" s="219"/>
      <c r="AE136" s="219"/>
      <c r="AF136" s="219"/>
      <c r="AG136" s="219"/>
      <c r="AH136" s="219"/>
    </row>
    <row r="137" spans="1:34">
      <c r="B137" s="1137" t="s">
        <v>815</v>
      </c>
      <c r="C137" s="1126"/>
      <c r="D137" s="2565" t="s">
        <v>804</v>
      </c>
      <c r="E137" s="1216"/>
      <c r="F137" s="2565"/>
      <c r="G137" s="1216"/>
      <c r="H137" s="1216"/>
      <c r="I137" s="1216"/>
      <c r="J137" s="1216"/>
      <c r="K137" s="1216"/>
      <c r="L137" s="1216"/>
      <c r="M137" s="1216"/>
      <c r="N137" s="1216"/>
      <c r="O137" s="1216"/>
      <c r="P137" s="1216"/>
      <c r="Q137" s="1216"/>
      <c r="R137" s="1216"/>
      <c r="S137" s="1217"/>
      <c r="T137" s="2536"/>
      <c r="U137" s="2536"/>
      <c r="V137" s="219"/>
      <c r="W137" s="219"/>
      <c r="X137" s="2536"/>
      <c r="Y137" s="2536"/>
      <c r="Z137" s="219"/>
      <c r="AA137" s="219"/>
      <c r="AB137" s="219"/>
      <c r="AC137" s="219"/>
      <c r="AD137" s="219"/>
      <c r="AE137" s="219"/>
      <c r="AF137" s="219"/>
      <c r="AG137" s="219"/>
      <c r="AH137" s="219"/>
    </row>
    <row r="138" spans="1:34">
      <c r="B138" s="1137" t="s">
        <v>108</v>
      </c>
      <c r="C138" s="1126"/>
      <c r="D138" s="4149">
        <v>25</v>
      </c>
      <c r="E138" s="4149"/>
      <c r="F138" s="5035">
        <v>25</v>
      </c>
      <c r="G138" s="5035"/>
      <c r="H138" s="4203">
        <v>25</v>
      </c>
      <c r="I138" s="4204"/>
      <c r="J138" s="4204"/>
      <c r="K138" s="4205"/>
      <c r="L138" s="4197">
        <v>40</v>
      </c>
      <c r="M138" s="4197"/>
      <c r="N138" s="4675">
        <v>40</v>
      </c>
      <c r="O138" s="4488"/>
      <c r="P138" s="4488"/>
      <c r="Q138" s="4488"/>
      <c r="R138" s="4488"/>
      <c r="S138" s="4489"/>
      <c r="T138" s="2536"/>
      <c r="U138" s="2536"/>
      <c r="V138" s="219"/>
      <c r="W138" s="219"/>
      <c r="X138" s="219"/>
      <c r="Y138" s="219"/>
      <c r="Z138" s="219"/>
      <c r="AA138" s="219"/>
      <c r="AB138" s="219"/>
      <c r="AC138" s="219"/>
      <c r="AD138" s="219"/>
      <c r="AE138" s="219"/>
      <c r="AF138" s="219"/>
      <c r="AG138" s="219"/>
      <c r="AH138" s="219"/>
    </row>
    <row r="139" spans="1:34">
      <c r="B139" s="1137" t="s">
        <v>816</v>
      </c>
      <c r="C139" s="1126"/>
      <c r="D139" s="4146">
        <v>4</v>
      </c>
      <c r="E139" s="4146"/>
      <c r="F139" s="5036">
        <v>6.3</v>
      </c>
      <c r="G139" s="5036"/>
      <c r="H139" s="4254">
        <v>10</v>
      </c>
      <c r="I139" s="4255"/>
      <c r="J139" s="4255"/>
      <c r="K139" s="4256"/>
      <c r="L139" s="4222">
        <v>16</v>
      </c>
      <c r="M139" s="4222"/>
      <c r="N139" s="4441">
        <v>25</v>
      </c>
      <c r="O139" s="4442"/>
      <c r="P139" s="4442">
        <v>25</v>
      </c>
      <c r="Q139" s="4442"/>
      <c r="R139" s="4442"/>
      <c r="S139" s="4443"/>
      <c r="T139" s="2536"/>
      <c r="U139" s="2536"/>
      <c r="V139" s="219"/>
      <c r="W139" s="219"/>
      <c r="X139" s="219"/>
      <c r="Y139" s="219"/>
      <c r="Z139" s="219"/>
      <c r="AA139" s="219"/>
      <c r="AB139" s="219"/>
      <c r="AC139" s="219"/>
      <c r="AD139" s="219"/>
      <c r="AE139" s="219"/>
      <c r="AF139" s="219"/>
      <c r="AG139" s="219"/>
      <c r="AH139" s="219"/>
    </row>
    <row r="140" spans="1:34">
      <c r="B140" s="1019" t="s">
        <v>827</v>
      </c>
      <c r="C140" s="639"/>
      <c r="D140" s="4153">
        <v>0.3</v>
      </c>
      <c r="E140" s="4153"/>
      <c r="F140" s="4892">
        <v>0.3</v>
      </c>
      <c r="G140" s="4892"/>
      <c r="H140" s="4267">
        <v>0.2</v>
      </c>
      <c r="I140" s="4268"/>
      <c r="J140" s="4268"/>
      <c r="K140" s="4269"/>
      <c r="L140" s="4221">
        <v>0.3</v>
      </c>
      <c r="M140" s="4221"/>
      <c r="N140" s="4444">
        <v>0.3</v>
      </c>
      <c r="O140" s="4445"/>
      <c r="P140" s="4445">
        <v>0.2</v>
      </c>
      <c r="Q140" s="4445"/>
      <c r="R140" s="4445"/>
      <c r="S140" s="4446"/>
      <c r="T140" s="2536"/>
      <c r="U140" s="2536"/>
      <c r="V140" s="219"/>
      <c r="W140" s="219"/>
      <c r="X140" s="219"/>
      <c r="Y140" s="219"/>
      <c r="Z140" s="219"/>
      <c r="AA140" s="219"/>
      <c r="AB140" s="219"/>
      <c r="AC140" s="219"/>
      <c r="AD140" s="219"/>
      <c r="AE140" s="219"/>
      <c r="AF140" s="219"/>
      <c r="AG140" s="219"/>
      <c r="AH140" s="219"/>
    </row>
    <row r="141" spans="1:34">
      <c r="B141" s="1142" t="s">
        <v>805</v>
      </c>
      <c r="C141" s="1135"/>
      <c r="D141" s="1218" t="s">
        <v>936</v>
      </c>
      <c r="E141" s="171"/>
      <c r="F141" s="1218"/>
      <c r="G141" s="171"/>
      <c r="H141" s="171"/>
      <c r="I141" s="171"/>
      <c r="J141" s="171"/>
      <c r="K141" s="171"/>
      <c r="L141" s="171"/>
      <c r="M141" s="171"/>
      <c r="N141" s="171"/>
      <c r="O141" s="171"/>
      <c r="P141" s="171"/>
      <c r="Q141" s="171"/>
      <c r="R141" s="171"/>
      <c r="S141" s="1219"/>
      <c r="T141" s="2536"/>
      <c r="U141" s="2536"/>
      <c r="V141" s="219"/>
      <c r="W141" s="219"/>
      <c r="X141" s="2536"/>
      <c r="Y141" s="2536"/>
      <c r="Z141" s="219"/>
      <c r="AA141" s="219"/>
      <c r="AB141" s="219"/>
      <c r="AC141" s="219"/>
      <c r="AD141" s="219"/>
      <c r="AE141" s="219"/>
      <c r="AF141" s="219"/>
      <c r="AG141" s="219"/>
      <c r="AH141" s="219"/>
    </row>
    <row r="142" spans="1:34">
      <c r="B142" s="1137" t="s">
        <v>986</v>
      </c>
      <c r="C142" s="1126"/>
      <c r="D142" s="2565" t="s">
        <v>987</v>
      </c>
      <c r="E142" s="1216"/>
      <c r="F142" s="1216"/>
      <c r="G142" s="1216"/>
      <c r="H142" s="1216"/>
      <c r="I142" s="1216"/>
      <c r="J142" s="1216"/>
      <c r="K142" s="1216"/>
      <c r="L142" s="1216"/>
      <c r="M142" s="1216"/>
      <c r="N142" s="1216"/>
      <c r="O142" s="1216"/>
      <c r="P142" s="1216"/>
      <c r="Q142" s="1216"/>
      <c r="R142" s="1216"/>
      <c r="S142" s="1217"/>
      <c r="T142" s="2536"/>
      <c r="U142" s="2536"/>
      <c r="V142" s="219"/>
      <c r="W142" s="219"/>
      <c r="X142" s="2536"/>
      <c r="Y142" s="2536"/>
      <c r="Z142" s="219"/>
      <c r="AA142" s="219"/>
      <c r="AB142" s="219"/>
      <c r="AC142" s="219"/>
      <c r="AD142" s="219"/>
      <c r="AE142" s="219"/>
      <c r="AF142" s="219"/>
      <c r="AG142" s="219"/>
      <c r="AH142" s="219"/>
    </row>
    <row r="143" spans="1:34">
      <c r="B143" s="1137" t="s">
        <v>806</v>
      </c>
      <c r="C143" s="1126" t="s">
        <v>809</v>
      </c>
      <c r="D143" s="4149">
        <v>120</v>
      </c>
      <c r="E143" s="4149"/>
      <c r="F143" s="5035">
        <v>120</v>
      </c>
      <c r="G143" s="5035"/>
      <c r="H143" s="4203">
        <v>120</v>
      </c>
      <c r="I143" s="4204"/>
      <c r="J143" s="4204"/>
      <c r="K143" s="4205"/>
      <c r="L143" s="4197">
        <v>120</v>
      </c>
      <c r="M143" s="4197"/>
      <c r="N143" s="4675">
        <v>240</v>
      </c>
      <c r="O143" s="4488"/>
      <c r="P143" s="4488">
        <v>120</v>
      </c>
      <c r="Q143" s="4488"/>
      <c r="R143" s="4488"/>
      <c r="S143" s="4489"/>
      <c r="T143" s="2536"/>
      <c r="U143" s="2536"/>
      <c r="V143" s="219"/>
      <c r="W143" s="219"/>
      <c r="X143" s="219"/>
      <c r="Y143" s="219"/>
      <c r="Z143" s="219"/>
      <c r="AA143" s="219"/>
      <c r="AB143" s="219"/>
      <c r="AC143" s="219"/>
      <c r="AD143" s="219"/>
      <c r="AE143" s="219"/>
      <c r="AF143" s="219"/>
      <c r="AG143" s="219"/>
      <c r="AH143" s="219"/>
    </row>
    <row r="144" spans="1:34">
      <c r="B144" s="1137" t="s">
        <v>807</v>
      </c>
      <c r="C144" s="1126" t="s">
        <v>810</v>
      </c>
      <c r="D144" s="4146">
        <v>15</v>
      </c>
      <c r="E144" s="4146"/>
      <c r="F144" s="5038" t="s">
        <v>975</v>
      </c>
      <c r="G144" s="5036"/>
      <c r="H144" s="5042">
        <v>15</v>
      </c>
      <c r="I144" s="5043"/>
      <c r="J144" s="5039" t="s">
        <v>975</v>
      </c>
      <c r="K144" s="5040"/>
      <c r="L144" s="5041" t="s">
        <v>975</v>
      </c>
      <c r="M144" s="4222"/>
      <c r="N144" s="4441">
        <v>15</v>
      </c>
      <c r="O144" s="4442"/>
      <c r="P144" s="4442">
        <v>15</v>
      </c>
      <c r="Q144" s="4442"/>
      <c r="R144" s="4442"/>
      <c r="S144" s="4443"/>
      <c r="T144" s="2536"/>
      <c r="U144" s="2536"/>
      <c r="V144" s="219"/>
      <c r="W144" s="219"/>
      <c r="X144" s="219"/>
      <c r="Y144" s="219"/>
      <c r="Z144" s="219"/>
      <c r="AA144" s="219"/>
      <c r="AB144" s="219"/>
      <c r="AC144" s="219"/>
      <c r="AD144" s="219"/>
      <c r="AE144" s="219"/>
      <c r="AF144" s="219"/>
      <c r="AG144" s="219"/>
      <c r="AH144" s="219"/>
    </row>
    <row r="145" spans="1:34">
      <c r="B145" s="1019" t="s">
        <v>808</v>
      </c>
      <c r="C145" s="639" t="s">
        <v>811</v>
      </c>
      <c r="D145" s="4153" t="s">
        <v>2184</v>
      </c>
      <c r="E145" s="4153"/>
      <c r="F145" s="4892" t="s">
        <v>2184</v>
      </c>
      <c r="G145" s="4892"/>
      <c r="H145" s="4257" t="s">
        <v>2184</v>
      </c>
      <c r="I145" s="4258"/>
      <c r="J145" s="4258"/>
      <c r="K145" s="4259"/>
      <c r="L145" s="4220" t="s">
        <v>2184</v>
      </c>
      <c r="M145" s="4221"/>
      <c r="N145" s="5037" t="s">
        <v>2184</v>
      </c>
      <c r="O145" s="4445"/>
      <c r="P145" s="4445">
        <v>8.3000000000000007</v>
      </c>
      <c r="Q145" s="4445"/>
      <c r="R145" s="4445"/>
      <c r="S145" s="4446"/>
      <c r="T145" s="2536"/>
      <c r="U145" s="2536"/>
      <c r="V145" s="219"/>
      <c r="W145" s="219"/>
      <c r="X145" s="219"/>
      <c r="Y145" s="219"/>
      <c r="Z145" s="219"/>
      <c r="AA145" s="219"/>
      <c r="AB145" s="219"/>
      <c r="AC145" s="219"/>
      <c r="AD145" s="219"/>
      <c r="AE145" s="219"/>
      <c r="AF145" s="219"/>
      <c r="AG145" s="219"/>
      <c r="AH145" s="219"/>
    </row>
    <row r="146" spans="1:34">
      <c r="B146" s="1142" t="s">
        <v>824</v>
      </c>
      <c r="C146" s="1135"/>
      <c r="D146" s="2564" t="s">
        <v>937</v>
      </c>
      <c r="E146" s="803"/>
      <c r="F146" s="2564"/>
      <c r="G146" s="803"/>
      <c r="H146" s="803"/>
      <c r="I146" s="803"/>
      <c r="J146" s="803"/>
      <c r="K146" s="803"/>
      <c r="L146" s="803"/>
      <c r="M146" s="803"/>
      <c r="N146" s="803"/>
      <c r="O146" s="803"/>
      <c r="P146" s="803"/>
      <c r="Q146" s="803"/>
      <c r="R146" s="803"/>
      <c r="S146" s="1211"/>
      <c r="T146" s="2536"/>
      <c r="U146" s="2536"/>
      <c r="V146" s="219"/>
      <c r="W146" s="219"/>
      <c r="X146" s="2536"/>
      <c r="Y146" s="2536"/>
      <c r="Z146" s="219"/>
      <c r="AA146" s="219"/>
      <c r="AB146" s="219"/>
      <c r="AC146" s="219"/>
      <c r="AD146" s="219"/>
      <c r="AE146" s="219"/>
      <c r="AF146" s="219"/>
      <c r="AG146" s="219"/>
      <c r="AH146" s="219"/>
    </row>
    <row r="147" spans="1:34">
      <c r="B147" s="1137"/>
      <c r="C147" s="1126"/>
      <c r="D147" s="2563" t="s">
        <v>818</v>
      </c>
      <c r="E147" s="2548"/>
      <c r="F147" s="2563"/>
      <c r="G147" s="2548"/>
      <c r="H147" s="2548"/>
      <c r="I147" s="2548"/>
      <c r="J147" s="2548"/>
      <c r="K147" s="2548"/>
      <c r="L147" s="2548"/>
      <c r="M147" s="2548"/>
      <c r="N147" s="2548"/>
      <c r="O147" s="2548"/>
      <c r="P147" s="2548"/>
      <c r="Q147" s="2548"/>
      <c r="R147" s="2548"/>
      <c r="S147" s="1212"/>
      <c r="T147" s="2536"/>
      <c r="U147" s="2536"/>
      <c r="V147" s="219"/>
      <c r="W147" s="219"/>
      <c r="X147" s="2536"/>
      <c r="Y147" s="2536"/>
      <c r="Z147" s="219"/>
      <c r="AA147" s="219"/>
      <c r="AB147" s="219"/>
      <c r="AC147" s="219"/>
      <c r="AD147" s="219"/>
      <c r="AE147" s="219"/>
      <c r="AF147" s="219"/>
      <c r="AG147" s="219"/>
      <c r="AH147" s="219"/>
    </row>
    <row r="148" spans="1:34">
      <c r="B148" s="1144" t="s">
        <v>819</v>
      </c>
      <c r="C148" s="1134"/>
      <c r="D148" s="2563" t="s">
        <v>821</v>
      </c>
      <c r="E148" s="1145"/>
      <c r="F148" s="1213"/>
      <c r="G148" s="1145"/>
      <c r="H148" s="1145"/>
      <c r="I148" s="1145"/>
      <c r="J148" s="1145"/>
      <c r="K148" s="1145"/>
      <c r="L148" s="1145"/>
      <c r="M148" s="1145"/>
      <c r="N148" s="1145"/>
      <c r="O148" s="1145"/>
      <c r="P148" s="1145"/>
      <c r="Q148" s="1145"/>
      <c r="R148" s="1145"/>
      <c r="S148" s="1214"/>
      <c r="T148" s="2536"/>
      <c r="U148" s="2536"/>
      <c r="V148" s="219"/>
      <c r="W148" s="219"/>
      <c r="X148" s="2536"/>
      <c r="Y148" s="2536"/>
      <c r="Z148" s="219"/>
      <c r="AA148" s="219"/>
      <c r="AB148" s="219"/>
      <c r="AC148" s="219"/>
      <c r="AD148" s="219"/>
      <c r="AE148" s="219"/>
      <c r="AF148" s="219"/>
      <c r="AG148" s="219"/>
      <c r="AH148" s="219"/>
    </row>
    <row r="149" spans="1:34">
      <c r="B149" s="1143" t="s">
        <v>825</v>
      </c>
      <c r="C149" s="1139"/>
      <c r="D149" s="1218" t="s">
        <v>826</v>
      </c>
      <c r="E149" s="171"/>
      <c r="F149" s="1218"/>
      <c r="G149" s="171"/>
      <c r="H149" s="171"/>
      <c r="I149" s="171"/>
      <c r="J149" s="171"/>
      <c r="K149" s="171"/>
      <c r="L149" s="171"/>
      <c r="M149" s="171"/>
      <c r="N149" s="171"/>
      <c r="O149" s="171"/>
      <c r="P149" s="171"/>
      <c r="Q149" s="171"/>
      <c r="R149" s="171"/>
      <c r="S149" s="1219"/>
      <c r="T149" s="2536"/>
      <c r="U149" s="2536"/>
      <c r="V149" s="2536"/>
      <c r="W149" s="2536"/>
      <c r="X149" s="2536"/>
      <c r="Y149" s="2536"/>
      <c r="Z149" s="219"/>
      <c r="AA149" s="219"/>
      <c r="AB149" s="219"/>
      <c r="AC149" s="219"/>
      <c r="AD149" s="219"/>
      <c r="AE149" s="219"/>
      <c r="AF149" s="219"/>
      <c r="AG149" s="219"/>
      <c r="AH149" s="219"/>
    </row>
    <row r="150" spans="1:34" ht="15" customHeight="1">
      <c r="D150" s="5031" t="s">
        <v>976</v>
      </c>
      <c r="E150" s="5031"/>
      <c r="F150" s="5031"/>
      <c r="G150" s="5031"/>
      <c r="H150" s="5031"/>
      <c r="I150" s="5031"/>
      <c r="J150" s="5031"/>
      <c r="K150" s="5031"/>
      <c r="L150" s="5031"/>
      <c r="M150" s="5031"/>
      <c r="N150" s="5031"/>
      <c r="O150" s="5031"/>
      <c r="P150" s="5031"/>
      <c r="Q150" s="5031"/>
      <c r="R150" s="5031"/>
      <c r="S150" s="5031"/>
      <c r="T150" s="3195"/>
      <c r="U150" s="3195"/>
      <c r="V150" s="3195"/>
      <c r="W150" s="3195"/>
    </row>
    <row r="152" spans="1:34">
      <c r="A152" s="145" t="s">
        <v>1420</v>
      </c>
      <c r="B152" s="145"/>
      <c r="C152" s="1675" t="s">
        <v>1488</v>
      </c>
      <c r="D152" s="1700" t="s">
        <v>1484</v>
      </c>
      <c r="E152" s="147"/>
      <c r="F152" s="146"/>
      <c r="G152" s="147"/>
      <c r="H152" s="146"/>
      <c r="I152" s="147"/>
      <c r="J152" s="146"/>
      <c r="K152" s="147"/>
      <c r="L152" s="146"/>
      <c r="M152" s="147"/>
      <c r="N152" s="146"/>
      <c r="O152" s="146"/>
      <c r="P152" s="147"/>
      <c r="Q152" s="146"/>
      <c r="R152" s="145"/>
      <c r="S152" s="145"/>
      <c r="T152" s="145"/>
      <c r="U152" s="145"/>
      <c r="V152" s="145"/>
      <c r="W152" s="145"/>
      <c r="X152" s="145"/>
      <c r="Y152" s="145"/>
      <c r="Z152" s="145"/>
      <c r="AA152" s="145"/>
      <c r="AB152" s="145"/>
      <c r="AC152" s="145"/>
      <c r="AD152" s="145"/>
      <c r="AE152" s="145"/>
      <c r="AF152" s="145"/>
      <c r="AG152" s="145"/>
    </row>
    <row r="153" spans="1:34">
      <c r="B153" s="1122" t="s">
        <v>1483</v>
      </c>
      <c r="F153" s="1122"/>
      <c r="G153" s="1122"/>
      <c r="H153" s="1122"/>
      <c r="I153" s="1122"/>
      <c r="J153" s="1122"/>
      <c r="K153" s="1122"/>
      <c r="L153" s="1122"/>
      <c r="M153" s="1122"/>
      <c r="N153" s="1122"/>
      <c r="O153" s="1122"/>
      <c r="P153" s="1124"/>
      <c r="Q153" s="1125"/>
      <c r="R153" s="1124"/>
      <c r="S153" s="1125"/>
      <c r="T153" s="1124"/>
      <c r="U153" s="1125"/>
      <c r="V153" s="1124"/>
      <c r="W153" s="1125"/>
      <c r="X153" s="1124"/>
      <c r="Y153" s="1125"/>
      <c r="Z153" s="1124"/>
      <c r="AA153" s="1125"/>
      <c r="AB153" s="1124"/>
      <c r="AC153" s="1125"/>
      <c r="AD153" s="1124"/>
      <c r="AE153" s="1125"/>
      <c r="AF153" s="1124"/>
    </row>
    <row r="154" spans="1:34">
      <c r="E154" s="1701"/>
      <c r="F154" s="1701"/>
      <c r="G154" s="1701"/>
      <c r="H154" s="1701"/>
      <c r="I154" s="1"/>
      <c r="J154" s="1"/>
      <c r="K154" s="440"/>
      <c r="L154" s="440"/>
      <c r="M154" s="440"/>
      <c r="N154" s="440"/>
      <c r="O154" s="440"/>
      <c r="P154" s="440"/>
      <c r="Q154" s="440"/>
      <c r="R154" s="440"/>
      <c r="S154" s="440"/>
      <c r="T154" s="440"/>
      <c r="U154" s="440"/>
      <c r="V154" s="440"/>
      <c r="W154" s="440"/>
      <c r="X154" s="1124"/>
      <c r="Y154" s="1125"/>
      <c r="Z154" s="1124"/>
      <c r="AA154" s="1125"/>
      <c r="AB154" s="1124"/>
      <c r="AC154" s="1125"/>
      <c r="AD154" s="1124"/>
      <c r="AE154" s="1125"/>
      <c r="AF154" s="1124"/>
    </row>
    <row r="155" spans="1:34">
      <c r="B155" s="54" t="s">
        <v>1482</v>
      </c>
      <c r="C155" s="50"/>
      <c r="D155" s="50"/>
      <c r="E155" s="1691" t="s">
        <v>1487</v>
      </c>
      <c r="F155" s="1691"/>
      <c r="G155" s="1691"/>
      <c r="H155" s="1692"/>
      <c r="I155" s="1"/>
      <c r="J155" s="1"/>
      <c r="K155" s="440"/>
      <c r="L155" s="440"/>
      <c r="M155" s="440"/>
      <c r="N155" s="440"/>
      <c r="O155" s="440"/>
      <c r="P155" s="440"/>
      <c r="Q155" s="440"/>
      <c r="R155" s="440"/>
      <c r="S155" s="440"/>
      <c r="T155" s="440"/>
      <c r="U155" s="440"/>
      <c r="V155" s="440"/>
      <c r="W155" s="440"/>
      <c r="X155" s="1124"/>
      <c r="Y155" s="1125"/>
      <c r="Z155" s="1124"/>
      <c r="AA155" s="1125"/>
      <c r="AB155" s="1124"/>
      <c r="AC155" s="1125"/>
      <c r="AD155" s="1124"/>
      <c r="AE155" s="1125"/>
      <c r="AF155" s="1124"/>
    </row>
  </sheetData>
  <dataConsolidate/>
  <mergeCells count="48">
    <mergeCell ref="N144:S144"/>
    <mergeCell ref="D145:E145"/>
    <mergeCell ref="F145:G145"/>
    <mergeCell ref="L145:M145"/>
    <mergeCell ref="N145:S145"/>
    <mergeCell ref="D144:E144"/>
    <mergeCell ref="F144:G144"/>
    <mergeCell ref="J144:K144"/>
    <mergeCell ref="L144:M144"/>
    <mergeCell ref="H144:I144"/>
    <mergeCell ref="H145:K145"/>
    <mergeCell ref="D139:E139"/>
    <mergeCell ref="F139:G139"/>
    <mergeCell ref="L139:M139"/>
    <mergeCell ref="N139:S139"/>
    <mergeCell ref="H138:K138"/>
    <mergeCell ref="H139:K139"/>
    <mergeCell ref="L143:M143"/>
    <mergeCell ref="N143:S143"/>
    <mergeCell ref="D140:E140"/>
    <mergeCell ref="F140:G140"/>
    <mergeCell ref="H140:K140"/>
    <mergeCell ref="L140:M140"/>
    <mergeCell ref="N140:S140"/>
    <mergeCell ref="D143:E143"/>
    <mergeCell ref="F143:G143"/>
    <mergeCell ref="H143:K143"/>
    <mergeCell ref="R132:S132"/>
    <mergeCell ref="D138:E138"/>
    <mergeCell ref="F138:G138"/>
    <mergeCell ref="L138:M138"/>
    <mergeCell ref="N138:S138"/>
    <mergeCell ref="A15:AB15"/>
    <mergeCell ref="D150:S150"/>
    <mergeCell ref="A13:AB13"/>
    <mergeCell ref="A18:A38"/>
    <mergeCell ref="A42:A62"/>
    <mergeCell ref="A66:A79"/>
    <mergeCell ref="A83:A96"/>
    <mergeCell ref="A115:A124"/>
    <mergeCell ref="D132:E132"/>
    <mergeCell ref="F132:G132"/>
    <mergeCell ref="H132:I132"/>
    <mergeCell ref="J132:K132"/>
    <mergeCell ref="L132:M132"/>
    <mergeCell ref="A103:A112"/>
    <mergeCell ref="N132:O132"/>
    <mergeCell ref="P132:Q132"/>
  </mergeCells>
  <conditionalFormatting sqref="D26:AG26 D33:AG33 D38:AG38 D50:AG50 D57:AG57 D62:AG62 D74:AG74 D79:AG79 D91:AG91 D96:AG96">
    <cfRule type="cellIs" dxfId="0" priority="1" operator="greaterThan">
      <formula>3</formula>
    </cfRule>
  </conditionalFormatting>
  <hyperlinks>
    <hyperlink ref="A2" location="'Choix Devis&amp;Projet'!A1" display="Retour onglet &quot;Choix Devis&amp;Projet&quot;"/>
  </hyperlinks>
  <printOptions horizontalCentered="1"/>
  <pageMargins left="0.39370078740157483" right="0.39370078740157483" top="0.82677165354330717" bottom="0.59055118110236227" header="0.39370078740157483" footer="0.39370078740157483"/>
  <pageSetup paperSize="9" scale="29"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28.xml><?xml version="1.0" encoding="utf-8"?>
<worksheet xmlns="http://schemas.openxmlformats.org/spreadsheetml/2006/main" xmlns:r="http://schemas.openxmlformats.org/officeDocument/2006/relationships">
  <sheetPr>
    <pageSetUpPr fitToPage="1"/>
  </sheetPr>
  <dimension ref="A1:BM81"/>
  <sheetViews>
    <sheetView zoomScale="70" zoomScaleNormal="70" workbookViewId="0">
      <selection activeCell="A10" sqref="A10:I10"/>
    </sheetView>
  </sheetViews>
  <sheetFormatPr baseColWidth="10" defaultRowHeight="15"/>
  <cols>
    <col min="1" max="1" width="11.42578125" style="219"/>
    <col min="2" max="2" width="32.85546875" style="219" bestFit="1" customWidth="1"/>
    <col min="3" max="3" width="7.28515625" style="219" customWidth="1"/>
    <col min="4" max="4" width="31" style="219" bestFit="1" customWidth="1"/>
    <col min="5" max="5" width="11" style="8" bestFit="1" customWidth="1"/>
    <col min="6" max="6" width="7.7109375" style="138" customWidth="1"/>
    <col min="7" max="8" width="6.28515625" style="219" customWidth="1"/>
    <col min="9" max="9" width="6.28515625" style="70" customWidth="1"/>
    <col min="10" max="10" width="6.28515625" style="65" customWidth="1"/>
    <col min="11" max="11" width="6.28515625" style="70" customWidth="1"/>
    <col min="12" max="12" width="6.28515625" style="65" customWidth="1"/>
    <col min="13" max="13" width="6.28515625" style="70" customWidth="1"/>
    <col min="14" max="14" width="6.28515625" style="65" customWidth="1"/>
    <col min="15" max="15" width="6.28515625" style="70" customWidth="1"/>
    <col min="16" max="16" width="6.28515625" style="65" customWidth="1"/>
    <col min="17" max="17" width="6.28515625" style="70" customWidth="1"/>
    <col min="18" max="18" width="6.28515625" style="65" customWidth="1"/>
    <col min="19" max="19" width="6.28515625" style="70" customWidth="1"/>
    <col min="20" max="20" width="6.28515625" style="65" customWidth="1"/>
    <col min="21" max="21" width="6.28515625" style="70" customWidth="1"/>
    <col min="22" max="22" width="6.28515625" style="65" customWidth="1"/>
    <col min="23" max="23" width="6.28515625" style="70" customWidth="1"/>
    <col min="24" max="24" width="6.28515625" style="65" customWidth="1"/>
    <col min="25" max="25" width="6.28515625" style="70" customWidth="1"/>
    <col min="26" max="26" width="6.28515625" style="65" customWidth="1"/>
    <col min="27" max="27" width="6.28515625" style="70" customWidth="1"/>
    <col min="28" max="28" width="6.28515625" style="65" customWidth="1"/>
    <col min="29" max="29" width="6.28515625" style="70" customWidth="1"/>
    <col min="30" max="30" width="6.28515625" style="65" customWidth="1"/>
    <col min="31" max="31" width="6.28515625" style="70" customWidth="1"/>
    <col min="32" max="32" width="6.28515625" style="65" customWidth="1"/>
    <col min="33" max="33" width="6.28515625" style="70" customWidth="1"/>
    <col min="34" max="34" width="6.28515625" style="65" customWidth="1"/>
    <col min="35" max="35" width="6.28515625" style="70" customWidth="1"/>
    <col min="36" max="36" width="11.42578125" style="70"/>
    <col min="37" max="39" width="11.42578125" style="219"/>
    <col min="40" max="48" width="5.28515625" style="219" customWidth="1"/>
    <col min="49" max="61" width="11.42578125" style="219"/>
    <col min="62" max="65" width="11.42578125" style="1122"/>
    <col min="66" max="16384" width="11.42578125" style="219"/>
  </cols>
  <sheetData>
    <row r="1" spans="1:37" s="195" customFormat="1" ht="15.75" thickBot="1">
      <c r="A1" s="194" t="s">
        <v>2578</v>
      </c>
      <c r="E1" s="196"/>
      <c r="F1" s="197"/>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c r="AJ1" s="200"/>
      <c r="AK1" s="199"/>
    </row>
    <row r="2" spans="1:37">
      <c r="A2" s="315" t="s">
        <v>1952</v>
      </c>
      <c r="I2" s="220"/>
      <c r="AK2" s="65"/>
    </row>
    <row r="3" spans="1:37" s="1122" customFormat="1">
      <c r="H3" s="1123"/>
      <c r="I3" s="1124"/>
      <c r="J3" s="1125"/>
      <c r="K3" s="1124"/>
      <c r="L3" s="1125"/>
      <c r="M3" s="1124"/>
      <c r="N3" s="1125"/>
      <c r="O3" s="1124"/>
      <c r="P3" s="1125"/>
      <c r="Q3" s="1124"/>
      <c r="R3" s="1125"/>
      <c r="S3" s="1124"/>
      <c r="T3" s="1125"/>
      <c r="U3" s="1124"/>
      <c r="V3" s="1125"/>
      <c r="W3" s="1124"/>
      <c r="X3" s="1125"/>
      <c r="Y3" s="1124"/>
      <c r="Z3" s="1125"/>
      <c r="AA3" s="1124"/>
      <c r="AB3" s="1125"/>
      <c r="AC3" s="1124"/>
      <c r="AD3" s="1125"/>
      <c r="AE3" s="1124"/>
      <c r="AF3" s="1124"/>
      <c r="AG3" s="1125"/>
      <c r="AH3" s="1124"/>
      <c r="AI3" s="1125"/>
      <c r="AJ3" s="1125"/>
      <c r="AK3" s="1124"/>
    </row>
    <row r="4" spans="1:37" s="1122" customFormat="1">
      <c r="C4" s="1673" t="s">
        <v>1385</v>
      </c>
      <c r="D4" s="1431"/>
      <c r="H4" s="1123"/>
      <c r="I4" s="1124"/>
      <c r="J4" s="1125"/>
      <c r="K4" s="1124"/>
      <c r="L4" s="1125"/>
      <c r="M4" s="1672" t="s">
        <v>1390</v>
      </c>
      <c r="N4" s="1124"/>
      <c r="O4" s="1125"/>
      <c r="P4" s="1124"/>
      <c r="Q4" s="1125"/>
      <c r="R4" s="1124"/>
      <c r="W4" s="1672"/>
      <c r="X4" s="1125"/>
      <c r="Z4" s="1672" t="s">
        <v>1384</v>
      </c>
      <c r="AD4" s="1124"/>
      <c r="AE4" s="1125"/>
      <c r="AH4" s="1124"/>
      <c r="AI4" s="1125"/>
      <c r="AJ4" s="1125"/>
      <c r="AK4" s="1124"/>
    </row>
    <row r="5" spans="1:37">
      <c r="B5" s="135" t="s">
        <v>213</v>
      </c>
      <c r="C5" s="1431" t="s">
        <v>206</v>
      </c>
      <c r="D5" s="1503" t="s">
        <v>1141</v>
      </c>
      <c r="E5" s="219"/>
      <c r="F5" s="219"/>
      <c r="G5" s="220"/>
      <c r="H5" s="65"/>
      <c r="L5" s="1432" t="s">
        <v>338</v>
      </c>
      <c r="M5" s="317" t="s">
        <v>920</v>
      </c>
      <c r="N5" s="70"/>
      <c r="O5" s="65"/>
      <c r="P5" s="70"/>
      <c r="Q5" s="65"/>
      <c r="R5" s="70"/>
      <c r="S5" s="65"/>
      <c r="T5" s="70"/>
      <c r="U5" s="65"/>
      <c r="V5" s="70"/>
      <c r="W5" s="65"/>
      <c r="X5" s="70"/>
      <c r="Y5" s="1431" t="s">
        <v>635</v>
      </c>
      <c r="Z5" s="1123" t="s">
        <v>1407</v>
      </c>
      <c r="AK5" s="65"/>
    </row>
    <row r="6" spans="1:37">
      <c r="B6" s="135"/>
      <c r="C6" s="138" t="s">
        <v>207</v>
      </c>
      <c r="D6" s="1369" t="s">
        <v>457</v>
      </c>
      <c r="E6" s="219"/>
      <c r="F6" s="219"/>
      <c r="G6" s="220"/>
      <c r="H6" s="65"/>
      <c r="L6" s="1431" t="s">
        <v>339</v>
      </c>
      <c r="M6" s="261" t="s">
        <v>779</v>
      </c>
      <c r="N6" s="70"/>
      <c r="O6" s="65"/>
      <c r="P6" s="70"/>
      <c r="Q6" s="65"/>
      <c r="R6" s="70"/>
      <c r="S6" s="65"/>
      <c r="T6" s="70"/>
      <c r="U6" s="65"/>
      <c r="V6" s="70"/>
      <c r="W6" s="65"/>
      <c r="X6" s="70"/>
      <c r="Y6" s="1431" t="s">
        <v>909</v>
      </c>
      <c r="Z6" s="261" t="s">
        <v>1408</v>
      </c>
      <c r="AK6" s="65"/>
    </row>
    <row r="7" spans="1:37">
      <c r="B7" s="135"/>
      <c r="C7" s="138" t="s">
        <v>205</v>
      </c>
      <c r="D7" s="1123" t="s">
        <v>455</v>
      </c>
      <c r="E7" s="219"/>
      <c r="F7" s="219"/>
      <c r="G7" s="220"/>
      <c r="H7" s="65"/>
      <c r="L7" s="1431" t="s">
        <v>344</v>
      </c>
      <c r="M7" s="261" t="s">
        <v>1145</v>
      </c>
      <c r="N7" s="70"/>
      <c r="O7" s="65"/>
      <c r="P7" s="70"/>
      <c r="Q7" s="65"/>
      <c r="R7" s="70"/>
      <c r="S7" s="65"/>
      <c r="T7" s="70"/>
      <c r="U7" s="65"/>
      <c r="V7" s="70"/>
      <c r="W7" s="65"/>
      <c r="X7" s="70"/>
      <c r="Y7" s="1431" t="s">
        <v>432</v>
      </c>
      <c r="Z7" s="261" t="s">
        <v>1166</v>
      </c>
      <c r="AK7" s="65"/>
    </row>
    <row r="8" spans="1:37">
      <c r="B8" s="135"/>
      <c r="C8" s="138" t="s">
        <v>208</v>
      </c>
      <c r="D8" s="261" t="s">
        <v>454</v>
      </c>
      <c r="E8" s="219"/>
      <c r="F8" s="219"/>
      <c r="G8" s="220"/>
      <c r="H8" s="65"/>
      <c r="L8" s="1431" t="s">
        <v>432</v>
      </c>
      <c r="M8" s="261" t="s">
        <v>1166</v>
      </c>
      <c r="N8" s="70"/>
      <c r="O8" s="65"/>
      <c r="P8" s="70"/>
      <c r="Q8" s="65"/>
      <c r="R8" s="70"/>
      <c r="S8" s="65"/>
      <c r="T8" s="70"/>
      <c r="U8" s="65"/>
      <c r="V8" s="70"/>
      <c r="W8" s="65"/>
      <c r="X8" s="70"/>
      <c r="Y8" s="2734" t="s">
        <v>1433</v>
      </c>
      <c r="Z8" s="261" t="s">
        <v>2067</v>
      </c>
    </row>
    <row r="9" spans="1:37">
      <c r="C9" s="1431" t="s">
        <v>238</v>
      </c>
      <c r="D9" s="1369" t="s">
        <v>1115</v>
      </c>
      <c r="E9" s="220"/>
      <c r="F9" s="219"/>
      <c r="G9" s="220"/>
      <c r="H9" s="65"/>
      <c r="L9" s="2196" t="s">
        <v>1387</v>
      </c>
      <c r="M9" s="261" t="s">
        <v>1760</v>
      </c>
      <c r="N9" s="70"/>
      <c r="O9" s="65"/>
      <c r="P9" s="70"/>
      <c r="Q9" s="65"/>
      <c r="R9" s="70"/>
      <c r="S9" s="65"/>
      <c r="T9" s="70"/>
      <c r="U9" s="65"/>
      <c r="V9" s="70"/>
      <c r="W9" s="65"/>
      <c r="X9" s="70"/>
      <c r="Y9" s="65"/>
      <c r="Z9" s="70"/>
    </row>
    <row r="10" spans="1:37">
      <c r="C10" s="1431" t="s">
        <v>239</v>
      </c>
      <c r="D10" s="261" t="s">
        <v>1138</v>
      </c>
      <c r="E10" s="220"/>
      <c r="F10" s="219"/>
      <c r="G10" s="220"/>
      <c r="H10" s="65"/>
    </row>
    <row r="11" spans="1:37" ht="15" customHeight="1">
      <c r="C11" s="138" t="s">
        <v>261</v>
      </c>
      <c r="D11" s="1123" t="s">
        <v>246</v>
      </c>
      <c r="E11" s="219"/>
      <c r="F11" s="219"/>
      <c r="G11" s="220"/>
      <c r="H11" s="65"/>
    </row>
    <row r="12" spans="1:37">
      <c r="C12" s="1431" t="s">
        <v>1381</v>
      </c>
      <c r="D12" s="1123" t="s">
        <v>1431</v>
      </c>
      <c r="E12" s="219"/>
      <c r="F12" s="219"/>
      <c r="G12" s="70"/>
      <c r="H12" s="65"/>
    </row>
    <row r="13" spans="1:37" ht="15" customHeight="1">
      <c r="C13" s="1431" t="s">
        <v>1386</v>
      </c>
      <c r="D13" s="1123" t="s">
        <v>1432</v>
      </c>
      <c r="I13" s="220"/>
    </row>
    <row r="14" spans="1:37" ht="15" customHeight="1">
      <c r="C14" s="137"/>
      <c r="I14" s="220"/>
    </row>
    <row r="15" spans="1:37" s="145" customFormat="1">
      <c r="A15" s="141" t="s">
        <v>202</v>
      </c>
      <c r="B15" s="141"/>
      <c r="E15" s="143"/>
      <c r="F15" s="144"/>
      <c r="I15" s="148"/>
      <c r="J15" s="142"/>
      <c r="K15" s="146"/>
      <c r="L15" s="147"/>
      <c r="M15" s="146"/>
      <c r="N15" s="147"/>
      <c r="O15" s="146"/>
      <c r="P15" s="147"/>
      <c r="Q15" s="146"/>
      <c r="R15" s="147"/>
      <c r="S15" s="146"/>
      <c r="T15" s="147"/>
      <c r="U15" s="146"/>
      <c r="V15" s="147"/>
      <c r="W15" s="146"/>
      <c r="X15" s="147"/>
      <c r="Y15" s="146"/>
      <c r="Z15" s="147"/>
      <c r="AA15" s="146"/>
      <c r="AB15" s="147"/>
      <c r="AC15" s="146"/>
      <c r="AD15" s="147"/>
      <c r="AE15" s="146"/>
      <c r="AF15" s="147"/>
      <c r="AG15" s="146"/>
      <c r="AH15" s="147"/>
      <c r="AI15" s="146"/>
      <c r="AJ15" s="146"/>
    </row>
    <row r="16" spans="1:37" ht="15.75" customHeight="1">
      <c r="A16" s="316" t="s">
        <v>359</v>
      </c>
      <c r="C16" s="172"/>
      <c r="D16" s="172"/>
      <c r="E16" s="172"/>
      <c r="F16" s="176"/>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row>
    <row r="17" spans="1:36" s="1122" customFormat="1" ht="15.75" customHeight="1">
      <c r="A17" s="316"/>
      <c r="C17" s="172"/>
      <c r="D17" s="172"/>
      <c r="E17" s="172"/>
      <c r="F17" s="176"/>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1125"/>
    </row>
    <row r="18" spans="1:36" s="1122" customFormat="1" ht="32.25" customHeight="1">
      <c r="B18" s="1210" t="s">
        <v>1199</v>
      </c>
      <c r="C18" s="642"/>
      <c r="D18" s="642"/>
      <c r="E18" s="642"/>
      <c r="F18" s="1328"/>
      <c r="G18" s="296">
        <v>100</v>
      </c>
      <c r="H18" s="296">
        <f>G18+50</f>
        <v>150</v>
      </c>
      <c r="I18" s="296">
        <f>G18+100</f>
        <v>200</v>
      </c>
      <c r="J18" s="296">
        <f>H18+100</f>
        <v>250</v>
      </c>
      <c r="K18" s="296">
        <f t="shared" ref="K18" si="0">I18+100</f>
        <v>300</v>
      </c>
      <c r="L18" s="296">
        <f t="shared" ref="L18" si="1">J18+100</f>
        <v>350</v>
      </c>
      <c r="M18" s="296">
        <f t="shared" ref="M18" si="2">K18+100</f>
        <v>400</v>
      </c>
      <c r="N18" s="296">
        <f t="shared" ref="N18" si="3">L18+100</f>
        <v>450</v>
      </c>
      <c r="O18" s="296">
        <f t="shared" ref="O18" si="4">M18+100</f>
        <v>500</v>
      </c>
      <c r="P18" s="296">
        <f t="shared" ref="P18" si="5">N18+100</f>
        <v>550</v>
      </c>
      <c r="Q18" s="296">
        <f t="shared" ref="Q18" si="6">O18+100</f>
        <v>600</v>
      </c>
      <c r="R18" s="296">
        <f t="shared" ref="R18" si="7">P18+100</f>
        <v>650</v>
      </c>
      <c r="S18" s="296">
        <f t="shared" ref="S18" si="8">Q18+100</f>
        <v>700</v>
      </c>
      <c r="T18" s="296">
        <f t="shared" ref="T18" si="9">R18+100</f>
        <v>750</v>
      </c>
      <c r="U18" s="296">
        <f t="shared" ref="U18" si="10">S18+100</f>
        <v>800</v>
      </c>
      <c r="V18" s="296">
        <f t="shared" ref="V18" si="11">T18+100</f>
        <v>850</v>
      </c>
      <c r="W18" s="296">
        <f t="shared" ref="W18" si="12">U18+100</f>
        <v>900</v>
      </c>
      <c r="X18" s="296">
        <f t="shared" ref="X18" si="13">V18+100</f>
        <v>950</v>
      </c>
      <c r="Y18" s="296">
        <f t="shared" ref="Y18" si="14">W18+100</f>
        <v>1000</v>
      </c>
      <c r="Z18" s="296">
        <f t="shared" ref="Z18" si="15">X18+100</f>
        <v>1050</v>
      </c>
      <c r="AA18" s="296">
        <f t="shared" ref="AA18" si="16">Y18+100</f>
        <v>1100</v>
      </c>
      <c r="AB18" s="296">
        <f t="shared" ref="AB18" si="17">Z18+100</f>
        <v>1150</v>
      </c>
      <c r="AC18" s="296">
        <f t="shared" ref="AC18" si="18">AA18+100</f>
        <v>1200</v>
      </c>
      <c r="AD18" s="296">
        <f t="shared" ref="AD18" si="19">AB18+100</f>
        <v>1250</v>
      </c>
      <c r="AE18" s="296">
        <f t="shared" ref="AE18" si="20">AC18+100</f>
        <v>1300</v>
      </c>
      <c r="AF18" s="296">
        <f t="shared" ref="AF18" si="21">AD18+100</f>
        <v>1350</v>
      </c>
      <c r="AG18" s="296">
        <f t="shared" ref="AG18" si="22">AE18+100</f>
        <v>1400</v>
      </c>
      <c r="AH18" s="296">
        <f t="shared" ref="AH18" si="23">AF18+100</f>
        <v>1450</v>
      </c>
      <c r="AI18" s="296">
        <f t="shared" ref="AI18" si="24">AG18+100</f>
        <v>1500</v>
      </c>
      <c r="AJ18" s="1125"/>
    </row>
    <row r="19" spans="1:36" s="1122" customFormat="1" ht="32.25" customHeight="1">
      <c r="A19" s="5072" t="s">
        <v>320</v>
      </c>
      <c r="B19" s="1639" t="s">
        <v>1368</v>
      </c>
      <c r="C19" s="642"/>
      <c r="D19" s="642"/>
      <c r="E19" s="642"/>
      <c r="F19" s="1328"/>
      <c r="G19" s="1643">
        <f>G18*1.5-(1-0.7)*G18*0.98*0.99</f>
        <v>120.89400000000001</v>
      </c>
      <c r="H19" s="1643">
        <f t="shared" ref="H19:AI19" si="25">H18*1.5-(1-0.7)*H18*0.98*0.99</f>
        <v>181.34100000000001</v>
      </c>
      <c r="I19" s="1643">
        <f t="shared" si="25"/>
        <v>241.78800000000001</v>
      </c>
      <c r="J19" s="1643">
        <f t="shared" si="25"/>
        <v>302.23500000000001</v>
      </c>
      <c r="K19" s="1643">
        <f t="shared" si="25"/>
        <v>362.68200000000002</v>
      </c>
      <c r="L19" s="1643">
        <f t="shared" si="25"/>
        <v>423.12900000000002</v>
      </c>
      <c r="M19" s="1643">
        <f t="shared" si="25"/>
        <v>483.57600000000002</v>
      </c>
      <c r="N19" s="1643">
        <f t="shared" si="25"/>
        <v>544.02300000000002</v>
      </c>
      <c r="O19" s="1643">
        <f t="shared" si="25"/>
        <v>604.47</v>
      </c>
      <c r="P19" s="1643">
        <f t="shared" si="25"/>
        <v>664.91699999999992</v>
      </c>
      <c r="Q19" s="1643">
        <f t="shared" si="25"/>
        <v>725.36400000000003</v>
      </c>
      <c r="R19" s="1643">
        <f t="shared" si="25"/>
        <v>785.81099999999992</v>
      </c>
      <c r="S19" s="1643">
        <f t="shared" si="25"/>
        <v>846.25800000000004</v>
      </c>
      <c r="T19" s="1643">
        <f t="shared" si="25"/>
        <v>906.70499999999993</v>
      </c>
      <c r="U19" s="1643">
        <f t="shared" si="25"/>
        <v>967.15200000000004</v>
      </c>
      <c r="V19" s="1643">
        <f t="shared" si="25"/>
        <v>1027.5989999999999</v>
      </c>
      <c r="W19" s="1643">
        <f t="shared" si="25"/>
        <v>1088.046</v>
      </c>
      <c r="X19" s="1643">
        <f t="shared" si="25"/>
        <v>1148.4929999999999</v>
      </c>
      <c r="Y19" s="1643">
        <f t="shared" si="25"/>
        <v>1208.94</v>
      </c>
      <c r="Z19" s="1643">
        <f t="shared" si="25"/>
        <v>1269.3869999999999</v>
      </c>
      <c r="AA19" s="1643">
        <f t="shared" si="25"/>
        <v>1329.8339999999998</v>
      </c>
      <c r="AB19" s="1643">
        <f t="shared" si="25"/>
        <v>1390.2809999999999</v>
      </c>
      <c r="AC19" s="1643">
        <f t="shared" si="25"/>
        <v>1450.7280000000001</v>
      </c>
      <c r="AD19" s="1643">
        <f t="shared" si="25"/>
        <v>1511.175</v>
      </c>
      <c r="AE19" s="1643">
        <f t="shared" si="25"/>
        <v>1571.6219999999998</v>
      </c>
      <c r="AF19" s="1643">
        <f t="shared" si="25"/>
        <v>1632.069</v>
      </c>
      <c r="AG19" s="1643">
        <f t="shared" si="25"/>
        <v>1692.5160000000001</v>
      </c>
      <c r="AH19" s="1643">
        <f t="shared" si="25"/>
        <v>1752.963</v>
      </c>
      <c r="AI19" s="1643">
        <f t="shared" si="25"/>
        <v>1813.4099999999999</v>
      </c>
      <c r="AJ19" s="1125"/>
    </row>
    <row r="20" spans="1:36" ht="15" customHeight="1">
      <c r="A20" s="5073"/>
      <c r="B20" s="239" t="s">
        <v>243</v>
      </c>
      <c r="C20" s="1122"/>
      <c r="D20" s="1122"/>
      <c r="E20" s="1431" t="s">
        <v>207</v>
      </c>
      <c r="F20" s="625"/>
      <c r="G20" s="331">
        <v>2.1048751644284818</v>
      </c>
      <c r="H20" s="331">
        <v>3.1573127466427229</v>
      </c>
      <c r="I20" s="331">
        <v>4.2097503288569635</v>
      </c>
      <c r="J20" s="331">
        <v>5.2621879110712051</v>
      </c>
      <c r="K20" s="331">
        <v>6.3146254932854458</v>
      </c>
      <c r="L20" s="331">
        <v>7.3670630754996873</v>
      </c>
      <c r="M20" s="331">
        <v>8.4195006577139271</v>
      </c>
      <c r="N20" s="331">
        <v>9.4719382399281677</v>
      </c>
      <c r="O20" s="331">
        <v>10.52437582214241</v>
      </c>
      <c r="P20" s="331">
        <v>11.576813404356649</v>
      </c>
      <c r="Q20" s="331">
        <v>12.629250986570892</v>
      </c>
      <c r="R20" s="331">
        <v>13.681688568785132</v>
      </c>
      <c r="S20" s="331">
        <v>14.734126150999375</v>
      </c>
      <c r="T20" s="331">
        <v>15.786563733213614</v>
      </c>
      <c r="U20" s="331">
        <v>16.839001315427854</v>
      </c>
      <c r="V20" s="331">
        <v>17.891438897642093</v>
      </c>
      <c r="W20" s="331">
        <v>18.943876479856335</v>
      </c>
      <c r="X20" s="331">
        <v>19.996314062070574</v>
      </c>
      <c r="Y20" s="331">
        <v>21.04875164428482</v>
      </c>
      <c r="Z20" s="331">
        <v>22.101189226499059</v>
      </c>
      <c r="AA20" s="331">
        <v>23.153626808713298</v>
      </c>
      <c r="AB20" s="331">
        <v>24.206064390927544</v>
      </c>
      <c r="AC20" s="331">
        <v>25.258501973141783</v>
      </c>
      <c r="AD20" s="331">
        <v>26.310939555356025</v>
      </c>
      <c r="AE20" s="331">
        <v>27.363377137570264</v>
      </c>
      <c r="AF20" s="331">
        <v>28.415814719784503</v>
      </c>
      <c r="AG20" s="331">
        <v>29.468252301998749</v>
      </c>
      <c r="AH20" s="331">
        <v>30.520689884212985</v>
      </c>
      <c r="AI20" s="331">
        <v>31.573127466427227</v>
      </c>
    </row>
    <row r="21" spans="1:36">
      <c r="A21" s="5074"/>
      <c r="B21" s="244" t="s">
        <v>190</v>
      </c>
      <c r="C21" s="205"/>
      <c r="D21" s="205"/>
      <c r="E21" s="1305" t="s">
        <v>207</v>
      </c>
      <c r="F21" s="621"/>
      <c r="G21" s="1309">
        <v>0.41874174358656796</v>
      </c>
      <c r="H21" s="1309">
        <v>0.62811261537985197</v>
      </c>
      <c r="I21" s="1309">
        <v>0.83748348717313592</v>
      </c>
      <c r="J21" s="1309">
        <v>1.0468543589664201</v>
      </c>
      <c r="K21" s="1309">
        <v>1.2562252307597039</v>
      </c>
      <c r="L21" s="1309">
        <v>1.4655961025529882</v>
      </c>
      <c r="M21" s="1309">
        <v>1.6749669743462718</v>
      </c>
      <c r="N21" s="1309">
        <v>1.8843378461395557</v>
      </c>
      <c r="O21" s="1309">
        <v>2.0937087179328402</v>
      </c>
      <c r="P21" s="1309">
        <v>2.3030795897261238</v>
      </c>
      <c r="Q21" s="1309">
        <v>2.5124504615194079</v>
      </c>
      <c r="R21" s="1309">
        <v>2.7218213333126919</v>
      </c>
      <c r="S21" s="1309">
        <v>2.9311922051059764</v>
      </c>
      <c r="T21" s="1309">
        <v>3.1405630768992596</v>
      </c>
      <c r="U21" s="1309">
        <v>3.3499339486925437</v>
      </c>
      <c r="V21" s="1309">
        <v>3.5593048204858273</v>
      </c>
      <c r="W21" s="1309">
        <v>3.7686756922791114</v>
      </c>
      <c r="X21" s="1309">
        <v>3.9780465640723959</v>
      </c>
      <c r="Y21" s="1309">
        <v>4.1874174358656804</v>
      </c>
      <c r="Z21" s="1309">
        <v>4.396788307658964</v>
      </c>
      <c r="AA21" s="1309">
        <v>4.6061591794522476</v>
      </c>
      <c r="AB21" s="1309">
        <v>4.815530051245533</v>
      </c>
      <c r="AC21" s="1309">
        <v>5.0249009230388157</v>
      </c>
      <c r="AD21" s="1309">
        <v>5.2342717948321011</v>
      </c>
      <c r="AE21" s="1309">
        <v>5.4436426666253839</v>
      </c>
      <c r="AF21" s="1309">
        <v>5.6530135384186675</v>
      </c>
      <c r="AG21" s="1309">
        <v>5.8623844102119529</v>
      </c>
      <c r="AH21" s="1309">
        <v>6.0717552820052356</v>
      </c>
      <c r="AI21" s="1309">
        <v>6.2811261537985192</v>
      </c>
    </row>
    <row r="22" spans="1:36" s="1122" customFormat="1" ht="32.25" customHeight="1">
      <c r="A22" s="5072" t="s">
        <v>321</v>
      </c>
      <c r="B22" s="1639" t="s">
        <v>1368</v>
      </c>
      <c r="C22" s="52"/>
      <c r="D22" s="52"/>
      <c r="E22" s="1429"/>
      <c r="F22" s="1617"/>
      <c r="G22" s="1643">
        <f t="shared" ref="G22:AH22" si="26">G18*1.7-(1-0.7)*G18*0.98*0.99</f>
        <v>140.89400000000001</v>
      </c>
      <c r="H22" s="1643">
        <f t="shared" si="26"/>
        <v>211.34100000000001</v>
      </c>
      <c r="I22" s="1643">
        <f t="shared" si="26"/>
        <v>281.78800000000001</v>
      </c>
      <c r="J22" s="1643">
        <f t="shared" si="26"/>
        <v>352.23500000000001</v>
      </c>
      <c r="K22" s="1643">
        <f t="shared" si="26"/>
        <v>422.68200000000002</v>
      </c>
      <c r="L22" s="1643">
        <f t="shared" si="26"/>
        <v>493.12900000000002</v>
      </c>
      <c r="M22" s="1643">
        <f t="shared" si="26"/>
        <v>563.57600000000002</v>
      </c>
      <c r="N22" s="1643">
        <f t="shared" si="26"/>
        <v>634.02300000000002</v>
      </c>
      <c r="O22" s="1643">
        <f t="shared" si="26"/>
        <v>704.47</v>
      </c>
      <c r="P22" s="1643">
        <f t="shared" si="26"/>
        <v>774.91699999999992</v>
      </c>
      <c r="Q22" s="1643">
        <f t="shared" si="26"/>
        <v>845.36400000000003</v>
      </c>
      <c r="R22" s="1643">
        <f t="shared" si="26"/>
        <v>915.81099999999992</v>
      </c>
      <c r="S22" s="1643">
        <f t="shared" si="26"/>
        <v>986.25800000000004</v>
      </c>
      <c r="T22" s="1643">
        <f t="shared" si="26"/>
        <v>1056.7049999999999</v>
      </c>
      <c r="U22" s="1643">
        <f t="shared" si="26"/>
        <v>1127.152</v>
      </c>
      <c r="V22" s="1643">
        <f t="shared" si="26"/>
        <v>1197.5989999999999</v>
      </c>
      <c r="W22" s="1643">
        <f t="shared" si="26"/>
        <v>1268.046</v>
      </c>
      <c r="X22" s="1643">
        <f t="shared" si="26"/>
        <v>1338.4929999999999</v>
      </c>
      <c r="Y22" s="1643">
        <f t="shared" si="26"/>
        <v>1408.94</v>
      </c>
      <c r="Z22" s="1643">
        <f t="shared" si="26"/>
        <v>1479.3869999999999</v>
      </c>
      <c r="AA22" s="1643">
        <f t="shared" si="26"/>
        <v>1549.8339999999998</v>
      </c>
      <c r="AB22" s="1643">
        <f t="shared" si="26"/>
        <v>1620.2809999999999</v>
      </c>
      <c r="AC22" s="1643">
        <f t="shared" si="26"/>
        <v>1690.7280000000001</v>
      </c>
      <c r="AD22" s="1643">
        <f t="shared" si="26"/>
        <v>1761.175</v>
      </c>
      <c r="AE22" s="1643">
        <f t="shared" si="26"/>
        <v>1831.6219999999998</v>
      </c>
      <c r="AF22" s="1643">
        <f t="shared" si="26"/>
        <v>1902.069</v>
      </c>
      <c r="AG22" s="1643">
        <f t="shared" si="26"/>
        <v>1972.5160000000001</v>
      </c>
      <c r="AH22" s="1643">
        <f t="shared" si="26"/>
        <v>2042.963</v>
      </c>
      <c r="AI22" s="1643">
        <f>AI18*1.7-(1-0.7)*AI18*0.98*0.99</f>
        <v>2113.41</v>
      </c>
      <c r="AJ22" s="1125"/>
    </row>
    <row r="23" spans="1:36" s="1122" customFormat="1" ht="15" customHeight="1">
      <c r="A23" s="5073"/>
      <c r="B23" s="239" t="s">
        <v>243</v>
      </c>
      <c r="E23" s="1431" t="s">
        <v>207</v>
      </c>
      <c r="F23" s="625"/>
      <c r="G23" s="331">
        <v>2.4530934654903178</v>
      </c>
      <c r="H23" s="331">
        <v>3.6796401982354778</v>
      </c>
      <c r="I23" s="331">
        <v>4.9061869309806356</v>
      </c>
      <c r="J23" s="331">
        <v>6.1327336637257961</v>
      </c>
      <c r="K23" s="331">
        <v>7.3592803964709557</v>
      </c>
      <c r="L23" s="331">
        <v>8.5858271292161117</v>
      </c>
      <c r="M23" s="331">
        <v>9.8123738619612713</v>
      </c>
      <c r="N23" s="331">
        <v>11.038920594706433</v>
      </c>
      <c r="O23" s="331">
        <v>12.265467327451592</v>
      </c>
      <c r="P23" s="331">
        <v>13.49201406019675</v>
      </c>
      <c r="Q23" s="331">
        <v>14.718560792941911</v>
      </c>
      <c r="R23" s="331">
        <v>15.945107525687067</v>
      </c>
      <c r="S23" s="331">
        <v>17.171654258432223</v>
      </c>
      <c r="T23" s="331">
        <v>18.398200991177386</v>
      </c>
      <c r="U23" s="331">
        <v>19.624747723922543</v>
      </c>
      <c r="V23" s="331">
        <v>20.851294456667702</v>
      </c>
      <c r="W23" s="331">
        <v>22.077841189412865</v>
      </c>
      <c r="X23" s="331">
        <v>23.304387922158021</v>
      </c>
      <c r="Y23" s="331">
        <v>24.530934654903184</v>
      </c>
      <c r="Z23" s="331">
        <v>25.75748138764834</v>
      </c>
      <c r="AA23" s="331">
        <v>26.9840281203935</v>
      </c>
      <c r="AB23" s="331">
        <v>28.210574853138663</v>
      </c>
      <c r="AC23" s="331">
        <v>29.437121585883823</v>
      </c>
      <c r="AD23" s="331">
        <v>30.663668318628975</v>
      </c>
      <c r="AE23" s="331">
        <v>31.890215051374135</v>
      </c>
      <c r="AF23" s="331">
        <v>33.116761784119298</v>
      </c>
      <c r="AG23" s="331">
        <v>34.343308516864447</v>
      </c>
      <c r="AH23" s="331">
        <v>35.56985524960961</v>
      </c>
      <c r="AI23" s="331">
        <v>36.796401982354773</v>
      </c>
      <c r="AJ23" s="1125"/>
    </row>
    <row r="24" spans="1:36" s="1122" customFormat="1">
      <c r="A24" s="5074"/>
      <c r="B24" s="244" t="s">
        <v>190</v>
      </c>
      <c r="C24" s="205"/>
      <c r="D24" s="205"/>
      <c r="E24" s="1421" t="s">
        <v>207</v>
      </c>
      <c r="F24" s="621"/>
      <c r="G24" s="1309">
        <v>0.48801594141054072</v>
      </c>
      <c r="H24" s="1309">
        <v>0.73202391211581119</v>
      </c>
      <c r="I24" s="1309">
        <v>0.97603188282108144</v>
      </c>
      <c r="J24" s="1309">
        <v>1.2200398535263521</v>
      </c>
      <c r="K24" s="1309">
        <v>1.4640478242316224</v>
      </c>
      <c r="L24" s="1309">
        <v>1.7080557949368924</v>
      </c>
      <c r="M24" s="1309">
        <v>1.9520637656421629</v>
      </c>
      <c r="N24" s="1309">
        <v>2.1960717363474336</v>
      </c>
      <c r="O24" s="1309">
        <v>2.4400797070527043</v>
      </c>
      <c r="P24" s="1309">
        <v>2.6840876777579741</v>
      </c>
      <c r="Q24" s="1309">
        <v>2.9280956484632448</v>
      </c>
      <c r="R24" s="1309">
        <v>3.1721036191685146</v>
      </c>
      <c r="S24" s="1309">
        <v>3.4161115898737848</v>
      </c>
      <c r="T24" s="1309">
        <v>3.660119560579056</v>
      </c>
      <c r="U24" s="1309">
        <v>3.9041275312843258</v>
      </c>
      <c r="V24" s="1309">
        <v>4.1481355019895965</v>
      </c>
      <c r="W24" s="1309">
        <v>4.3921434726948672</v>
      </c>
      <c r="X24" s="1309">
        <v>4.636151443400137</v>
      </c>
      <c r="Y24" s="1309">
        <v>4.8801594141054085</v>
      </c>
      <c r="Z24" s="1309">
        <v>5.1241673848106775</v>
      </c>
      <c r="AA24" s="1309">
        <v>5.3681753555159482</v>
      </c>
      <c r="AB24" s="1309">
        <v>5.6121833262212197</v>
      </c>
      <c r="AC24" s="1309">
        <v>5.8561912969264895</v>
      </c>
      <c r="AD24" s="1309">
        <v>6.1001992676317593</v>
      </c>
      <c r="AE24" s="1309">
        <v>6.3442072383370292</v>
      </c>
      <c r="AF24" s="1309">
        <v>6.5882152090423007</v>
      </c>
      <c r="AG24" s="1309">
        <v>6.8322231797475697</v>
      </c>
      <c r="AH24" s="1309">
        <v>7.0762311504528395</v>
      </c>
      <c r="AI24" s="1309">
        <v>7.3202391211581119</v>
      </c>
      <c r="AJ24" s="1125"/>
    </row>
    <row r="25" spans="1:36" s="1122" customFormat="1" ht="15.75" thickBot="1">
      <c r="A25" s="1661"/>
      <c r="B25" s="239"/>
      <c r="E25" s="1431"/>
      <c r="F25" s="138"/>
      <c r="G25" s="578"/>
      <c r="H25" s="331"/>
      <c r="I25" s="331"/>
      <c r="J25" s="331"/>
      <c r="K25" s="594"/>
      <c r="L25" s="1662"/>
      <c r="M25" s="1662"/>
      <c r="N25" s="1662"/>
      <c r="O25" s="1662"/>
      <c r="P25" s="1662"/>
      <c r="Q25" s="1662"/>
      <c r="R25" s="1662"/>
      <c r="S25" s="1663"/>
      <c r="T25" s="1663"/>
      <c r="U25" s="1663"/>
      <c r="V25" s="1663"/>
      <c r="W25" s="1663"/>
      <c r="X25" s="1663"/>
      <c r="Y25" s="1663"/>
      <c r="Z25" s="1663"/>
      <c r="AA25" s="1663"/>
      <c r="AB25" s="1663"/>
      <c r="AC25" s="1663"/>
      <c r="AD25" s="1663"/>
      <c r="AE25" s="1663"/>
      <c r="AF25" s="1663"/>
      <c r="AG25" s="1663"/>
      <c r="AH25" s="1663"/>
      <c r="AI25" s="1663"/>
      <c r="AJ25" s="1125"/>
    </row>
    <row r="26" spans="1:36" s="1122" customFormat="1" ht="15" customHeight="1">
      <c r="A26" s="1327"/>
      <c r="B26" s="558" t="s">
        <v>216</v>
      </c>
      <c r="C26" s="52"/>
      <c r="D26" s="52"/>
      <c r="E26" s="1429" t="s">
        <v>1406</v>
      </c>
      <c r="F26" s="1502"/>
      <c r="G26" s="1314" t="s">
        <v>1144</v>
      </c>
      <c r="H26" s="1315"/>
      <c r="I26" s="1315"/>
      <c r="J26" s="1316"/>
      <c r="K26" s="1317"/>
      <c r="L26" s="1313"/>
      <c r="M26" s="1313"/>
      <c r="N26" s="1313"/>
      <c r="O26" s="1313"/>
      <c r="P26" s="1313"/>
      <c r="Q26" s="1313"/>
      <c r="R26" s="1313"/>
      <c r="S26" s="780"/>
      <c r="T26" s="1312"/>
      <c r="U26" s="780"/>
      <c r="V26" s="1312"/>
      <c r="W26" s="780"/>
      <c r="X26" s="1312"/>
      <c r="Y26" s="780"/>
      <c r="Z26" s="1312"/>
      <c r="AA26" s="780"/>
      <c r="AB26" s="1312"/>
      <c r="AC26" s="780"/>
      <c r="AD26" s="1312"/>
      <c r="AE26" s="780"/>
      <c r="AF26" s="1312"/>
      <c r="AG26" s="780"/>
      <c r="AH26" s="1312"/>
      <c r="AI26" s="780"/>
      <c r="AJ26" s="1125"/>
    </row>
    <row r="27" spans="1:36" s="1122" customFormat="1" ht="15.75" thickBot="1">
      <c r="A27" s="1327"/>
      <c r="B27" s="244" t="s">
        <v>952</v>
      </c>
      <c r="C27" s="409"/>
      <c r="D27" s="205"/>
      <c r="E27" s="1421" t="s">
        <v>1400</v>
      </c>
      <c r="F27" s="630"/>
      <c r="G27" s="1504" t="s">
        <v>2563</v>
      </c>
      <c r="H27" s="1318"/>
      <c r="I27" s="1318"/>
      <c r="J27" s="1318"/>
      <c r="K27" s="1322"/>
      <c r="L27" s="578"/>
      <c r="M27" s="578"/>
      <c r="N27" s="578"/>
      <c r="O27" s="578"/>
      <c r="P27" s="578"/>
      <c r="Q27" s="578"/>
      <c r="R27" s="1309"/>
      <c r="S27" s="1309"/>
      <c r="T27" s="1309"/>
      <c r="U27" s="1309"/>
      <c r="V27" s="1309"/>
      <c r="W27" s="1309"/>
      <c r="X27" s="1309"/>
      <c r="Y27" s="1309"/>
      <c r="Z27" s="1309"/>
      <c r="AA27" s="1309"/>
      <c r="AB27" s="1309"/>
      <c r="AC27" s="1309"/>
      <c r="AD27" s="1309"/>
      <c r="AE27" s="1309"/>
      <c r="AF27" s="1309"/>
      <c r="AG27" s="1309"/>
      <c r="AH27" s="1309"/>
      <c r="AI27" s="1309"/>
      <c r="AJ27" s="1125"/>
    </row>
    <row r="28" spans="1:36" s="1122" customFormat="1" ht="15" customHeight="1">
      <c r="A28" s="1327"/>
      <c r="B28" s="558" t="s">
        <v>216</v>
      </c>
      <c r="C28" s="52"/>
      <c r="D28" s="52"/>
      <c r="E28" s="1429" t="s">
        <v>1406</v>
      </c>
      <c r="F28" s="643"/>
      <c r="G28" s="1311"/>
      <c r="H28" s="1311"/>
      <c r="I28" s="1311"/>
      <c r="J28" s="1311"/>
      <c r="K28" s="1323" t="s">
        <v>1146</v>
      </c>
      <c r="L28" s="1324"/>
      <c r="M28" s="1325"/>
      <c r="N28" s="1324"/>
      <c r="O28" s="1325"/>
      <c r="P28" s="1324"/>
      <c r="Q28" s="1326"/>
      <c r="R28" s="1313"/>
      <c r="S28" s="780"/>
      <c r="T28" s="1312"/>
      <c r="U28" s="780"/>
      <c r="V28" s="1312"/>
      <c r="W28" s="780"/>
      <c r="X28" s="1312"/>
      <c r="Y28" s="780"/>
      <c r="Z28" s="1312"/>
      <c r="AA28" s="780"/>
      <c r="AB28" s="1312"/>
      <c r="AC28" s="780"/>
      <c r="AD28" s="1312"/>
      <c r="AE28" s="780"/>
      <c r="AF28" s="1312"/>
      <c r="AG28" s="780"/>
      <c r="AH28" s="1312"/>
      <c r="AI28" s="780"/>
      <c r="AJ28" s="1125"/>
    </row>
    <row r="29" spans="1:36" ht="15.75" thickBot="1">
      <c r="A29" s="1327"/>
      <c r="B29" s="244" t="s">
        <v>952</v>
      </c>
      <c r="C29" s="409"/>
      <c r="D29" s="205"/>
      <c r="E29" s="1421" t="s">
        <v>1400</v>
      </c>
      <c r="F29" s="630"/>
      <c r="G29" s="1309"/>
      <c r="H29" s="1309"/>
      <c r="I29" s="1309"/>
      <c r="J29" s="1309"/>
      <c r="K29" s="1505" t="s">
        <v>2563</v>
      </c>
      <c r="L29" s="584"/>
      <c r="M29" s="584"/>
      <c r="N29" s="584"/>
      <c r="O29" s="330"/>
      <c r="P29" s="330"/>
      <c r="Q29" s="582"/>
      <c r="R29" s="578"/>
      <c r="S29" s="331"/>
      <c r="T29" s="331"/>
      <c r="U29" s="331"/>
      <c r="V29" s="331"/>
      <c r="W29" s="331"/>
      <c r="X29" s="331"/>
      <c r="Y29" s="331"/>
      <c r="Z29" s="331"/>
      <c r="AA29" s="331"/>
      <c r="AB29" s="1309"/>
      <c r="AC29" s="1309"/>
      <c r="AD29" s="1309"/>
      <c r="AE29" s="1309"/>
      <c r="AF29" s="1309"/>
      <c r="AG29" s="1309"/>
      <c r="AH29" s="1309"/>
      <c r="AI29" s="1309"/>
    </row>
    <row r="30" spans="1:36" s="1122" customFormat="1" ht="15" customHeight="1">
      <c r="A30" s="1327"/>
      <c r="B30" s="558" t="s">
        <v>216</v>
      </c>
      <c r="C30" s="52"/>
      <c r="D30" s="52"/>
      <c r="E30" s="1429" t="s">
        <v>1406</v>
      </c>
      <c r="F30" s="798"/>
      <c r="G30" s="1310"/>
      <c r="H30" s="1311"/>
      <c r="I30" s="1311"/>
      <c r="J30" s="1312"/>
      <c r="K30" s="780"/>
      <c r="L30" s="1312"/>
      <c r="M30" s="780"/>
      <c r="N30" s="1320"/>
      <c r="O30" s="1506" t="s">
        <v>1147</v>
      </c>
      <c r="P30" s="645"/>
      <c r="Q30" s="646"/>
      <c r="R30" s="645"/>
      <c r="S30" s="646"/>
      <c r="T30" s="645"/>
      <c r="U30" s="646"/>
      <c r="V30" s="645"/>
      <c r="W30" s="646"/>
      <c r="X30" s="645"/>
      <c r="Y30" s="646"/>
      <c r="Z30" s="645"/>
      <c r="AA30" s="647"/>
      <c r="AB30" s="1313"/>
      <c r="AC30" s="780"/>
      <c r="AD30" s="1312"/>
      <c r="AE30" s="780"/>
      <c r="AF30" s="1312"/>
      <c r="AG30" s="780"/>
      <c r="AH30" s="1312"/>
      <c r="AI30" s="780"/>
      <c r="AJ30" s="1125"/>
    </row>
    <row r="31" spans="1:36" s="1122" customFormat="1" ht="15.75" thickBot="1">
      <c r="A31" s="1327"/>
      <c r="B31" s="244" t="s">
        <v>952</v>
      </c>
      <c r="C31" s="409"/>
      <c r="D31" s="205"/>
      <c r="E31" s="1421" t="s">
        <v>1400</v>
      </c>
      <c r="F31" s="621"/>
      <c r="G31" s="1309"/>
      <c r="H31" s="1309"/>
      <c r="I31" s="1309"/>
      <c r="J31" s="1309"/>
      <c r="K31" s="1309"/>
      <c r="L31" s="1309"/>
      <c r="M31" s="1309"/>
      <c r="N31" s="1321"/>
      <c r="O31" s="1197" t="s">
        <v>2564</v>
      </c>
      <c r="P31" s="592"/>
      <c r="Q31" s="592"/>
      <c r="R31" s="592"/>
      <c r="S31" s="592"/>
      <c r="T31" s="592"/>
      <c r="U31" s="592"/>
      <c r="V31" s="592"/>
      <c r="W31" s="592"/>
      <c r="X31" s="592"/>
      <c r="Y31" s="325"/>
      <c r="Z31" s="325"/>
      <c r="AA31" s="591"/>
      <c r="AB31" s="578"/>
      <c r="AC31" s="331"/>
      <c r="AD31" s="331"/>
      <c r="AE31" s="331"/>
      <c r="AF31" s="331"/>
      <c r="AG31" s="331"/>
      <c r="AH31" s="331"/>
      <c r="AI31" s="331"/>
      <c r="AJ31" s="1125"/>
    </row>
    <row r="32" spans="1:36" s="1122" customFormat="1" ht="15" customHeight="1">
      <c r="A32" s="1327"/>
      <c r="B32" s="558" t="s">
        <v>216</v>
      </c>
      <c r="C32" s="52"/>
      <c r="D32" s="52"/>
      <c r="E32" s="1429" t="s">
        <v>1406</v>
      </c>
      <c r="F32" s="798"/>
      <c r="G32" s="1310"/>
      <c r="H32" s="1311"/>
      <c r="I32" s="1311"/>
      <c r="J32" s="1312"/>
      <c r="K32" s="780"/>
      <c r="L32" s="1312"/>
      <c r="M32" s="780"/>
      <c r="N32" s="1312"/>
      <c r="O32" s="780"/>
      <c r="P32" s="1312"/>
      <c r="Q32" s="780"/>
      <c r="R32" s="1312"/>
      <c r="S32" s="780"/>
      <c r="T32" s="1312"/>
      <c r="U32" s="780"/>
      <c r="V32" s="1312"/>
      <c r="W32" s="780"/>
      <c r="X32" s="1320"/>
      <c r="Y32" s="1507" t="s">
        <v>1148</v>
      </c>
      <c r="Z32" s="1508"/>
      <c r="AA32" s="1509"/>
      <c r="AB32" s="1508"/>
      <c r="AC32" s="1509"/>
      <c r="AD32" s="1508"/>
      <c r="AE32" s="1509"/>
      <c r="AF32" s="1508"/>
      <c r="AG32" s="1509"/>
      <c r="AH32" s="1508"/>
      <c r="AI32" s="1510"/>
      <c r="AJ32" s="1125"/>
    </row>
    <row r="33" spans="1:65" s="1122" customFormat="1" ht="15.75" thickBot="1">
      <c r="A33" s="1327"/>
      <c r="B33" s="244" t="s">
        <v>952</v>
      </c>
      <c r="C33" s="409"/>
      <c r="D33" s="205"/>
      <c r="E33" s="1421" t="s">
        <v>1400</v>
      </c>
      <c r="F33" s="621"/>
      <c r="G33" s="1309"/>
      <c r="H33" s="1309"/>
      <c r="I33" s="1309"/>
      <c r="J33" s="1309"/>
      <c r="K33" s="1309"/>
      <c r="L33" s="1309"/>
      <c r="M33" s="1309"/>
      <c r="N33" s="1309"/>
      <c r="O33" s="1309"/>
      <c r="P33" s="1309"/>
      <c r="Q33" s="1309"/>
      <c r="R33" s="1309"/>
      <c r="S33" s="1309"/>
      <c r="T33" s="1309"/>
      <c r="U33" s="1309"/>
      <c r="V33" s="1309"/>
      <c r="W33" s="1309"/>
      <c r="X33" s="1321"/>
      <c r="Y33" s="1511" t="s">
        <v>2565</v>
      </c>
      <c r="Z33" s="1512"/>
      <c r="AA33" s="1512"/>
      <c r="AB33" s="1512"/>
      <c r="AC33" s="1512"/>
      <c r="AD33" s="1512"/>
      <c r="AE33" s="1512"/>
      <c r="AF33" s="1512"/>
      <c r="AG33" s="1512"/>
      <c r="AH33" s="1512"/>
      <c r="AI33" s="1513"/>
      <c r="AJ33" s="1125"/>
    </row>
    <row r="34" spans="1:65">
      <c r="G34" s="2541"/>
      <c r="H34" s="2540"/>
      <c r="I34" s="2541"/>
      <c r="J34" s="2540"/>
      <c r="K34" s="2541"/>
      <c r="L34" s="2540"/>
      <c r="M34" s="2541"/>
      <c r="N34" s="2540"/>
      <c r="O34" s="2541"/>
      <c r="P34" s="2540"/>
    </row>
    <row r="35" spans="1:65">
      <c r="G35" s="11"/>
      <c r="H35" s="11"/>
      <c r="I35" s="44"/>
    </row>
    <row r="36" spans="1:65" s="249" customFormat="1" ht="17.25" customHeight="1">
      <c r="A36" s="307" t="s">
        <v>405</v>
      </c>
      <c r="B36" s="307"/>
      <c r="C36" s="252"/>
      <c r="D36" s="307"/>
      <c r="E36" s="252"/>
      <c r="F36" s="253"/>
      <c r="G36" s="747"/>
      <c r="H36" s="747"/>
      <c r="I36" s="747"/>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c r="AJ36" s="173"/>
      <c r="AK36" s="174"/>
    </row>
    <row r="37" spans="1:65" s="70" customFormat="1">
      <c r="A37" s="219"/>
      <c r="B37" s="219"/>
      <c r="C37" s="219"/>
      <c r="D37" s="219"/>
      <c r="E37" s="8"/>
      <c r="F37" s="219"/>
      <c r="G37" s="129"/>
      <c r="H37" s="44"/>
      <c r="I37" s="129"/>
      <c r="K37" s="65"/>
      <c r="M37" s="65"/>
      <c r="O37" s="65"/>
      <c r="R37" s="65"/>
      <c r="T37" s="219"/>
      <c r="U37" s="219"/>
      <c r="V37" s="219"/>
      <c r="W37" s="219"/>
      <c r="X37" s="2536"/>
      <c r="Y37" s="219"/>
      <c r="Z37" s="219"/>
      <c r="AA37" s="219"/>
      <c r="AB37" s="219"/>
      <c r="AC37" s="219"/>
      <c r="AD37" s="219"/>
      <c r="AE37" s="219"/>
      <c r="AF37" s="219"/>
      <c r="AG37" s="219"/>
      <c r="AH37" s="219"/>
      <c r="AI37" s="219"/>
      <c r="AJ37" s="219"/>
      <c r="AK37" s="65"/>
      <c r="BJ37" s="1125"/>
      <c r="BK37" s="1125"/>
      <c r="BL37" s="1125"/>
      <c r="BM37" s="1125"/>
    </row>
    <row r="39" spans="1:65">
      <c r="B39" s="145" t="s">
        <v>1168</v>
      </c>
      <c r="C39" s="145"/>
      <c r="D39" s="145"/>
      <c r="E39" s="1302"/>
      <c r="F39" s="145"/>
      <c r="G39" s="147"/>
      <c r="H39" s="146"/>
      <c r="I39" s="147"/>
      <c r="J39" s="146"/>
      <c r="K39" s="147"/>
      <c r="L39" s="146"/>
      <c r="M39" s="147"/>
      <c r="N39" s="146"/>
      <c r="O39" s="147"/>
      <c r="P39" s="146"/>
      <c r="Q39" s="146"/>
      <c r="R39" s="147"/>
      <c r="S39" s="146"/>
      <c r="T39" s="145"/>
      <c r="U39" s="145"/>
      <c r="V39" s="145"/>
      <c r="W39" s="145"/>
      <c r="X39" s="145"/>
      <c r="Y39" s="145"/>
      <c r="Z39" s="145"/>
      <c r="AA39" s="145"/>
      <c r="AB39" s="145"/>
      <c r="AC39" s="145"/>
      <c r="AD39" s="145"/>
      <c r="AE39" s="145"/>
      <c r="AF39" s="145"/>
      <c r="AG39" s="145"/>
      <c r="AH39" s="145"/>
      <c r="AI39" s="145"/>
    </row>
    <row r="40" spans="1:65">
      <c r="B40" s="1122"/>
      <c r="C40" s="1122"/>
      <c r="D40" s="1122"/>
      <c r="E40" s="1304"/>
      <c r="F40" s="1122"/>
      <c r="G40" s="1124"/>
      <c r="H40" s="1125"/>
      <c r="I40" s="1124"/>
      <c r="J40" s="1125"/>
      <c r="K40" s="1124"/>
      <c r="L40" s="1125"/>
      <c r="M40" s="1124"/>
      <c r="N40" s="1125"/>
      <c r="O40" s="1124"/>
      <c r="P40" s="1125"/>
      <c r="Q40" s="1125"/>
      <c r="R40" s="1124"/>
      <c r="S40" s="1125"/>
      <c r="T40" s="1122"/>
      <c r="U40" s="1122"/>
      <c r="V40" s="1122"/>
      <c r="X40" s="2541"/>
      <c r="Y40" s="2540"/>
      <c r="Z40" s="2541"/>
      <c r="AA40" s="2540"/>
    </row>
    <row r="41" spans="1:65">
      <c r="B41" s="1122"/>
      <c r="C41" s="1122"/>
      <c r="D41" s="1122"/>
      <c r="E41" s="1304"/>
      <c r="F41" s="1122"/>
      <c r="G41" s="4199" t="s">
        <v>415</v>
      </c>
      <c r="H41" s="4200"/>
      <c r="I41" s="4200"/>
      <c r="J41" s="4270"/>
      <c r="K41" s="4271" t="s">
        <v>921</v>
      </c>
      <c r="L41" s="4107"/>
      <c r="M41" s="4107"/>
      <c r="N41" s="4108"/>
      <c r="O41" s="4272" t="s">
        <v>922</v>
      </c>
      <c r="P41" s="4273"/>
      <c r="Q41" s="4273"/>
      <c r="R41" s="4274"/>
      <c r="S41" s="4275" t="s">
        <v>1149</v>
      </c>
      <c r="T41" s="4276"/>
      <c r="U41" s="4276"/>
      <c r="V41" s="4277"/>
      <c r="X41" s="2541"/>
      <c r="Y41" s="2540"/>
      <c r="Z41" s="2541"/>
      <c r="AA41" s="2540"/>
      <c r="AB41" s="1124"/>
      <c r="AC41" s="1125"/>
      <c r="AD41" s="1124"/>
      <c r="AE41" s="1125"/>
      <c r="AW41" s="70"/>
      <c r="BJ41" s="219"/>
      <c r="BK41" s="219"/>
      <c r="BL41" s="219"/>
      <c r="BM41" s="219"/>
    </row>
    <row r="42" spans="1:65" ht="15" customHeight="1">
      <c r="B42" s="51" t="s">
        <v>383</v>
      </c>
      <c r="C42" s="52"/>
      <c r="D42" s="52"/>
      <c r="E42" s="1429" t="s">
        <v>432</v>
      </c>
      <c r="F42" s="52"/>
      <c r="G42" s="4919" t="s">
        <v>1028</v>
      </c>
      <c r="H42" s="4920"/>
      <c r="I42" s="4920"/>
      <c r="J42" s="4920"/>
      <c r="K42" s="4916" t="s">
        <v>2629</v>
      </c>
      <c r="L42" s="4917"/>
      <c r="M42" s="4917"/>
      <c r="N42" s="4918"/>
      <c r="O42" s="5052" t="s">
        <v>2630</v>
      </c>
      <c r="P42" s="5053"/>
      <c r="Q42" s="5053"/>
      <c r="R42" s="5054"/>
      <c r="S42" s="4829" t="s">
        <v>2631</v>
      </c>
      <c r="T42" s="4830"/>
      <c r="U42" s="4830"/>
      <c r="V42" s="4831"/>
      <c r="X42" s="2541"/>
      <c r="Y42" s="2540"/>
      <c r="Z42" s="2541"/>
      <c r="AA42" s="2540"/>
      <c r="AB42" s="1124"/>
      <c r="AC42" s="1125"/>
      <c r="AD42" s="1124"/>
      <c r="AE42" s="1125"/>
      <c r="AK42" s="1125"/>
      <c r="AL42" s="1125"/>
      <c r="AM42" s="1125"/>
      <c r="AW42" s="70"/>
      <c r="BJ42" s="219"/>
      <c r="BK42" s="219"/>
      <c r="BL42" s="219"/>
      <c r="BM42" s="219"/>
    </row>
    <row r="43" spans="1:65" s="1122" customFormat="1">
      <c r="B43" s="103" t="s">
        <v>561</v>
      </c>
      <c r="E43" s="1431" t="s">
        <v>432</v>
      </c>
      <c r="G43" s="4996" t="s">
        <v>1037</v>
      </c>
      <c r="H43" s="4997"/>
      <c r="I43" s="4997"/>
      <c r="J43" s="4997"/>
      <c r="K43" s="4993" t="s">
        <v>1037</v>
      </c>
      <c r="L43" s="4994"/>
      <c r="M43" s="4994"/>
      <c r="N43" s="4995"/>
      <c r="O43" s="5055" t="s">
        <v>1037</v>
      </c>
      <c r="P43" s="5056"/>
      <c r="Q43" s="5056"/>
      <c r="R43" s="5057"/>
      <c r="S43" s="4859" t="s">
        <v>1037</v>
      </c>
      <c r="T43" s="4860"/>
      <c r="U43" s="4860"/>
      <c r="V43" s="4861"/>
      <c r="W43" s="1125"/>
      <c r="X43" s="2536"/>
      <c r="Y43" s="2540"/>
      <c r="Z43" s="2536"/>
      <c r="AA43" s="2536"/>
      <c r="AB43" s="1124"/>
      <c r="AF43" s="1124"/>
      <c r="AJ43" s="1125"/>
      <c r="AK43" s="1125"/>
      <c r="AL43" s="1125"/>
      <c r="AM43" s="1125"/>
      <c r="AW43" s="1125"/>
    </row>
    <row r="44" spans="1:65" s="1122" customFormat="1">
      <c r="B44" s="103" t="s">
        <v>862</v>
      </c>
      <c r="E44" s="1431" t="s">
        <v>432</v>
      </c>
      <c r="G44" s="4913">
        <v>0.45</v>
      </c>
      <c r="H44" s="4914"/>
      <c r="I44" s="4914"/>
      <c r="J44" s="4915"/>
      <c r="K44" s="4971">
        <v>1.8</v>
      </c>
      <c r="L44" s="4972"/>
      <c r="M44" s="4972"/>
      <c r="N44" s="4973"/>
      <c r="O44" s="5046">
        <v>2.8</v>
      </c>
      <c r="P44" s="5047"/>
      <c r="Q44" s="5047"/>
      <c r="R44" s="5048"/>
      <c r="S44" s="4799">
        <v>3.8</v>
      </c>
      <c r="T44" s="4800"/>
      <c r="U44" s="4800"/>
      <c r="V44" s="4801"/>
      <c r="W44" s="1125"/>
      <c r="X44" s="2536"/>
      <c r="Y44" s="2540"/>
      <c r="Z44" s="2536"/>
      <c r="AA44" s="2536"/>
      <c r="AB44" s="1124"/>
      <c r="AF44" s="1124"/>
      <c r="AJ44" s="1125"/>
      <c r="AK44" s="1125"/>
      <c r="AL44" s="1125"/>
      <c r="AM44" s="1125"/>
      <c r="AW44" s="1125"/>
    </row>
    <row r="45" spans="1:65" ht="15" customHeight="1">
      <c r="B45" s="103" t="s">
        <v>397</v>
      </c>
      <c r="C45" s="1122"/>
      <c r="D45" s="1122"/>
      <c r="E45" s="1431" t="s">
        <v>432</v>
      </c>
      <c r="F45" s="1122"/>
      <c r="G45" s="4913" t="s">
        <v>877</v>
      </c>
      <c r="H45" s="4914"/>
      <c r="I45" s="4914"/>
      <c r="J45" s="4915"/>
      <c r="K45" s="4971" t="s">
        <v>1032</v>
      </c>
      <c r="L45" s="4972"/>
      <c r="M45" s="4972"/>
      <c r="N45" s="4973"/>
      <c r="O45" s="5046" t="s">
        <v>1169</v>
      </c>
      <c r="P45" s="5047"/>
      <c r="Q45" s="5047"/>
      <c r="R45" s="5048"/>
      <c r="S45" s="4799" t="s">
        <v>2628</v>
      </c>
      <c r="T45" s="4800"/>
      <c r="U45" s="4800"/>
      <c r="V45" s="4801"/>
      <c r="X45" s="2541"/>
      <c r="Y45" s="2540"/>
      <c r="Z45" s="2541"/>
      <c r="AA45" s="2540"/>
      <c r="AB45" s="1124"/>
      <c r="AC45" s="1125"/>
      <c r="AD45" s="1124"/>
      <c r="AE45" s="1125"/>
      <c r="AW45" s="70"/>
      <c r="BJ45" s="219"/>
      <c r="BK45" s="219"/>
      <c r="BL45" s="219"/>
      <c r="BM45" s="219"/>
    </row>
    <row r="46" spans="1:65" ht="15" customHeight="1">
      <c r="B46" s="626" t="s">
        <v>863</v>
      </c>
      <c r="C46" s="205"/>
      <c r="D46" s="205"/>
      <c r="E46" s="1421" t="s">
        <v>432</v>
      </c>
      <c r="F46" s="205"/>
      <c r="G46" s="4925" t="s">
        <v>1029</v>
      </c>
      <c r="H46" s="4926"/>
      <c r="I46" s="4926"/>
      <c r="J46" s="4927"/>
      <c r="K46" s="4922" t="s">
        <v>1033</v>
      </c>
      <c r="L46" s="4923"/>
      <c r="M46" s="4923"/>
      <c r="N46" s="4924"/>
      <c r="O46" s="5058" t="s">
        <v>1170</v>
      </c>
      <c r="P46" s="5059"/>
      <c r="Q46" s="5059"/>
      <c r="R46" s="5060"/>
      <c r="S46" s="4832" t="s">
        <v>870</v>
      </c>
      <c r="T46" s="4833"/>
      <c r="U46" s="4833"/>
      <c r="V46" s="4834"/>
      <c r="X46" s="2541"/>
      <c r="Y46" s="2540"/>
      <c r="Z46" s="2541"/>
      <c r="AA46" s="2540"/>
      <c r="AB46" s="1124"/>
      <c r="AC46" s="1125"/>
      <c r="AD46" s="1124"/>
      <c r="AE46" s="1125"/>
      <c r="AW46" s="70"/>
      <c r="BJ46" s="219"/>
      <c r="BK46" s="219"/>
      <c r="BL46" s="219"/>
      <c r="BM46" s="219"/>
    </row>
    <row r="47" spans="1:65" ht="15" customHeight="1">
      <c r="B47" s="239" t="s">
        <v>674</v>
      </c>
      <c r="C47" s="1122" t="s">
        <v>198</v>
      </c>
      <c r="D47" s="1122"/>
      <c r="E47" s="1431" t="s">
        <v>432</v>
      </c>
      <c r="F47" s="1122"/>
      <c r="G47" s="4919" t="s">
        <v>2193</v>
      </c>
      <c r="H47" s="4920"/>
      <c r="I47" s="4920"/>
      <c r="J47" s="4920"/>
      <c r="K47" s="4916" t="s">
        <v>2194</v>
      </c>
      <c r="L47" s="4917"/>
      <c r="M47" s="4917"/>
      <c r="N47" s="4918"/>
      <c r="O47" s="5052" t="s">
        <v>2194</v>
      </c>
      <c r="P47" s="5053"/>
      <c r="Q47" s="5053"/>
      <c r="R47" s="5054"/>
      <c r="S47" s="4931" t="s">
        <v>2194</v>
      </c>
      <c r="T47" s="4932"/>
      <c r="U47" s="4932"/>
      <c r="V47" s="4933"/>
      <c r="X47" s="2541"/>
      <c r="Y47" s="2541"/>
      <c r="Z47" s="2541"/>
      <c r="AA47" s="2540"/>
      <c r="AB47" s="1125"/>
      <c r="AC47" s="1125"/>
      <c r="AD47" s="1124"/>
      <c r="AE47" s="1125"/>
      <c r="AF47" s="1125"/>
      <c r="AJ47" s="1125"/>
      <c r="AK47" s="1125"/>
      <c r="AL47" s="1122"/>
      <c r="AW47" s="1124"/>
      <c r="BJ47" s="219"/>
      <c r="BK47" s="219"/>
      <c r="BL47" s="219"/>
      <c r="BM47" s="219"/>
    </row>
    <row r="48" spans="1:65" ht="15" customHeight="1">
      <c r="B48" s="103"/>
      <c r="C48" s="1122" t="s">
        <v>672</v>
      </c>
      <c r="D48" s="1122"/>
      <c r="E48" s="1431" t="s">
        <v>432</v>
      </c>
      <c r="F48" s="1122"/>
      <c r="G48" s="4913" t="s">
        <v>865</v>
      </c>
      <c r="H48" s="4914"/>
      <c r="I48" s="4914"/>
      <c r="J48" s="4914"/>
      <c r="K48" s="4971" t="s">
        <v>865</v>
      </c>
      <c r="L48" s="4972"/>
      <c r="M48" s="4972"/>
      <c r="N48" s="4973"/>
      <c r="O48" s="5046" t="s">
        <v>865</v>
      </c>
      <c r="P48" s="5047"/>
      <c r="Q48" s="5047"/>
      <c r="R48" s="5048"/>
      <c r="S48" s="4959" t="s">
        <v>865</v>
      </c>
      <c r="T48" s="4960"/>
      <c r="U48" s="4960"/>
      <c r="V48" s="4961"/>
      <c r="X48" s="2541"/>
      <c r="Y48" s="2541"/>
      <c r="Z48" s="2541"/>
      <c r="AA48" s="2540"/>
      <c r="AB48" s="1125"/>
      <c r="AC48" s="1125"/>
      <c r="AD48" s="1124"/>
      <c r="AE48" s="1125"/>
      <c r="AF48" s="1125"/>
      <c r="AJ48" s="1125"/>
      <c r="AK48" s="1125"/>
      <c r="AL48" s="1122"/>
      <c r="AM48" s="1122"/>
      <c r="AW48" s="1124"/>
      <c r="BJ48" s="219"/>
      <c r="BK48" s="219"/>
      <c r="BL48" s="219"/>
      <c r="BM48" s="219"/>
    </row>
    <row r="49" spans="2:65" ht="15" customHeight="1">
      <c r="B49" s="103"/>
      <c r="C49" s="1122" t="s">
        <v>673</v>
      </c>
      <c r="D49" s="1122"/>
      <c r="E49" s="1431" t="s">
        <v>432</v>
      </c>
      <c r="F49" s="1122"/>
      <c r="G49" s="5061">
        <v>0.45</v>
      </c>
      <c r="H49" s="4169"/>
      <c r="I49" s="4169"/>
      <c r="J49" s="4169"/>
      <c r="K49" s="4459">
        <v>2.25</v>
      </c>
      <c r="L49" s="5042"/>
      <c r="M49" s="5042"/>
      <c r="N49" s="5042"/>
      <c r="O49" s="4640">
        <v>3.5</v>
      </c>
      <c r="P49" s="5049"/>
      <c r="Q49" s="5049"/>
      <c r="R49" s="5049"/>
      <c r="S49" s="4490">
        <v>4.75</v>
      </c>
      <c r="T49" s="5050"/>
      <c r="U49" s="5050"/>
      <c r="V49" s="5051"/>
      <c r="X49" s="2541"/>
      <c r="Y49" s="2541"/>
      <c r="Z49" s="2541"/>
      <c r="AA49" s="2540"/>
      <c r="AB49" s="1125"/>
      <c r="AC49" s="1125"/>
      <c r="AD49" s="1124"/>
      <c r="AE49" s="1125"/>
      <c r="AF49" s="1125"/>
      <c r="AJ49" s="1125"/>
      <c r="AK49" s="1125"/>
      <c r="AL49" s="1122"/>
      <c r="AM49" s="1122"/>
      <c r="AW49" s="1124"/>
      <c r="BJ49" s="219"/>
      <c r="BK49" s="219"/>
      <c r="BL49" s="219"/>
      <c r="BM49" s="219"/>
    </row>
    <row r="50" spans="2:65" ht="15" customHeight="1">
      <c r="B50" s="626"/>
      <c r="C50" s="205" t="s">
        <v>678</v>
      </c>
      <c r="D50" s="205"/>
      <c r="E50" s="1421" t="s">
        <v>432</v>
      </c>
      <c r="F50" s="205"/>
      <c r="G50" s="4150" t="s">
        <v>1151</v>
      </c>
      <c r="H50" s="4154"/>
      <c r="I50" s="4154"/>
      <c r="J50" s="4155"/>
      <c r="K50" s="4257" t="s">
        <v>1152</v>
      </c>
      <c r="L50" s="4258"/>
      <c r="M50" s="4258"/>
      <c r="N50" s="4259"/>
      <c r="O50" s="4887" t="s">
        <v>1171</v>
      </c>
      <c r="P50" s="5044"/>
      <c r="Q50" s="5044"/>
      <c r="R50" s="5045"/>
      <c r="S50" s="5037" t="s">
        <v>1174</v>
      </c>
      <c r="T50" s="5076"/>
      <c r="U50" s="5076"/>
      <c r="V50" s="5077"/>
      <c r="X50" s="2541"/>
      <c r="Y50" s="2541"/>
      <c r="Z50" s="2541"/>
      <c r="AA50" s="2540"/>
      <c r="AB50" s="1125"/>
      <c r="AC50" s="1125"/>
      <c r="AD50" s="1124"/>
      <c r="AE50" s="1125"/>
      <c r="AF50" s="1125"/>
      <c r="AJ50" s="1125"/>
      <c r="AK50" s="1125"/>
      <c r="AL50" s="1122"/>
      <c r="AM50" s="1122"/>
      <c r="AW50" s="1124"/>
      <c r="BJ50" s="219"/>
      <c r="BK50" s="219"/>
      <c r="BL50" s="219"/>
      <c r="BM50" s="219"/>
    </row>
    <row r="51" spans="2:65" ht="15" customHeight="1">
      <c r="B51" s="239" t="s">
        <v>675</v>
      </c>
      <c r="C51" s="1122" t="s">
        <v>198</v>
      </c>
      <c r="D51" s="1122"/>
      <c r="E51" s="1431" t="s">
        <v>432</v>
      </c>
      <c r="F51" s="1122"/>
      <c r="G51" s="4919" t="s">
        <v>2193</v>
      </c>
      <c r="H51" s="4920"/>
      <c r="I51" s="4920"/>
      <c r="J51" s="4920"/>
      <c r="K51" s="4916" t="s">
        <v>2194</v>
      </c>
      <c r="L51" s="4917"/>
      <c r="M51" s="4917"/>
      <c r="N51" s="4918"/>
      <c r="O51" s="5052" t="s">
        <v>2194</v>
      </c>
      <c r="P51" s="5053"/>
      <c r="Q51" s="5053"/>
      <c r="R51" s="5054"/>
      <c r="S51" s="4931" t="s">
        <v>2194</v>
      </c>
      <c r="T51" s="4932"/>
      <c r="U51" s="4932"/>
      <c r="V51" s="4933"/>
      <c r="X51" s="2541"/>
      <c r="Y51" s="2541"/>
      <c r="Z51" s="2541"/>
      <c r="AA51" s="2540"/>
      <c r="AB51" s="1125"/>
      <c r="AC51" s="1125"/>
      <c r="AD51" s="1124"/>
      <c r="AE51" s="1125"/>
      <c r="AF51" s="1125"/>
      <c r="AJ51" s="1125"/>
      <c r="AK51" s="1125"/>
      <c r="AL51" s="1122"/>
      <c r="AM51" s="1122"/>
      <c r="AW51" s="1124"/>
      <c r="BJ51" s="219"/>
      <c r="BK51" s="219"/>
      <c r="BL51" s="219"/>
      <c r="BM51" s="219"/>
    </row>
    <row r="52" spans="2:65" ht="15" customHeight="1">
      <c r="B52" s="103"/>
      <c r="C52" s="1122" t="s">
        <v>672</v>
      </c>
      <c r="D52" s="1122"/>
      <c r="E52" s="1431" t="s">
        <v>432</v>
      </c>
      <c r="F52" s="1122"/>
      <c r="G52" s="4913" t="s">
        <v>865</v>
      </c>
      <c r="H52" s="4914"/>
      <c r="I52" s="4914"/>
      <c r="J52" s="4914"/>
      <c r="K52" s="4971" t="s">
        <v>865</v>
      </c>
      <c r="L52" s="4972"/>
      <c r="M52" s="4972"/>
      <c r="N52" s="4973"/>
      <c r="O52" s="5046" t="s">
        <v>865</v>
      </c>
      <c r="P52" s="5047"/>
      <c r="Q52" s="5047"/>
      <c r="R52" s="5048"/>
      <c r="S52" s="4959" t="s">
        <v>865</v>
      </c>
      <c r="T52" s="4960"/>
      <c r="U52" s="4960"/>
      <c r="V52" s="4961"/>
      <c r="X52" s="2541"/>
      <c r="Y52" s="2541"/>
      <c r="Z52" s="2541"/>
      <c r="AA52" s="2540"/>
      <c r="AB52" s="1125"/>
      <c r="AC52" s="1125"/>
      <c r="AD52" s="1124"/>
      <c r="AE52" s="1125"/>
      <c r="AF52" s="1125"/>
      <c r="AJ52" s="1125"/>
      <c r="AK52" s="1125"/>
      <c r="AL52" s="1122"/>
      <c r="AM52" s="1122"/>
      <c r="AW52" s="1124"/>
      <c r="BJ52" s="219"/>
      <c r="BK52" s="219"/>
      <c r="BL52" s="219"/>
      <c r="BM52" s="219"/>
    </row>
    <row r="53" spans="2:65" ht="15" customHeight="1">
      <c r="B53" s="103"/>
      <c r="C53" s="1122" t="s">
        <v>673</v>
      </c>
      <c r="D53" s="1122"/>
      <c r="E53" s="1431" t="s">
        <v>432</v>
      </c>
      <c r="F53" s="1122"/>
      <c r="G53" s="5061">
        <v>0.5</v>
      </c>
      <c r="H53" s="4169"/>
      <c r="I53" s="4169"/>
      <c r="J53" s="4169"/>
      <c r="K53" s="4459">
        <v>2.5</v>
      </c>
      <c r="L53" s="5042"/>
      <c r="M53" s="5042"/>
      <c r="N53" s="5042"/>
      <c r="O53" s="4640">
        <v>3.75</v>
      </c>
      <c r="P53" s="5049"/>
      <c r="Q53" s="5049"/>
      <c r="R53" s="5049"/>
      <c r="S53" s="4490">
        <v>5</v>
      </c>
      <c r="T53" s="5050"/>
      <c r="U53" s="5050"/>
      <c r="V53" s="5051"/>
      <c r="X53" s="2541"/>
      <c r="Y53" s="2541"/>
      <c r="Z53" s="2541"/>
      <c r="AA53" s="2540"/>
      <c r="AB53" s="1125"/>
      <c r="AC53" s="1125"/>
      <c r="AD53" s="1124"/>
      <c r="AE53" s="1125"/>
      <c r="AF53" s="1125"/>
      <c r="AJ53" s="1125"/>
      <c r="AK53" s="1125"/>
      <c r="AL53" s="1122"/>
      <c r="AM53" s="1122"/>
      <c r="AW53" s="1124"/>
      <c r="BJ53" s="219"/>
      <c r="BK53" s="219"/>
      <c r="BL53" s="219"/>
      <c r="BM53" s="219"/>
    </row>
    <row r="54" spans="2:65" ht="15" customHeight="1">
      <c r="B54" s="626"/>
      <c r="C54" s="205" t="s">
        <v>678</v>
      </c>
      <c r="D54" s="205"/>
      <c r="E54" s="1421" t="s">
        <v>432</v>
      </c>
      <c r="F54" s="205"/>
      <c r="G54" s="4150" t="s">
        <v>1150</v>
      </c>
      <c r="H54" s="4154"/>
      <c r="I54" s="4154"/>
      <c r="J54" s="4155"/>
      <c r="K54" s="5063" t="s">
        <v>1153</v>
      </c>
      <c r="L54" s="5064"/>
      <c r="M54" s="5064"/>
      <c r="N54" s="5065"/>
      <c r="O54" s="5069" t="s">
        <v>1172</v>
      </c>
      <c r="P54" s="5070"/>
      <c r="Q54" s="5070"/>
      <c r="R54" s="5071"/>
      <c r="S54" s="5066" t="s">
        <v>1173</v>
      </c>
      <c r="T54" s="5067"/>
      <c r="U54" s="5067"/>
      <c r="V54" s="5068"/>
      <c r="X54" s="2541"/>
      <c r="Y54" s="2541"/>
      <c r="Z54" s="2541"/>
      <c r="AA54" s="2540"/>
      <c r="AB54" s="1125"/>
      <c r="AC54" s="1125"/>
      <c r="AD54" s="1124"/>
      <c r="AE54" s="1125"/>
      <c r="AF54" s="1125"/>
      <c r="AJ54" s="1125"/>
      <c r="AK54" s="1125"/>
      <c r="AL54" s="1122"/>
      <c r="AM54" s="1122"/>
      <c r="AW54" s="1124"/>
      <c r="BJ54" s="219"/>
      <c r="BK54" s="219"/>
      <c r="BL54" s="219"/>
      <c r="BM54" s="219"/>
    </row>
    <row r="55" spans="2:65" ht="45.75" customHeight="1">
      <c r="B55" s="1122"/>
      <c r="C55" s="1122"/>
      <c r="D55" s="1122"/>
      <c r="E55" s="1304"/>
      <c r="F55" s="1122"/>
      <c r="G55" s="1535" t="s">
        <v>1193</v>
      </c>
      <c r="H55" s="52"/>
      <c r="I55" s="799"/>
      <c r="J55" s="1418"/>
      <c r="K55" s="644"/>
      <c r="L55" s="1418"/>
      <c r="M55" s="644"/>
      <c r="N55" s="1418"/>
      <c r="O55" s="1418"/>
      <c r="P55" s="1418"/>
      <c r="Q55" s="1418"/>
      <c r="R55" s="1418"/>
      <c r="S55" s="644"/>
      <c r="T55" s="1418"/>
      <c r="U55" s="644"/>
      <c r="V55" s="1418"/>
      <c r="X55" s="1534"/>
      <c r="Y55" s="2541"/>
      <c r="Z55" s="2540"/>
      <c r="AA55" s="2541"/>
      <c r="AB55" s="1534"/>
      <c r="AC55" s="1534"/>
      <c r="AD55" s="1534"/>
      <c r="AE55" s="1534"/>
      <c r="AF55" s="1125"/>
      <c r="AG55" s="1124"/>
      <c r="AH55" s="1125"/>
      <c r="AI55" s="1124"/>
      <c r="AJ55" s="1125"/>
      <c r="AK55" s="1125"/>
      <c r="AL55" s="1122"/>
      <c r="AM55" s="1122"/>
      <c r="AN55" s="1122"/>
      <c r="BJ55" s="219"/>
      <c r="BK55" s="219"/>
      <c r="BL55" s="219"/>
      <c r="BM55" s="219"/>
    </row>
    <row r="56" spans="2:65">
      <c r="B56" s="145" t="s">
        <v>952</v>
      </c>
      <c r="C56" s="145"/>
      <c r="D56" s="145"/>
      <c r="E56" s="2735" t="s">
        <v>2073</v>
      </c>
      <c r="F56" s="145"/>
      <c r="G56" s="147"/>
      <c r="H56" s="146"/>
      <c r="I56" s="147"/>
      <c r="J56" s="146"/>
      <c r="K56" s="147"/>
      <c r="L56" s="146"/>
      <c r="M56" s="147"/>
      <c r="N56" s="146"/>
      <c r="O56" s="146"/>
      <c r="P56" s="146"/>
      <c r="Q56" s="146"/>
      <c r="R56" s="146"/>
      <c r="S56" s="147"/>
      <c r="T56" s="146"/>
      <c r="U56" s="146"/>
      <c r="V56" s="147"/>
      <c r="W56" s="145"/>
      <c r="X56" s="145"/>
      <c r="Y56" s="145"/>
      <c r="Z56" s="145"/>
      <c r="AA56" s="145"/>
      <c r="AB56" s="145"/>
      <c r="AC56" s="145"/>
      <c r="AD56" s="145"/>
      <c r="AE56" s="145"/>
      <c r="AF56" s="145"/>
      <c r="AG56" s="145"/>
      <c r="AH56" s="145"/>
      <c r="AI56" s="145"/>
      <c r="AJ56" s="1125"/>
      <c r="AK56" s="1125"/>
      <c r="AL56" s="1122"/>
      <c r="AM56" s="1122"/>
      <c r="AN56" s="1122"/>
      <c r="BJ56" s="219"/>
      <c r="BK56" s="219"/>
      <c r="BL56" s="219"/>
      <c r="BM56" s="219"/>
    </row>
    <row r="57" spans="2:65" ht="15" customHeight="1">
      <c r="B57" s="1122"/>
      <c r="C57" s="1122"/>
      <c r="D57" s="1122"/>
      <c r="E57" s="1304"/>
      <c r="F57" s="1122"/>
      <c r="G57" s="1246"/>
      <c r="H57" s="87"/>
      <c r="I57" s="1246"/>
      <c r="J57" s="87"/>
      <c r="K57" s="1246"/>
      <c r="L57" s="87"/>
      <c r="M57" s="1246"/>
      <c r="N57" s="87"/>
      <c r="O57" s="87"/>
      <c r="P57" s="87"/>
      <c r="Q57" s="87"/>
      <c r="R57" s="87"/>
      <c r="S57" s="1246"/>
      <c r="T57" s="87"/>
      <c r="U57" s="87"/>
      <c r="V57" s="1246"/>
      <c r="Y57" s="1124"/>
      <c r="Z57" s="1125"/>
      <c r="AA57" s="1124"/>
      <c r="AB57" s="1125"/>
      <c r="AC57" s="1124"/>
      <c r="AD57" s="1125"/>
      <c r="AE57" s="1124"/>
      <c r="AF57" s="1125"/>
      <c r="AG57" s="1124"/>
      <c r="AH57" s="1125"/>
      <c r="AI57" s="1124"/>
      <c r="AJ57" s="1125"/>
      <c r="AK57" s="1125"/>
      <c r="AL57" s="1122"/>
      <c r="AM57" s="1122"/>
      <c r="AN57" s="1122"/>
      <c r="BJ57" s="219"/>
      <c r="BK57" s="219"/>
      <c r="BL57" s="219"/>
      <c r="BM57" s="219"/>
    </row>
    <row r="58" spans="2:65" ht="15" customHeight="1">
      <c r="B58" s="1122"/>
      <c r="C58" s="1122"/>
      <c r="D58" s="1122"/>
      <c r="E58" s="1304"/>
      <c r="F58" s="1122"/>
      <c r="G58" s="4199" t="s">
        <v>415</v>
      </c>
      <c r="H58" s="4200"/>
      <c r="I58" s="4200"/>
      <c r="J58" s="4270"/>
      <c r="K58" s="4271" t="s">
        <v>921</v>
      </c>
      <c r="L58" s="4107"/>
      <c r="M58" s="4107"/>
      <c r="N58" s="4108"/>
      <c r="O58" s="4272" t="s">
        <v>922</v>
      </c>
      <c r="P58" s="4273"/>
      <c r="Q58" s="4273"/>
      <c r="R58" s="4274"/>
      <c r="S58" s="4275" t="s">
        <v>1149</v>
      </c>
      <c r="T58" s="4276"/>
      <c r="U58" s="4276"/>
      <c r="V58" s="4277"/>
      <c r="Y58" s="1124"/>
      <c r="Z58" s="1125"/>
      <c r="AA58" s="1124"/>
      <c r="AB58" s="1125"/>
      <c r="AC58" s="1124"/>
      <c r="AD58" s="1125"/>
      <c r="AE58" s="1124"/>
      <c r="AF58" s="1125"/>
      <c r="AG58" s="1124"/>
      <c r="AH58" s="1125"/>
      <c r="AI58" s="1124"/>
      <c r="AJ58" s="1125"/>
      <c r="AK58" s="1125"/>
      <c r="AL58" s="1122"/>
      <c r="AM58" s="1122"/>
      <c r="AN58" s="1122"/>
      <c r="BJ58" s="219"/>
      <c r="BK58" s="219"/>
      <c r="BL58" s="219"/>
      <c r="BM58" s="219"/>
    </row>
    <row r="59" spans="2:65">
      <c r="B59" s="1142" t="s">
        <v>812</v>
      </c>
      <c r="C59" s="1135"/>
      <c r="D59" s="1135"/>
      <c r="E59" s="1136"/>
      <c r="F59" s="1135"/>
      <c r="G59" s="4211" t="s">
        <v>800</v>
      </c>
      <c r="H59" s="4212"/>
      <c r="I59" s="4212"/>
      <c r="J59" s="4212"/>
      <c r="K59" s="4212"/>
      <c r="L59" s="4212"/>
      <c r="M59" s="4212"/>
      <c r="N59" s="4212"/>
      <c r="O59" s="4212"/>
      <c r="P59" s="4212"/>
      <c r="Q59" s="4212"/>
      <c r="R59" s="4212"/>
      <c r="S59" s="4212"/>
      <c r="T59" s="4212"/>
      <c r="U59" s="4212"/>
      <c r="V59" s="4213"/>
      <c r="Y59" s="1124"/>
      <c r="Z59" s="1125"/>
      <c r="AA59" s="1124"/>
      <c r="AB59" s="1125"/>
      <c r="AC59" s="1124"/>
      <c r="AD59" s="1125"/>
      <c r="AE59" s="1124"/>
      <c r="AF59" s="1125"/>
      <c r="AG59" s="1124"/>
      <c r="AH59" s="1125"/>
      <c r="AI59" s="1124"/>
      <c r="AJ59" s="1125"/>
      <c r="AK59" s="1125"/>
      <c r="AL59" s="1122"/>
      <c r="AM59" s="1122"/>
      <c r="AN59" s="1122"/>
      <c r="BJ59" s="219"/>
      <c r="BK59" s="219"/>
      <c r="BL59" s="219"/>
      <c r="BM59" s="219"/>
    </row>
    <row r="60" spans="2:65">
      <c r="B60" s="1137" t="s">
        <v>814</v>
      </c>
      <c r="C60" s="1126"/>
      <c r="D60" s="1126"/>
      <c r="E60" s="1130"/>
      <c r="F60" s="1126"/>
      <c r="G60" s="4214" t="s">
        <v>801</v>
      </c>
      <c r="H60" s="4215"/>
      <c r="I60" s="4215"/>
      <c r="J60" s="4215"/>
      <c r="K60" s="4215"/>
      <c r="L60" s="4215"/>
      <c r="M60" s="4215"/>
      <c r="N60" s="4215"/>
      <c r="O60" s="4215"/>
      <c r="P60" s="4215"/>
      <c r="Q60" s="4215"/>
      <c r="R60" s="4215"/>
      <c r="S60" s="4215"/>
      <c r="T60" s="4215"/>
      <c r="U60" s="4215"/>
      <c r="V60" s="4216"/>
      <c r="BJ60" s="219"/>
      <c r="BK60" s="219"/>
      <c r="BL60" s="219"/>
      <c r="BM60" s="219"/>
    </row>
    <row r="61" spans="2:65">
      <c r="B61" s="1137" t="s">
        <v>813</v>
      </c>
      <c r="C61" s="1126"/>
      <c r="D61" s="1126"/>
      <c r="E61" s="1130"/>
      <c r="F61" s="1126"/>
      <c r="G61" s="4214" t="s">
        <v>803</v>
      </c>
      <c r="H61" s="4215"/>
      <c r="I61" s="4215"/>
      <c r="J61" s="4215"/>
      <c r="K61" s="4215"/>
      <c r="L61" s="4215"/>
      <c r="M61" s="4215"/>
      <c r="N61" s="4215"/>
      <c r="O61" s="4215"/>
      <c r="P61" s="4215"/>
      <c r="Q61" s="4215"/>
      <c r="R61" s="4215"/>
      <c r="S61" s="4215"/>
      <c r="T61" s="4215"/>
      <c r="U61" s="4215"/>
      <c r="V61" s="4216"/>
      <c r="BJ61" s="219"/>
      <c r="BK61" s="219"/>
      <c r="BL61" s="219"/>
      <c r="BM61" s="219"/>
    </row>
    <row r="62" spans="2:65">
      <c r="B62" s="1137" t="s">
        <v>817</v>
      </c>
      <c r="C62" s="1126"/>
      <c r="D62" s="1126"/>
      <c r="E62" s="1130"/>
      <c r="F62" s="1126"/>
      <c r="G62" s="4214" t="s">
        <v>802</v>
      </c>
      <c r="H62" s="4215"/>
      <c r="I62" s="4215"/>
      <c r="J62" s="4215"/>
      <c r="K62" s="4215"/>
      <c r="L62" s="4215"/>
      <c r="M62" s="4215"/>
      <c r="N62" s="4215"/>
      <c r="O62" s="4215"/>
      <c r="P62" s="4215"/>
      <c r="Q62" s="4215"/>
      <c r="R62" s="4215"/>
      <c r="S62" s="4215"/>
      <c r="T62" s="4215"/>
      <c r="U62" s="4215"/>
      <c r="V62" s="4216"/>
      <c r="BJ62" s="219"/>
      <c r="BK62" s="219"/>
      <c r="BL62" s="219"/>
      <c r="BM62" s="219"/>
    </row>
    <row r="63" spans="2:65">
      <c r="B63" s="1137" t="s">
        <v>815</v>
      </c>
      <c r="C63" s="1126"/>
      <c r="D63" s="1126"/>
      <c r="E63" s="1130"/>
      <c r="F63" s="1126"/>
      <c r="G63" s="4217" t="s">
        <v>804</v>
      </c>
      <c r="H63" s="4218"/>
      <c r="I63" s="4218"/>
      <c r="J63" s="4218"/>
      <c r="K63" s="4218"/>
      <c r="L63" s="4218"/>
      <c r="M63" s="4218"/>
      <c r="N63" s="4218"/>
      <c r="O63" s="4218"/>
      <c r="P63" s="4218"/>
      <c r="Q63" s="4218"/>
      <c r="R63" s="4218"/>
      <c r="S63" s="4218"/>
      <c r="T63" s="4218"/>
      <c r="U63" s="4218"/>
      <c r="V63" s="4219"/>
      <c r="BJ63" s="219"/>
      <c r="BK63" s="219"/>
      <c r="BL63" s="219"/>
      <c r="BM63" s="219"/>
    </row>
    <row r="64" spans="2:65">
      <c r="B64" s="1137" t="s">
        <v>108</v>
      </c>
      <c r="C64" s="1126"/>
      <c r="D64" s="1126"/>
      <c r="E64" s="1130"/>
      <c r="F64" s="1126"/>
      <c r="G64" s="4458">
        <v>20</v>
      </c>
      <c r="H64" s="4885"/>
      <c r="I64" s="4885"/>
      <c r="J64" s="4885"/>
      <c r="K64" s="4885"/>
      <c r="L64" s="4885"/>
      <c r="M64" s="4885"/>
      <c r="N64" s="4886"/>
      <c r="O64" s="4174">
        <v>25</v>
      </c>
      <c r="P64" s="4175"/>
      <c r="Q64" s="4175"/>
      <c r="R64" s="4176"/>
      <c r="S64" s="4165">
        <v>40</v>
      </c>
      <c r="T64" s="4166"/>
      <c r="U64" s="4166"/>
      <c r="V64" s="4167"/>
      <c r="BJ64" s="219"/>
      <c r="BK64" s="219"/>
      <c r="BL64" s="219"/>
      <c r="BM64" s="219"/>
    </row>
    <row r="65" spans="2:65">
      <c r="B65" s="1137" t="s">
        <v>816</v>
      </c>
      <c r="C65" s="1126"/>
      <c r="D65" s="1126"/>
      <c r="E65" s="1130"/>
      <c r="F65" s="1126"/>
      <c r="G65" s="4459">
        <v>6.3</v>
      </c>
      <c r="H65" s="5042"/>
      <c r="I65" s="5042"/>
      <c r="J65" s="5042"/>
      <c r="K65" s="5042"/>
      <c r="L65" s="5042"/>
      <c r="M65" s="5042"/>
      <c r="N65" s="5043"/>
      <c r="O65" s="4174">
        <v>10</v>
      </c>
      <c r="P65" s="4175"/>
      <c r="Q65" s="4175"/>
      <c r="R65" s="4176"/>
      <c r="S65" s="4165">
        <v>16</v>
      </c>
      <c r="T65" s="4166"/>
      <c r="U65" s="4166"/>
      <c r="V65" s="4167"/>
      <c r="BJ65" s="219"/>
      <c r="BK65" s="219"/>
      <c r="BL65" s="219"/>
      <c r="BM65" s="219"/>
    </row>
    <row r="66" spans="2:65">
      <c r="B66" s="1019" t="s">
        <v>827</v>
      </c>
      <c r="C66" s="639"/>
      <c r="D66" s="639"/>
      <c r="E66" s="1138"/>
      <c r="F66" s="639"/>
      <c r="G66" s="4257">
        <v>0.3</v>
      </c>
      <c r="H66" s="4258"/>
      <c r="I66" s="4258"/>
      <c r="J66" s="4258"/>
      <c r="K66" s="4258"/>
      <c r="L66" s="4258"/>
      <c r="M66" s="4258"/>
      <c r="N66" s="4259"/>
      <c r="O66" s="4159">
        <v>0.4</v>
      </c>
      <c r="P66" s="4160"/>
      <c r="Q66" s="4160"/>
      <c r="R66" s="4161"/>
      <c r="S66" s="4162">
        <v>0.3</v>
      </c>
      <c r="T66" s="4163"/>
      <c r="U66" s="4163"/>
      <c r="V66" s="4164"/>
      <c r="BJ66" s="219"/>
      <c r="BK66" s="219"/>
      <c r="BL66" s="219"/>
      <c r="BM66" s="219"/>
    </row>
    <row r="67" spans="2:65">
      <c r="B67" s="1142" t="s">
        <v>805</v>
      </c>
      <c r="C67" s="1135"/>
      <c r="D67" s="1135"/>
      <c r="E67" s="1136"/>
      <c r="F67" s="1135"/>
      <c r="G67" s="4211" t="s">
        <v>2224</v>
      </c>
      <c r="H67" s="4212"/>
      <c r="I67" s="4212"/>
      <c r="J67" s="4212"/>
      <c r="K67" s="4212"/>
      <c r="L67" s="4212"/>
      <c r="M67" s="4212"/>
      <c r="N67" s="4212"/>
      <c r="O67" s="4212"/>
      <c r="P67" s="4212"/>
      <c r="Q67" s="4212"/>
      <c r="R67" s="4212"/>
      <c r="S67" s="4212"/>
      <c r="T67" s="4212"/>
      <c r="U67" s="4212"/>
      <c r="V67" s="4213"/>
      <c r="BJ67" s="219"/>
      <c r="BK67" s="219"/>
      <c r="BL67" s="219"/>
      <c r="BM67" s="219"/>
    </row>
    <row r="68" spans="2:65" s="1122" customFormat="1">
      <c r="B68" s="1137" t="s">
        <v>986</v>
      </c>
      <c r="C68" s="1126"/>
      <c r="D68" s="1126"/>
      <c r="E68" s="1130"/>
      <c r="F68" s="1126"/>
      <c r="G68" s="4214" t="s">
        <v>988</v>
      </c>
      <c r="H68" s="4215"/>
      <c r="I68" s="4215"/>
      <c r="J68" s="4215"/>
      <c r="K68" s="4215"/>
      <c r="L68" s="4215"/>
      <c r="M68" s="4215"/>
      <c r="N68" s="4215"/>
      <c r="O68" s="4215"/>
      <c r="P68" s="4215"/>
      <c r="Q68" s="4215"/>
      <c r="R68" s="4215"/>
      <c r="S68" s="4215"/>
      <c r="T68" s="4215"/>
      <c r="U68" s="4215"/>
      <c r="V68" s="4216"/>
      <c r="W68" s="1125"/>
      <c r="X68" s="1124"/>
      <c r="Y68" s="1125"/>
      <c r="Z68" s="1124"/>
      <c r="AA68" s="1125"/>
      <c r="AB68" s="1124"/>
      <c r="AC68" s="1125"/>
      <c r="AD68" s="1124"/>
      <c r="AE68" s="1125"/>
      <c r="AF68" s="1124"/>
      <c r="AG68" s="1125"/>
      <c r="AH68" s="1124"/>
      <c r="AI68" s="1125"/>
      <c r="AJ68" s="1125"/>
    </row>
    <row r="69" spans="2:65">
      <c r="B69" s="1137" t="s">
        <v>806</v>
      </c>
      <c r="C69" s="1126" t="s">
        <v>809</v>
      </c>
      <c r="D69" s="1126"/>
      <c r="E69" s="1130"/>
      <c r="F69" s="1126"/>
      <c r="G69" s="4459">
        <v>120</v>
      </c>
      <c r="H69" s="5042"/>
      <c r="I69" s="5042"/>
      <c r="J69" s="5042"/>
      <c r="K69" s="5042"/>
      <c r="L69" s="5042"/>
      <c r="M69" s="5042"/>
      <c r="N69" s="5043"/>
      <c r="O69" s="4174">
        <v>120</v>
      </c>
      <c r="P69" s="4175"/>
      <c r="Q69" s="4175">
        <v>120</v>
      </c>
      <c r="R69" s="4176"/>
      <c r="S69" s="4165">
        <v>120</v>
      </c>
      <c r="T69" s="4166"/>
      <c r="U69" s="4166">
        <v>120</v>
      </c>
      <c r="V69" s="4167"/>
      <c r="BJ69" s="219"/>
      <c r="BK69" s="219"/>
      <c r="BL69" s="219"/>
      <c r="BM69" s="219"/>
    </row>
    <row r="70" spans="2:65">
      <c r="B70" s="1137" t="s">
        <v>807</v>
      </c>
      <c r="C70" s="1126" t="s">
        <v>810</v>
      </c>
      <c r="D70" s="1126"/>
      <c r="E70" s="1130"/>
      <c r="F70" s="1126"/>
      <c r="G70" s="4459" t="s">
        <v>975</v>
      </c>
      <c r="H70" s="5042"/>
      <c r="I70" s="5042"/>
      <c r="J70" s="5042"/>
      <c r="K70" s="5042"/>
      <c r="L70" s="5042"/>
      <c r="M70" s="5042"/>
      <c r="N70" s="5043"/>
      <c r="O70" s="4640" t="s">
        <v>975</v>
      </c>
      <c r="P70" s="5049"/>
      <c r="Q70" s="5049">
        <v>15</v>
      </c>
      <c r="R70" s="5062"/>
      <c r="S70" s="4490" t="s">
        <v>975</v>
      </c>
      <c r="T70" s="5050"/>
      <c r="U70" s="5050">
        <v>15</v>
      </c>
      <c r="V70" s="5051"/>
      <c r="BJ70" s="219"/>
      <c r="BK70" s="219"/>
      <c r="BL70" s="219"/>
      <c r="BM70" s="219"/>
    </row>
    <row r="71" spans="2:65">
      <c r="B71" s="1019" t="s">
        <v>2200</v>
      </c>
      <c r="C71" s="639" t="s">
        <v>811</v>
      </c>
      <c r="D71" s="639"/>
      <c r="E71" s="1138"/>
      <c r="F71" s="639"/>
      <c r="G71" s="4257" t="s">
        <v>2205</v>
      </c>
      <c r="H71" s="4258"/>
      <c r="I71" s="4258"/>
      <c r="J71" s="4258"/>
      <c r="K71" s="4258"/>
      <c r="L71" s="4258"/>
      <c r="M71" s="4258"/>
      <c r="N71" s="4259"/>
      <c r="O71" s="4159" t="s">
        <v>2205</v>
      </c>
      <c r="P71" s="4160"/>
      <c r="Q71" s="4160">
        <v>18</v>
      </c>
      <c r="R71" s="4161"/>
      <c r="S71" s="4162" t="s">
        <v>2205</v>
      </c>
      <c r="T71" s="4163"/>
      <c r="U71" s="4163">
        <v>18</v>
      </c>
      <c r="V71" s="4164"/>
      <c r="BJ71" s="219"/>
      <c r="BK71" s="219"/>
      <c r="BL71" s="219"/>
      <c r="BM71" s="219"/>
    </row>
    <row r="72" spans="2:65">
      <c r="B72" s="1142" t="s">
        <v>824</v>
      </c>
      <c r="C72" s="1135"/>
      <c r="D72" s="1135"/>
      <c r="E72" s="1136"/>
      <c r="F72" s="1135"/>
      <c r="G72" s="4214" t="s">
        <v>937</v>
      </c>
      <c r="H72" s="4215"/>
      <c r="I72" s="4215"/>
      <c r="J72" s="4215"/>
      <c r="K72" s="4215"/>
      <c r="L72" s="4215"/>
      <c r="M72" s="4215"/>
      <c r="N72" s="4215"/>
      <c r="O72" s="4215"/>
      <c r="P72" s="4215"/>
      <c r="Q72" s="4215"/>
      <c r="R72" s="4215"/>
      <c r="S72" s="4215"/>
      <c r="T72" s="4215"/>
      <c r="U72" s="4215"/>
      <c r="V72" s="4216"/>
      <c r="BJ72" s="219"/>
      <c r="BK72" s="219"/>
      <c r="BL72" s="219"/>
      <c r="BM72" s="219"/>
    </row>
    <row r="73" spans="2:65">
      <c r="B73" s="1137"/>
      <c r="C73" s="1126"/>
      <c r="D73" s="1126"/>
      <c r="E73" s="1130"/>
      <c r="F73" s="1126"/>
      <c r="G73" s="4214" t="s">
        <v>818</v>
      </c>
      <c r="H73" s="4215"/>
      <c r="I73" s="4215"/>
      <c r="J73" s="4215"/>
      <c r="K73" s="4215"/>
      <c r="L73" s="4215"/>
      <c r="M73" s="4215"/>
      <c r="N73" s="4215"/>
      <c r="O73" s="4215"/>
      <c r="P73" s="4215"/>
      <c r="Q73" s="4215"/>
      <c r="R73" s="4215"/>
      <c r="S73" s="4215"/>
      <c r="T73" s="4215"/>
      <c r="U73" s="4215"/>
      <c r="V73" s="4216"/>
      <c r="BJ73" s="219"/>
      <c r="BK73" s="219"/>
      <c r="BL73" s="219"/>
      <c r="BM73" s="219"/>
    </row>
    <row r="74" spans="2:65">
      <c r="B74" s="1144" t="s">
        <v>819</v>
      </c>
      <c r="C74" s="1134"/>
      <c r="D74" s="1145"/>
      <c r="E74" s="1122"/>
      <c r="F74" s="1134"/>
      <c r="G74" s="4206" t="s">
        <v>823</v>
      </c>
      <c r="H74" s="4207"/>
      <c r="I74" s="4207"/>
      <c r="J74" s="4207"/>
      <c r="K74" s="4207"/>
      <c r="L74" s="4207"/>
      <c r="M74" s="4207"/>
      <c r="N74" s="4207"/>
      <c r="O74" s="4207"/>
      <c r="P74" s="4207"/>
      <c r="Q74" s="4207"/>
      <c r="R74" s="4207"/>
      <c r="S74" s="4207"/>
      <c r="T74" s="4207"/>
      <c r="U74" s="4207"/>
      <c r="V74" s="4208"/>
      <c r="BJ74" s="219"/>
      <c r="BK74" s="219"/>
      <c r="BL74" s="219"/>
      <c r="BM74" s="219"/>
    </row>
    <row r="75" spans="2:65">
      <c r="B75" s="1143" t="s">
        <v>825</v>
      </c>
      <c r="C75" s="1139"/>
      <c r="D75" s="1139"/>
      <c r="E75" s="1140"/>
      <c r="F75" s="1139"/>
      <c r="G75" s="4141" t="s">
        <v>826</v>
      </c>
      <c r="H75" s="4142"/>
      <c r="I75" s="4142"/>
      <c r="J75" s="4142"/>
      <c r="K75" s="4142"/>
      <c r="L75" s="4142"/>
      <c r="M75" s="4142"/>
      <c r="N75" s="4142"/>
      <c r="O75" s="4142"/>
      <c r="P75" s="4142"/>
      <c r="Q75" s="4142"/>
      <c r="R75" s="4142"/>
      <c r="S75" s="4142"/>
      <c r="T75" s="4142"/>
      <c r="U75" s="4142"/>
      <c r="V75" s="4143"/>
      <c r="BJ75" s="219"/>
      <c r="BK75" s="219"/>
      <c r="BL75" s="219"/>
      <c r="BM75" s="219"/>
    </row>
    <row r="76" spans="2:65" ht="45.75" customHeight="1">
      <c r="G76" s="5075" t="s">
        <v>976</v>
      </c>
      <c r="H76" s="5075"/>
      <c r="I76" s="5075"/>
      <c r="J76" s="5075"/>
      <c r="K76" s="5075"/>
      <c r="L76" s="5075"/>
      <c r="M76" s="5075"/>
      <c r="N76" s="5075"/>
      <c r="O76" s="5075"/>
      <c r="P76" s="5075"/>
      <c r="Q76" s="5075"/>
      <c r="R76" s="5075"/>
      <c r="S76" s="5075"/>
      <c r="T76" s="5075"/>
      <c r="U76" s="5075"/>
      <c r="V76" s="5075"/>
      <c r="BJ76" s="219"/>
      <c r="BK76" s="219"/>
      <c r="BL76" s="219"/>
      <c r="BM76" s="219"/>
    </row>
    <row r="78" spans="2:65" s="1122" customFormat="1">
      <c r="B78" s="145" t="s">
        <v>1420</v>
      </c>
      <c r="C78" s="145"/>
      <c r="D78" s="145"/>
      <c r="E78" s="1675" t="s">
        <v>1437</v>
      </c>
      <c r="F78" s="145"/>
      <c r="G78" s="147"/>
      <c r="H78" s="146"/>
      <c r="I78" s="147"/>
      <c r="J78" s="146"/>
      <c r="K78" s="147"/>
      <c r="L78" s="146"/>
      <c r="M78" s="147"/>
      <c r="N78" s="146"/>
      <c r="O78" s="147"/>
      <c r="P78" s="146"/>
      <c r="Q78" s="146"/>
      <c r="R78" s="147"/>
      <c r="S78" s="146"/>
      <c r="T78" s="145"/>
      <c r="U78" s="145"/>
      <c r="V78" s="145"/>
      <c r="W78" s="145"/>
      <c r="X78" s="145"/>
      <c r="Y78" s="145"/>
      <c r="Z78" s="145"/>
      <c r="AA78" s="145"/>
      <c r="AB78" s="145"/>
      <c r="AC78" s="145"/>
      <c r="AD78" s="145"/>
      <c r="AE78" s="145"/>
      <c r="AF78" s="145"/>
      <c r="AG78" s="145"/>
      <c r="AH78" s="145"/>
      <c r="AI78" s="145"/>
    </row>
    <row r="79" spans="2:65" s="1122" customFormat="1">
      <c r="E79" s="1431"/>
      <c r="F79" s="138"/>
      <c r="I79" s="1125"/>
      <c r="J79" s="1124"/>
      <c r="K79" s="1125"/>
      <c r="L79" s="1124"/>
      <c r="M79" s="1125"/>
      <c r="N79" s="1124"/>
      <c r="O79" s="1125"/>
      <c r="P79" s="1124"/>
      <c r="Q79" s="1125"/>
      <c r="R79" s="1124"/>
      <c r="S79" s="1125"/>
      <c r="T79" s="1124"/>
      <c r="U79" s="1125"/>
      <c r="V79" s="1124"/>
      <c r="W79" s="1125"/>
      <c r="X79" s="1124"/>
      <c r="Y79" s="1125"/>
      <c r="Z79" s="1124"/>
      <c r="AA79" s="1125"/>
      <c r="AB79" s="1124"/>
      <c r="AC79" s="1125"/>
      <c r="AD79" s="1124"/>
      <c r="AE79" s="1125"/>
      <c r="AF79" s="1124"/>
      <c r="AG79" s="1125"/>
      <c r="AH79" s="1124"/>
      <c r="AI79" s="1125"/>
    </row>
    <row r="80" spans="2:65" s="1122" customFormat="1">
      <c r="E80" s="1431"/>
      <c r="G80" s="4427" t="s">
        <v>1441</v>
      </c>
      <c r="H80" s="4428"/>
      <c r="I80" s="4428"/>
      <c r="J80" s="4428"/>
      <c r="K80" s="4428"/>
      <c r="L80" s="4428"/>
      <c r="M80" s="4428"/>
      <c r="N80" s="4428"/>
      <c r="O80" s="4428"/>
      <c r="P80" s="4428"/>
      <c r="Q80" s="4428"/>
      <c r="R80" s="4428"/>
      <c r="S80" s="4427" t="s">
        <v>1442</v>
      </c>
      <c r="T80" s="4428"/>
      <c r="U80" s="4428"/>
      <c r="V80" s="4428"/>
      <c r="W80" s="4428"/>
      <c r="X80" s="4428"/>
      <c r="Y80" s="4428"/>
      <c r="Z80" s="4428"/>
      <c r="AA80" s="4428"/>
      <c r="AB80" s="4428"/>
      <c r="AC80" s="4428"/>
      <c r="AD80" s="4974"/>
      <c r="AE80" s="1125"/>
      <c r="AF80" s="1124"/>
      <c r="AG80" s="1125"/>
      <c r="AH80" s="1124"/>
      <c r="AI80" s="1125"/>
    </row>
    <row r="81" spans="2:35" s="1122" customFormat="1">
      <c r="B81" s="54" t="s">
        <v>1438</v>
      </c>
      <c r="C81" s="50"/>
      <c r="D81" s="50" t="s">
        <v>1489</v>
      </c>
      <c r="E81" s="1674"/>
      <c r="F81" s="1674"/>
      <c r="G81" s="4287" t="s">
        <v>1440</v>
      </c>
      <c r="H81" s="4288"/>
      <c r="I81" s="4288"/>
      <c r="J81" s="4288"/>
      <c r="K81" s="4288"/>
      <c r="L81" s="4288"/>
      <c r="M81" s="4288"/>
      <c r="N81" s="4288"/>
      <c r="O81" s="4288"/>
      <c r="P81" s="4288"/>
      <c r="Q81" s="4288"/>
      <c r="R81" s="4288"/>
      <c r="S81" s="4287" t="s">
        <v>1443</v>
      </c>
      <c r="T81" s="4288"/>
      <c r="U81" s="4288"/>
      <c r="V81" s="4288"/>
      <c r="W81" s="4288"/>
      <c r="X81" s="4288"/>
      <c r="Y81" s="4288"/>
      <c r="Z81" s="4288"/>
      <c r="AA81" s="4288"/>
      <c r="AB81" s="4288"/>
      <c r="AC81" s="4288"/>
      <c r="AD81" s="4289"/>
      <c r="AE81" s="1125"/>
      <c r="AF81" s="1124"/>
      <c r="AG81" s="1125"/>
      <c r="AH81" s="1124"/>
      <c r="AI81" s="1125"/>
    </row>
  </sheetData>
  <dataConsolidate/>
  <mergeCells count="96">
    <mergeCell ref="G80:R80"/>
    <mergeCell ref="S80:AD80"/>
    <mergeCell ref="G81:R81"/>
    <mergeCell ref="S81:AD81"/>
    <mergeCell ref="A19:A21"/>
    <mergeCell ref="A22:A24"/>
    <mergeCell ref="G76:V76"/>
    <mergeCell ref="G68:V68"/>
    <mergeCell ref="G41:J41"/>
    <mergeCell ref="K41:N41"/>
    <mergeCell ref="S41:V41"/>
    <mergeCell ref="G50:J50"/>
    <mergeCell ref="K50:N50"/>
    <mergeCell ref="S50:V50"/>
    <mergeCell ref="G58:J58"/>
    <mergeCell ref="K58:N58"/>
    <mergeCell ref="G63:V63"/>
    <mergeCell ref="G59:V59"/>
    <mergeCell ref="G54:J54"/>
    <mergeCell ref="K54:N54"/>
    <mergeCell ref="S54:V54"/>
    <mergeCell ref="O54:R54"/>
    <mergeCell ref="S64:V64"/>
    <mergeCell ref="O64:R64"/>
    <mergeCell ref="G64:N64"/>
    <mergeCell ref="G67:V67"/>
    <mergeCell ref="S69:V69"/>
    <mergeCell ref="G73:V73"/>
    <mergeCell ref="G74:V74"/>
    <mergeCell ref="O69:R69"/>
    <mergeCell ref="S58:V58"/>
    <mergeCell ref="G75:V75"/>
    <mergeCell ref="G72:V72"/>
    <mergeCell ref="G66:N66"/>
    <mergeCell ref="G65:N65"/>
    <mergeCell ref="G69:N69"/>
    <mergeCell ref="S65:V65"/>
    <mergeCell ref="S66:V66"/>
    <mergeCell ref="O65:R65"/>
    <mergeCell ref="O66:R66"/>
    <mergeCell ref="S70:V70"/>
    <mergeCell ref="S71:V71"/>
    <mergeCell ref="O70:R70"/>
    <mergeCell ref="O71:R71"/>
    <mergeCell ref="G71:N71"/>
    <mergeCell ref="G70:N70"/>
    <mergeCell ref="K46:N46"/>
    <mergeCell ref="G44:J44"/>
    <mergeCell ref="K53:N53"/>
    <mergeCell ref="G53:J53"/>
    <mergeCell ref="K47:N47"/>
    <mergeCell ref="K48:N48"/>
    <mergeCell ref="K51:N51"/>
    <mergeCell ref="G47:J47"/>
    <mergeCell ref="G48:J48"/>
    <mergeCell ref="G60:V60"/>
    <mergeCell ref="G61:V61"/>
    <mergeCell ref="O58:R58"/>
    <mergeCell ref="G62:V62"/>
    <mergeCell ref="G42:J42"/>
    <mergeCell ref="K52:N52"/>
    <mergeCell ref="G46:J46"/>
    <mergeCell ref="G49:J49"/>
    <mergeCell ref="K49:N49"/>
    <mergeCell ref="G43:J43"/>
    <mergeCell ref="K44:N44"/>
    <mergeCell ref="K43:N43"/>
    <mergeCell ref="K42:N42"/>
    <mergeCell ref="K45:N45"/>
    <mergeCell ref="G45:J45"/>
    <mergeCell ref="G51:J51"/>
    <mergeCell ref="G52:J52"/>
    <mergeCell ref="S48:V48"/>
    <mergeCell ref="O49:R49"/>
    <mergeCell ref="S49:V49"/>
    <mergeCell ref="O43:R43"/>
    <mergeCell ref="O45:R45"/>
    <mergeCell ref="S45:V45"/>
    <mergeCell ref="O46:R46"/>
    <mergeCell ref="S46:V46"/>
    <mergeCell ref="O47:R47"/>
    <mergeCell ref="S47:V47"/>
    <mergeCell ref="O48:R48"/>
    <mergeCell ref="O41:R41"/>
    <mergeCell ref="S42:V42"/>
    <mergeCell ref="S43:V43"/>
    <mergeCell ref="O44:R44"/>
    <mergeCell ref="S44:V44"/>
    <mergeCell ref="O42:R42"/>
    <mergeCell ref="S51:V51"/>
    <mergeCell ref="O50:R50"/>
    <mergeCell ref="O52:R52"/>
    <mergeCell ref="S52:V52"/>
    <mergeCell ref="O53:R53"/>
    <mergeCell ref="S53:V53"/>
    <mergeCell ref="O51:R51"/>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8"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29.xml><?xml version="1.0" encoding="utf-8"?>
<worksheet xmlns="http://schemas.openxmlformats.org/spreadsheetml/2006/main" xmlns:r="http://schemas.openxmlformats.org/officeDocument/2006/relationships">
  <sheetPr>
    <pageSetUpPr fitToPage="1"/>
  </sheetPr>
  <dimension ref="A1:AJ63"/>
  <sheetViews>
    <sheetView topLeftCell="A40" zoomScale="85" zoomScaleNormal="85" workbookViewId="0">
      <selection activeCell="A10" sqref="A10:I10"/>
    </sheetView>
  </sheetViews>
  <sheetFormatPr baseColWidth="10" defaultRowHeight="15"/>
  <cols>
    <col min="1" max="1" width="11.42578125" style="1122"/>
    <col min="2" max="2" width="32.85546875" style="1122" bestFit="1" customWidth="1"/>
    <col min="3" max="3" width="7.28515625" style="1122" customWidth="1"/>
    <col min="4" max="4" width="28" style="1122" bestFit="1" customWidth="1"/>
    <col min="5" max="5" width="11" style="2188" bestFit="1" customWidth="1"/>
    <col min="6" max="7" width="5.5703125" style="1122" customWidth="1"/>
    <col min="8" max="8" width="5.5703125" style="1123" customWidth="1"/>
    <col min="9" max="9" width="5.5703125" style="1124" customWidth="1"/>
    <col min="10" max="10" width="5.5703125" style="1125" customWidth="1"/>
    <col min="11" max="11" width="5.5703125" style="1124" customWidth="1"/>
    <col min="12" max="12" width="5.5703125" style="1125" customWidth="1"/>
    <col min="13" max="13" width="5.5703125" style="1124" customWidth="1"/>
    <col min="14" max="14" width="5.5703125" style="1125" customWidth="1"/>
    <col min="15" max="15" width="5.5703125" style="1124" customWidth="1"/>
    <col min="16" max="16" width="5.5703125" style="1125" customWidth="1"/>
    <col min="17" max="17" width="5.5703125" style="1124" customWidth="1"/>
    <col min="18" max="18" width="5.5703125" style="1125" customWidth="1"/>
    <col min="19" max="19" width="5.5703125" style="1124" customWidth="1"/>
    <col min="20" max="20" width="5.5703125" style="1125" customWidth="1"/>
    <col min="21" max="21" width="5.5703125" style="1124" customWidth="1"/>
    <col min="22" max="22" width="5.5703125" style="1125" customWidth="1"/>
    <col min="23" max="23" width="5.5703125" style="1124" customWidth="1"/>
    <col min="24" max="24" width="5.5703125" style="1125" customWidth="1"/>
    <col min="25" max="25" width="5.5703125" style="1124" customWidth="1"/>
    <col min="26" max="26" width="5.5703125" style="1125" customWidth="1"/>
    <col min="27" max="27" width="5.5703125" style="1124" customWidth="1"/>
    <col min="28" max="28" width="5.5703125" style="1125" customWidth="1"/>
    <col min="29" max="29" width="5.5703125" style="1124" customWidth="1"/>
    <col min="30" max="30" width="5.5703125" style="1125" customWidth="1"/>
    <col min="31" max="31" width="5.5703125" style="1124" customWidth="1"/>
    <col min="32" max="32" width="5.5703125" style="1125" customWidth="1"/>
    <col min="33" max="33" width="5.5703125" style="1124" customWidth="1"/>
    <col min="34" max="34" width="5.5703125" style="1125" customWidth="1"/>
    <col min="35" max="35" width="11.42578125" style="1124"/>
    <col min="36" max="36" width="11.42578125" style="1125"/>
    <col min="37" max="16384" width="11.42578125" style="1122"/>
  </cols>
  <sheetData>
    <row r="1" spans="1:36" ht="15.75" thickBot="1">
      <c r="A1" s="194" t="s">
        <v>1964</v>
      </c>
      <c r="B1" s="195"/>
      <c r="C1" s="195"/>
      <c r="D1" s="195"/>
      <c r="E1" s="196"/>
      <c r="F1" s="195"/>
      <c r="G1" s="195"/>
      <c r="H1" s="198"/>
      <c r="I1" s="199"/>
      <c r="J1" s="200"/>
      <c r="K1" s="199"/>
      <c r="L1" s="200"/>
      <c r="M1" s="199"/>
      <c r="N1" s="200"/>
      <c r="O1" s="199"/>
      <c r="P1" s="200"/>
      <c r="Q1" s="199"/>
      <c r="R1" s="200"/>
      <c r="S1" s="199"/>
      <c r="T1" s="200"/>
      <c r="U1" s="199"/>
      <c r="V1" s="200"/>
      <c r="W1" s="199"/>
      <c r="X1" s="200"/>
      <c r="Y1" s="199"/>
      <c r="Z1" s="200"/>
      <c r="AA1" s="199"/>
      <c r="AB1" s="200"/>
      <c r="AC1" s="199"/>
      <c r="AD1" s="200"/>
      <c r="AE1" s="199"/>
      <c r="AF1" s="200"/>
      <c r="AG1" s="199"/>
      <c r="AH1" s="200"/>
    </row>
    <row r="2" spans="1:36">
      <c r="A2" s="315" t="s">
        <v>1952</v>
      </c>
    </row>
    <row r="5" spans="1:36">
      <c r="B5" s="135" t="s">
        <v>213</v>
      </c>
      <c r="C5" s="1432"/>
      <c r="D5" s="1123"/>
    </row>
    <row r="6" spans="1:36">
      <c r="B6" s="135"/>
      <c r="C6" s="1432"/>
      <c r="D6" s="1123"/>
    </row>
    <row r="7" spans="1:36">
      <c r="B7" s="135"/>
      <c r="C7" s="2188"/>
      <c r="D7" s="1123"/>
    </row>
    <row r="8" spans="1:36">
      <c r="C8" s="2188" t="s">
        <v>208</v>
      </c>
      <c r="D8" s="1123" t="s">
        <v>779</v>
      </c>
      <c r="E8" s="135"/>
    </row>
    <row r="9" spans="1:36">
      <c r="C9" s="2191" t="s">
        <v>238</v>
      </c>
      <c r="D9" s="261" t="s">
        <v>1736</v>
      </c>
      <c r="E9" s="135"/>
      <c r="F9" s="1123"/>
    </row>
    <row r="10" spans="1:36">
      <c r="C10" s="2191" t="s">
        <v>239</v>
      </c>
      <c r="D10" s="1123" t="s">
        <v>1115</v>
      </c>
      <c r="E10" s="135"/>
      <c r="F10" s="1123"/>
    </row>
    <row r="11" spans="1:36">
      <c r="B11" s="2536"/>
      <c r="C11" s="2569" t="s">
        <v>261</v>
      </c>
      <c r="D11" s="1123" t="s">
        <v>1431</v>
      </c>
      <c r="E11" s="135"/>
      <c r="F11" s="1123"/>
    </row>
    <row r="12" spans="1:36">
      <c r="B12" s="2536"/>
      <c r="C12" s="2569" t="s">
        <v>338</v>
      </c>
      <c r="D12" s="1123" t="s">
        <v>1432</v>
      </c>
    </row>
    <row r="13" spans="1:36">
      <c r="C13" s="2734" t="s">
        <v>339</v>
      </c>
      <c r="D13" s="261" t="s">
        <v>2067</v>
      </c>
    </row>
    <row r="14" spans="1:36">
      <c r="AC14" s="1122"/>
      <c r="AD14" s="1122"/>
      <c r="AE14" s="1122"/>
      <c r="AF14" s="1122"/>
      <c r="AG14" s="1122"/>
      <c r="AH14" s="1122"/>
    </row>
    <row r="16" spans="1:36" s="1124" customFormat="1">
      <c r="A16" s="1122"/>
      <c r="B16" s="1125"/>
      <c r="C16" s="1123"/>
      <c r="D16" s="1122"/>
      <c r="E16" s="1432"/>
      <c r="F16" s="2188"/>
      <c r="G16" s="2188"/>
      <c r="H16" s="2188"/>
      <c r="I16" s="2188"/>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J16" s="1125"/>
    </row>
    <row r="17" spans="1:36" s="1124" customFormat="1">
      <c r="A17" s="1122"/>
      <c r="B17" s="1125"/>
      <c r="C17" s="1123"/>
      <c r="D17" s="1122"/>
      <c r="E17" s="1432"/>
      <c r="F17" s="2188"/>
      <c r="G17" s="2188"/>
      <c r="H17" s="2188"/>
      <c r="I17" s="2188"/>
      <c r="J17" s="2188"/>
      <c r="K17" s="2188"/>
      <c r="L17" s="2188"/>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J17" s="1125"/>
    </row>
    <row r="18" spans="1:36" s="1124" customFormat="1">
      <c r="A18" s="1122"/>
      <c r="B18" s="1125"/>
      <c r="C18" s="1123"/>
      <c r="D18" s="1122"/>
      <c r="E18" s="1432"/>
      <c r="F18" s="2188"/>
      <c r="G18" s="2188"/>
      <c r="H18" s="2188"/>
      <c r="I18" s="2188"/>
      <c r="J18" s="2188"/>
      <c r="K18" s="2188"/>
      <c r="L18" s="2188"/>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J18" s="1125"/>
    </row>
    <row r="19" spans="1:36" s="1124" customFormat="1">
      <c r="A19" s="1122"/>
      <c r="B19" s="1125"/>
      <c r="C19" s="1123"/>
      <c r="D19" s="1122"/>
      <c r="E19" s="1432"/>
      <c r="F19" s="2188"/>
      <c r="G19" s="2188"/>
      <c r="H19" s="2188"/>
      <c r="I19" s="2188"/>
      <c r="J19" s="2188"/>
      <c r="K19" s="2188"/>
      <c r="L19" s="2188"/>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J19" s="1125"/>
    </row>
    <row r="20" spans="1:36" s="1124" customFormat="1">
      <c r="A20" s="141"/>
      <c r="B20" s="141" t="s">
        <v>1965</v>
      </c>
      <c r="C20" s="141"/>
      <c r="D20" s="141"/>
      <c r="E20" s="2195" t="s">
        <v>239</v>
      </c>
      <c r="F20" s="141"/>
      <c r="G20" s="141"/>
      <c r="H20" s="1358"/>
      <c r="I20" s="1359"/>
      <c r="J20" s="1360"/>
      <c r="K20" s="1359"/>
      <c r="L20" s="1360"/>
      <c r="M20" s="1359"/>
      <c r="N20" s="1360"/>
      <c r="O20" s="1359"/>
      <c r="P20" s="1360"/>
      <c r="Q20" s="1359"/>
      <c r="R20" s="1360"/>
      <c r="S20" s="1359"/>
      <c r="T20" s="1360"/>
      <c r="U20" s="1359"/>
      <c r="V20" s="1360"/>
      <c r="W20" s="1359"/>
      <c r="X20" s="1360"/>
      <c r="Y20" s="1359"/>
      <c r="Z20" s="1360"/>
      <c r="AA20" s="1359"/>
      <c r="AB20" s="1360"/>
      <c r="AC20" s="1359"/>
      <c r="AD20" s="1360"/>
      <c r="AE20" s="1359"/>
      <c r="AF20" s="1360"/>
      <c r="AG20" s="1359"/>
      <c r="AH20" s="1360"/>
      <c r="AJ20" s="1125"/>
    </row>
    <row r="21" spans="1:36" s="1124" customFormat="1">
      <c r="A21" s="42"/>
      <c r="B21" s="42"/>
      <c r="C21" s="42"/>
      <c r="D21" s="42"/>
      <c r="E21" s="9"/>
      <c r="F21" s="42"/>
      <c r="G21" s="42"/>
      <c r="H21" s="1369"/>
      <c r="I21" s="1370"/>
      <c r="J21" s="45"/>
      <c r="K21" s="1370"/>
      <c r="L21" s="45"/>
      <c r="M21" s="1370"/>
      <c r="N21" s="45"/>
      <c r="O21" s="1370"/>
      <c r="P21" s="45"/>
      <c r="Q21" s="1370"/>
      <c r="R21" s="45"/>
      <c r="S21" s="1370"/>
      <c r="T21" s="45"/>
      <c r="U21" s="1370"/>
      <c r="V21" s="45"/>
      <c r="W21" s="1370"/>
      <c r="X21" s="45"/>
      <c r="Y21" s="1370"/>
      <c r="Z21" s="45"/>
      <c r="AA21" s="1370"/>
      <c r="AB21" s="45"/>
      <c r="AC21" s="1370"/>
      <c r="AD21" s="45"/>
      <c r="AE21" s="1370"/>
      <c r="AF21" s="45"/>
      <c r="AG21" s="1370"/>
      <c r="AH21" s="45"/>
      <c r="AJ21" s="1125"/>
    </row>
    <row r="22" spans="1:36" s="2540" customFormat="1">
      <c r="A22" s="2536"/>
      <c r="B22" s="2679" t="s">
        <v>2186</v>
      </c>
      <c r="C22" s="2536"/>
      <c r="D22" s="2536"/>
      <c r="E22" s="2538"/>
      <c r="F22" s="42"/>
      <c r="G22" s="2536"/>
      <c r="H22" s="11"/>
      <c r="I22" s="11"/>
      <c r="J22" s="42"/>
      <c r="K22" s="2536"/>
      <c r="L22" s="11"/>
      <c r="M22" s="11"/>
      <c r="N22" s="42"/>
      <c r="O22" s="2536"/>
      <c r="P22" s="11"/>
      <c r="Q22" s="11"/>
      <c r="R22" s="42"/>
      <c r="S22" s="2536"/>
      <c r="T22" s="11"/>
      <c r="U22" s="11"/>
      <c r="V22" s="42"/>
      <c r="W22" s="2536"/>
      <c r="X22" s="11"/>
      <c r="Y22" s="11"/>
      <c r="Z22" s="42"/>
      <c r="AA22" s="2536"/>
      <c r="AB22" s="11"/>
      <c r="AC22" s="11"/>
      <c r="AD22" s="42"/>
      <c r="AE22" s="2536"/>
      <c r="AF22" s="11"/>
      <c r="AG22" s="11"/>
      <c r="AH22" s="42"/>
      <c r="AJ22" s="2541"/>
    </row>
    <row r="23" spans="1:36" s="1124" customFormat="1" ht="32.25" customHeight="1">
      <c r="A23" s="5078"/>
      <c r="B23" s="2564" t="s">
        <v>2015</v>
      </c>
      <c r="C23" s="642"/>
      <c r="D23" s="52"/>
      <c r="E23" s="1659"/>
      <c r="F23" s="1349">
        <v>100</v>
      </c>
      <c r="G23" s="652">
        <f>F23+50</f>
        <v>150</v>
      </c>
      <c r="H23" s="652">
        <f>F23+100</f>
        <v>200</v>
      </c>
      <c r="I23" s="652">
        <f>G23+100</f>
        <v>250</v>
      </c>
      <c r="J23" s="652">
        <f t="shared" ref="J23:AH23" si="0">H23+100</f>
        <v>300</v>
      </c>
      <c r="K23" s="652">
        <f t="shared" si="0"/>
        <v>350</v>
      </c>
      <c r="L23" s="652">
        <f t="shared" si="0"/>
        <v>400</v>
      </c>
      <c r="M23" s="652">
        <f t="shared" si="0"/>
        <v>450</v>
      </c>
      <c r="N23" s="652">
        <f t="shared" si="0"/>
        <v>500</v>
      </c>
      <c r="O23" s="652">
        <f t="shared" si="0"/>
        <v>550</v>
      </c>
      <c r="P23" s="652">
        <f t="shared" si="0"/>
        <v>600</v>
      </c>
      <c r="Q23" s="652">
        <f t="shared" si="0"/>
        <v>650</v>
      </c>
      <c r="R23" s="652">
        <f t="shared" si="0"/>
        <v>700</v>
      </c>
      <c r="S23" s="652">
        <f t="shared" si="0"/>
        <v>750</v>
      </c>
      <c r="T23" s="652">
        <f t="shared" si="0"/>
        <v>800</v>
      </c>
      <c r="U23" s="652">
        <f t="shared" si="0"/>
        <v>850</v>
      </c>
      <c r="V23" s="652">
        <f t="shared" si="0"/>
        <v>900</v>
      </c>
      <c r="W23" s="652">
        <f t="shared" si="0"/>
        <v>950</v>
      </c>
      <c r="X23" s="652">
        <f t="shared" si="0"/>
        <v>1000</v>
      </c>
      <c r="Y23" s="652">
        <f t="shared" si="0"/>
        <v>1050</v>
      </c>
      <c r="Z23" s="652">
        <f t="shared" si="0"/>
        <v>1100</v>
      </c>
      <c r="AA23" s="652">
        <f t="shared" si="0"/>
        <v>1150</v>
      </c>
      <c r="AB23" s="652">
        <f t="shared" si="0"/>
        <v>1200</v>
      </c>
      <c r="AC23" s="652">
        <f t="shared" si="0"/>
        <v>1250</v>
      </c>
      <c r="AD23" s="652">
        <f t="shared" si="0"/>
        <v>1300</v>
      </c>
      <c r="AE23" s="652">
        <f t="shared" si="0"/>
        <v>1350</v>
      </c>
      <c r="AF23" s="652">
        <f t="shared" si="0"/>
        <v>1400</v>
      </c>
      <c r="AG23" s="652">
        <f t="shared" si="0"/>
        <v>1450</v>
      </c>
      <c r="AH23" s="652">
        <f t="shared" si="0"/>
        <v>1500</v>
      </c>
      <c r="AJ23" s="1125"/>
    </row>
    <row r="24" spans="1:36" s="1124" customFormat="1" ht="32.25" customHeight="1">
      <c r="A24" s="5078"/>
      <c r="B24" s="1639" t="s">
        <v>2016</v>
      </c>
      <c r="C24" s="1640"/>
      <c r="D24" s="1641"/>
      <c r="E24" s="1660"/>
      <c r="F24" s="1658">
        <f>0.3*(0.7*0.98*0.98*F23)</f>
        <v>20.168399999999998</v>
      </c>
      <c r="G24" s="1658">
        <f t="shared" ref="G24:AH24" si="1">0.3*(0.7*0.98*0.98*G23)</f>
        <v>30.252599999999994</v>
      </c>
      <c r="H24" s="1658">
        <f t="shared" si="1"/>
        <v>40.336799999999997</v>
      </c>
      <c r="I24" s="1658">
        <f t="shared" si="1"/>
        <v>50.420999999999985</v>
      </c>
      <c r="J24" s="1658">
        <f t="shared" si="1"/>
        <v>60.505199999999988</v>
      </c>
      <c r="K24" s="1658">
        <f t="shared" si="1"/>
        <v>70.589399999999983</v>
      </c>
      <c r="L24" s="1658">
        <f t="shared" si="1"/>
        <v>80.673599999999993</v>
      </c>
      <c r="M24" s="1658">
        <f t="shared" si="1"/>
        <v>90.757799999999989</v>
      </c>
      <c r="N24" s="1658">
        <f t="shared" si="1"/>
        <v>100.84199999999997</v>
      </c>
      <c r="O24" s="1658">
        <f t="shared" si="1"/>
        <v>110.92619999999997</v>
      </c>
      <c r="P24" s="1658">
        <f t="shared" si="1"/>
        <v>121.01039999999998</v>
      </c>
      <c r="Q24" s="1658">
        <f t="shared" si="1"/>
        <v>131.09459999999996</v>
      </c>
      <c r="R24" s="1658">
        <f t="shared" si="1"/>
        <v>141.17879999999997</v>
      </c>
      <c r="S24" s="1658">
        <f t="shared" si="1"/>
        <v>151.26299999999998</v>
      </c>
      <c r="T24" s="1658">
        <f t="shared" si="1"/>
        <v>161.34719999999999</v>
      </c>
      <c r="U24" s="1658">
        <f t="shared" si="1"/>
        <v>171.43139999999997</v>
      </c>
      <c r="V24" s="1658">
        <f t="shared" si="1"/>
        <v>181.51559999999998</v>
      </c>
      <c r="W24" s="1658">
        <f t="shared" si="1"/>
        <v>191.59979999999999</v>
      </c>
      <c r="X24" s="1658">
        <f t="shared" si="1"/>
        <v>201.68399999999994</v>
      </c>
      <c r="Y24" s="1658">
        <f t="shared" si="1"/>
        <v>211.76819999999995</v>
      </c>
      <c r="Z24" s="1658">
        <f t="shared" si="1"/>
        <v>221.85239999999993</v>
      </c>
      <c r="AA24" s="1658">
        <f t="shared" si="1"/>
        <v>231.93659999999994</v>
      </c>
      <c r="AB24" s="1658">
        <f t="shared" si="1"/>
        <v>242.02079999999995</v>
      </c>
      <c r="AC24" s="1658">
        <f t="shared" si="1"/>
        <v>252.10499999999993</v>
      </c>
      <c r="AD24" s="1658">
        <f t="shared" si="1"/>
        <v>262.18919999999991</v>
      </c>
      <c r="AE24" s="1658">
        <f t="shared" si="1"/>
        <v>272.27339999999992</v>
      </c>
      <c r="AF24" s="1658">
        <f t="shared" si="1"/>
        <v>282.35759999999993</v>
      </c>
      <c r="AG24" s="1658">
        <f t="shared" si="1"/>
        <v>292.44179999999994</v>
      </c>
      <c r="AH24" s="1658">
        <f t="shared" si="1"/>
        <v>302.52599999999995</v>
      </c>
      <c r="AJ24" s="1125"/>
    </row>
    <row r="25" spans="1:36" s="1124" customFormat="1">
      <c r="A25" s="5078"/>
      <c r="B25" s="795"/>
      <c r="C25" s="799"/>
      <c r="D25" s="52"/>
      <c r="E25" s="2190"/>
      <c r="F25" s="1363" t="s">
        <v>1738</v>
      </c>
      <c r="G25" s="1350"/>
      <c r="H25" s="1351"/>
      <c r="I25" s="1352"/>
      <c r="J25" s="1353"/>
      <c r="K25" s="264"/>
      <c r="L25" s="265"/>
      <c r="M25" s="264"/>
      <c r="N25" s="265"/>
      <c r="O25" s="264"/>
      <c r="P25" s="265"/>
      <c r="Q25" s="264"/>
      <c r="R25" s="265"/>
      <c r="S25" s="264"/>
      <c r="T25" s="265"/>
      <c r="U25" s="264"/>
      <c r="V25" s="265"/>
      <c r="W25" s="264"/>
      <c r="X25" s="265"/>
      <c r="Y25" s="264"/>
      <c r="Z25" s="265"/>
      <c r="AA25" s="264"/>
      <c r="AB25" s="265"/>
      <c r="AC25" s="264"/>
      <c r="AD25" s="265"/>
      <c r="AE25" s="264"/>
      <c r="AF25" s="265"/>
      <c r="AG25" s="264"/>
      <c r="AH25" s="265"/>
      <c r="AJ25" s="1125"/>
    </row>
    <row r="26" spans="1:36" s="1124" customFormat="1">
      <c r="A26" s="5078"/>
      <c r="B26" s="239" t="s">
        <v>1965</v>
      </c>
      <c r="C26" s="1123"/>
      <c r="D26" s="1122"/>
      <c r="E26" s="2189" t="s">
        <v>984</v>
      </c>
      <c r="F26" s="2860" t="s">
        <v>2230</v>
      </c>
      <c r="G26" s="2194"/>
      <c r="H26" s="1361"/>
      <c r="I26" s="174"/>
      <c r="J26" s="1362"/>
      <c r="K26" s="268"/>
      <c r="L26" s="269"/>
      <c r="M26" s="268"/>
      <c r="N26" s="269"/>
      <c r="O26" s="268"/>
      <c r="P26" s="269"/>
      <c r="Q26" s="268"/>
      <c r="R26" s="269"/>
      <c r="S26" s="268"/>
      <c r="T26" s="269"/>
      <c r="U26" s="268"/>
      <c r="V26" s="269"/>
      <c r="W26" s="268"/>
      <c r="X26" s="269"/>
      <c r="Y26" s="268"/>
      <c r="Z26" s="269"/>
      <c r="AA26" s="268"/>
      <c r="AB26" s="269"/>
      <c r="AC26" s="268"/>
      <c r="AD26" s="269"/>
      <c r="AE26" s="268"/>
      <c r="AF26" s="269"/>
      <c r="AG26" s="268"/>
      <c r="AH26" s="269"/>
      <c r="AJ26" s="1125"/>
    </row>
    <row r="27" spans="1:36" s="1124" customFormat="1">
      <c r="A27" s="5078"/>
      <c r="B27" s="239"/>
      <c r="C27" s="1123"/>
      <c r="D27" s="1122"/>
      <c r="E27" s="2189"/>
      <c r="F27" s="1128"/>
      <c r="G27" s="1128"/>
      <c r="H27" s="651"/>
      <c r="I27" s="1122"/>
      <c r="J27" s="1364" t="s">
        <v>1739</v>
      </c>
      <c r="K27" s="1355"/>
      <c r="L27" s="1354"/>
      <c r="M27" s="1355"/>
      <c r="N27" s="1354"/>
      <c r="O27" s="1355"/>
      <c r="P27" s="1354"/>
      <c r="Q27" s="268"/>
      <c r="R27" s="269"/>
      <c r="S27" s="268"/>
      <c r="T27" s="269"/>
      <c r="U27" s="268"/>
      <c r="V27" s="269"/>
      <c r="W27" s="268"/>
      <c r="X27" s="269"/>
      <c r="Y27" s="268"/>
      <c r="Z27" s="269"/>
      <c r="AA27" s="268"/>
      <c r="AB27" s="269"/>
      <c r="AC27" s="268"/>
      <c r="AD27" s="269"/>
      <c r="AE27" s="268"/>
      <c r="AF27" s="269"/>
      <c r="AG27" s="268"/>
      <c r="AH27" s="269"/>
      <c r="AJ27" s="1125"/>
    </row>
    <row r="28" spans="1:36" s="1124" customFormat="1">
      <c r="A28" s="5078"/>
      <c r="B28" s="239" t="s">
        <v>1965</v>
      </c>
      <c r="C28" s="1123"/>
      <c r="D28" s="1122"/>
      <c r="E28" s="2189" t="s">
        <v>984</v>
      </c>
      <c r="F28" s="1128"/>
      <c r="G28" s="1128"/>
      <c r="H28" s="651"/>
      <c r="I28" s="1122"/>
      <c r="J28" s="1354" t="s">
        <v>2231</v>
      </c>
      <c r="K28" s="1355"/>
      <c r="L28" s="1354"/>
      <c r="M28" s="1355"/>
      <c r="N28" s="1354"/>
      <c r="O28" s="1355"/>
      <c r="P28" s="1354"/>
      <c r="Q28" s="268"/>
      <c r="R28" s="269"/>
      <c r="S28" s="268"/>
      <c r="T28" s="269"/>
      <c r="U28" s="268"/>
      <c r="V28" s="269"/>
      <c r="W28" s="268"/>
      <c r="X28" s="269"/>
      <c r="Y28" s="268"/>
      <c r="Z28" s="269"/>
      <c r="AA28" s="268"/>
      <c r="AB28" s="269"/>
      <c r="AC28" s="268"/>
      <c r="AD28" s="269"/>
      <c r="AE28" s="268"/>
      <c r="AF28" s="269"/>
      <c r="AG28" s="268"/>
      <c r="AH28" s="269"/>
      <c r="AJ28" s="1125"/>
    </row>
    <row r="29" spans="1:36" s="1124" customFormat="1">
      <c r="A29" s="5078"/>
      <c r="B29" s="239"/>
      <c r="C29" s="1123"/>
      <c r="D29" s="1122"/>
      <c r="E29" s="2189"/>
      <c r="F29" s="1128"/>
      <c r="G29" s="1128"/>
      <c r="H29" s="651"/>
      <c r="I29" s="268"/>
      <c r="J29" s="269"/>
      <c r="K29" s="268"/>
      <c r="L29" s="269"/>
      <c r="M29" s="268"/>
      <c r="N29" s="1365" t="s">
        <v>1740</v>
      </c>
      <c r="O29" s="1356"/>
      <c r="P29" s="274"/>
      <c r="Q29" s="1356"/>
      <c r="R29" s="274"/>
      <c r="S29" s="1356"/>
      <c r="T29" s="274"/>
      <c r="U29" s="1356"/>
      <c r="V29" s="274"/>
      <c r="W29" s="1356"/>
      <c r="X29" s="274"/>
      <c r="Y29" s="1356"/>
      <c r="Z29" s="274"/>
      <c r="AA29" s="268"/>
      <c r="AB29" s="269"/>
      <c r="AC29" s="268"/>
      <c r="AD29" s="269"/>
      <c r="AE29" s="268"/>
      <c r="AF29" s="269"/>
      <c r="AG29" s="268"/>
      <c r="AH29" s="269"/>
      <c r="AJ29" s="1125"/>
    </row>
    <row r="30" spans="1:36" s="1124" customFormat="1">
      <c r="A30" s="5078"/>
      <c r="B30" s="239" t="s">
        <v>1965</v>
      </c>
      <c r="C30" s="1123"/>
      <c r="D30" s="1122"/>
      <c r="E30" s="2189" t="s">
        <v>984</v>
      </c>
      <c r="F30" s="1128"/>
      <c r="G30" s="1128"/>
      <c r="H30" s="651"/>
      <c r="I30" s="268"/>
      <c r="J30" s="269"/>
      <c r="K30" s="268"/>
      <c r="L30" s="269"/>
      <c r="M30" s="268"/>
      <c r="N30" s="274" t="s">
        <v>2232</v>
      </c>
      <c r="O30" s="1356"/>
      <c r="P30" s="274"/>
      <c r="Q30" s="1356"/>
      <c r="R30" s="274"/>
      <c r="S30" s="1356"/>
      <c r="T30" s="274"/>
      <c r="U30" s="1356"/>
      <c r="V30" s="274"/>
      <c r="W30" s="1356"/>
      <c r="X30" s="274"/>
      <c r="Y30" s="1356"/>
      <c r="Z30" s="274"/>
      <c r="AA30" s="268"/>
      <c r="AB30" s="269"/>
      <c r="AC30" s="268"/>
      <c r="AD30" s="269"/>
      <c r="AE30" s="268"/>
      <c r="AF30" s="269"/>
      <c r="AG30" s="268"/>
      <c r="AH30" s="269"/>
      <c r="AJ30" s="1125"/>
    </row>
    <row r="31" spans="1:36" s="1124" customFormat="1">
      <c r="A31" s="5078"/>
      <c r="B31" s="239"/>
      <c r="C31" s="1123"/>
      <c r="D31" s="1122"/>
      <c r="E31" s="2189"/>
      <c r="F31" s="1128"/>
      <c r="G31" s="1128"/>
      <c r="H31" s="651"/>
      <c r="I31" s="268"/>
      <c r="J31" s="269"/>
      <c r="K31" s="268"/>
      <c r="L31" s="269"/>
      <c r="M31" s="268"/>
      <c r="N31" s="269"/>
      <c r="O31" s="268"/>
      <c r="P31" s="269"/>
      <c r="Q31" s="268"/>
      <c r="R31" s="269"/>
      <c r="S31" s="268"/>
      <c r="T31" s="269"/>
      <c r="U31" s="268"/>
      <c r="V31" s="269"/>
      <c r="W31" s="268"/>
      <c r="X31" s="1367" t="s">
        <v>1741</v>
      </c>
      <c r="Y31" s="1368"/>
      <c r="Z31" s="1367"/>
      <c r="AA31" s="1368"/>
      <c r="AB31" s="1367"/>
      <c r="AC31" s="1368"/>
      <c r="AD31" s="1367"/>
      <c r="AE31" s="1368"/>
      <c r="AF31" s="1367"/>
      <c r="AG31" s="1368"/>
      <c r="AH31" s="1367"/>
      <c r="AJ31" s="1125"/>
    </row>
    <row r="32" spans="1:36" s="1124" customFormat="1">
      <c r="A32" s="5078"/>
      <c r="B32" s="244" t="s">
        <v>1965</v>
      </c>
      <c r="C32" s="409"/>
      <c r="D32" s="205"/>
      <c r="E32" s="2193" t="s">
        <v>984</v>
      </c>
      <c r="F32" s="30"/>
      <c r="G32" s="30"/>
      <c r="H32" s="653"/>
      <c r="I32" s="284"/>
      <c r="J32" s="285"/>
      <c r="K32" s="284"/>
      <c r="L32" s="285"/>
      <c r="M32" s="284"/>
      <c r="N32" s="285"/>
      <c r="O32" s="284"/>
      <c r="P32" s="285"/>
      <c r="Q32" s="284"/>
      <c r="R32" s="285"/>
      <c r="S32" s="284"/>
      <c r="T32" s="285"/>
      <c r="U32" s="284"/>
      <c r="V32" s="285"/>
      <c r="W32" s="284"/>
      <c r="X32" s="1347" t="s">
        <v>2233</v>
      </c>
      <c r="Y32" s="1348"/>
      <c r="Z32" s="1347"/>
      <c r="AA32" s="1348"/>
      <c r="AB32" s="1347"/>
      <c r="AC32" s="1348"/>
      <c r="AD32" s="1347"/>
      <c r="AE32" s="1348"/>
      <c r="AF32" s="1347"/>
      <c r="AG32" s="1348"/>
      <c r="AH32" s="1347"/>
      <c r="AJ32" s="1125"/>
    </row>
    <row r="33" spans="1:36" s="1124" customFormat="1">
      <c r="A33" s="1122"/>
      <c r="B33" s="1122"/>
      <c r="C33" s="1122"/>
      <c r="D33" s="1122"/>
      <c r="E33" s="2188"/>
      <c r="G33" s="1125"/>
      <c r="I33" s="1125"/>
      <c r="K33" s="1125"/>
      <c r="M33" s="1125"/>
      <c r="O33" s="1125"/>
      <c r="P33" s="1125"/>
      <c r="R33" s="1125"/>
      <c r="S33" s="1122"/>
      <c r="T33" s="1122"/>
      <c r="U33" s="1122"/>
      <c r="V33" s="1122"/>
      <c r="W33" s="1122"/>
      <c r="X33" s="1122"/>
      <c r="Y33" s="1122"/>
      <c r="Z33" s="1122"/>
      <c r="AA33" s="1122"/>
      <c r="AB33" s="1122"/>
      <c r="AC33" s="1122"/>
      <c r="AD33" s="1122"/>
      <c r="AE33" s="1122"/>
      <c r="AF33" s="1122"/>
      <c r="AG33" s="1122"/>
      <c r="AH33" s="1122"/>
      <c r="AJ33" s="1125"/>
    </row>
    <row r="35" spans="1:36" s="1124" customFormat="1">
      <c r="A35" s="640" t="s">
        <v>405</v>
      </c>
      <c r="B35" s="307"/>
      <c r="C35" s="252"/>
      <c r="D35" s="307"/>
      <c r="E35" s="252"/>
      <c r="F35" s="253"/>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J35" s="1125"/>
    </row>
    <row r="37" spans="1:36" s="1124" customFormat="1">
      <c r="A37" s="1125"/>
      <c r="B37" s="145" t="s">
        <v>1965</v>
      </c>
      <c r="C37" s="145"/>
      <c r="D37" s="145"/>
      <c r="E37" s="2735" t="s">
        <v>2074</v>
      </c>
      <c r="F37" s="147"/>
      <c r="G37" s="146"/>
      <c r="H37" s="147"/>
      <c r="I37" s="146"/>
      <c r="J37" s="147"/>
      <c r="K37" s="146"/>
      <c r="L37" s="147"/>
      <c r="M37" s="146"/>
      <c r="N37" s="147"/>
      <c r="O37" s="146"/>
      <c r="P37" s="146"/>
      <c r="Q37" s="147"/>
      <c r="R37" s="146"/>
      <c r="S37" s="145"/>
      <c r="T37" s="145"/>
      <c r="U37" s="145"/>
      <c r="V37" s="145"/>
      <c r="W37" s="145"/>
      <c r="X37" s="145"/>
      <c r="Y37" s="145"/>
      <c r="Z37" s="145"/>
      <c r="AA37" s="145"/>
      <c r="AB37" s="145"/>
      <c r="AC37" s="145"/>
      <c r="AD37" s="145"/>
      <c r="AE37" s="145"/>
      <c r="AF37" s="145"/>
      <c r="AG37" s="145"/>
      <c r="AH37" s="145"/>
      <c r="AJ37" s="1125"/>
    </row>
    <row r="38" spans="1:36" s="1124" customFormat="1">
      <c r="A38" s="1125"/>
      <c r="B38" s="1122"/>
      <c r="C38" s="1122"/>
      <c r="D38" s="1122"/>
      <c r="E38" s="2188"/>
      <c r="F38" s="1125"/>
      <c r="G38" s="1125"/>
      <c r="H38" s="1125"/>
      <c r="I38" s="1125"/>
      <c r="J38" s="1125"/>
      <c r="K38" s="1125"/>
      <c r="L38" s="1125"/>
      <c r="M38" s="1125"/>
      <c r="N38" s="1125"/>
      <c r="O38" s="1125"/>
      <c r="P38" s="1125"/>
      <c r="Q38" s="1125"/>
      <c r="R38" s="1125"/>
      <c r="S38" s="1125"/>
      <c r="T38" s="1125"/>
      <c r="U38" s="1125"/>
      <c r="V38" s="1125"/>
      <c r="W38" s="1125"/>
      <c r="X38" s="1125"/>
      <c r="Y38" s="1125"/>
      <c r="Z38" s="1122"/>
      <c r="AA38" s="1122"/>
      <c r="AB38" s="1122"/>
      <c r="AC38" s="1122"/>
      <c r="AD38" s="1122"/>
      <c r="AE38" s="1122"/>
      <c r="AF38" s="1122"/>
      <c r="AG38" s="1122"/>
      <c r="AH38" s="1122"/>
      <c r="AJ38" s="1125"/>
    </row>
    <row r="39" spans="1:36" s="1124" customFormat="1">
      <c r="A39" s="1125"/>
      <c r="B39" s="1122"/>
      <c r="C39" s="1122"/>
      <c r="D39" s="1122"/>
      <c r="E39" s="2188"/>
      <c r="F39" s="4192" t="s">
        <v>1737</v>
      </c>
      <c r="G39" s="4193"/>
      <c r="H39" s="4193"/>
      <c r="I39" s="4293"/>
      <c r="J39" s="4294" t="s">
        <v>2012</v>
      </c>
      <c r="K39" s="4295"/>
      <c r="L39" s="4295"/>
      <c r="M39" s="4296"/>
      <c r="N39" s="4297" t="s">
        <v>2013</v>
      </c>
      <c r="O39" s="4298"/>
      <c r="P39" s="4298"/>
      <c r="Q39" s="4299"/>
      <c r="R39" s="4290" t="s">
        <v>2014</v>
      </c>
      <c r="S39" s="4291"/>
      <c r="T39" s="4291"/>
      <c r="U39" s="4292"/>
      <c r="V39" s="2540"/>
      <c r="W39" s="2540"/>
    </row>
    <row r="40" spans="1:36" s="1124" customFormat="1">
      <c r="A40" s="1122"/>
      <c r="B40" s="1142" t="s">
        <v>812</v>
      </c>
      <c r="C40" s="1135"/>
      <c r="D40" s="1135"/>
      <c r="E40" s="1136"/>
      <c r="F40" s="2563" t="s">
        <v>800</v>
      </c>
      <c r="G40" s="2548"/>
      <c r="H40" s="2540"/>
      <c r="I40" s="2540"/>
      <c r="J40" s="2548"/>
      <c r="K40" s="2548"/>
      <c r="L40" s="2548"/>
      <c r="M40" s="2548"/>
      <c r="N40" s="2548"/>
      <c r="O40" s="2548"/>
      <c r="P40" s="2540"/>
      <c r="Q40" s="2540"/>
      <c r="R40" s="2548"/>
      <c r="S40" s="2548"/>
      <c r="T40" s="2548"/>
      <c r="U40" s="1212"/>
      <c r="V40" s="2540"/>
      <c r="W40" s="2540"/>
    </row>
    <row r="41" spans="1:36" s="1124" customFormat="1">
      <c r="A41" s="1122"/>
      <c r="B41" s="1137" t="s">
        <v>814</v>
      </c>
      <c r="C41" s="1126"/>
      <c r="D41" s="1126"/>
      <c r="E41" s="1130"/>
      <c r="F41" s="2563" t="s">
        <v>972</v>
      </c>
      <c r="G41" s="2548"/>
      <c r="H41" s="2540"/>
      <c r="I41" s="2540"/>
      <c r="J41" s="2548"/>
      <c r="K41" s="2548"/>
      <c r="L41" s="2548"/>
      <c r="M41" s="2548"/>
      <c r="N41" s="2548"/>
      <c r="O41" s="2548"/>
      <c r="P41" s="2540"/>
      <c r="Q41" s="2540"/>
      <c r="R41" s="2548"/>
      <c r="S41" s="2548"/>
      <c r="T41" s="2548"/>
      <c r="U41" s="1212"/>
      <c r="V41" s="2540"/>
      <c r="W41" s="2540"/>
    </row>
    <row r="42" spans="1:36" s="1124" customFormat="1">
      <c r="A42" s="1122"/>
      <c r="B42" s="1137" t="s">
        <v>813</v>
      </c>
      <c r="C42" s="1126"/>
      <c r="D42" s="1126"/>
      <c r="E42" s="1130"/>
      <c r="F42" s="2563" t="s">
        <v>2185</v>
      </c>
      <c r="G42" s="2548"/>
      <c r="H42" s="2540"/>
      <c r="I42" s="2540"/>
      <c r="J42" s="2548"/>
      <c r="K42" s="2548"/>
      <c r="L42" s="2548"/>
      <c r="M42" s="2548"/>
      <c r="N42" s="2548"/>
      <c r="O42" s="2548"/>
      <c r="P42" s="2540"/>
      <c r="Q42" s="2540"/>
      <c r="R42" s="2548"/>
      <c r="S42" s="2548"/>
      <c r="T42" s="2548"/>
      <c r="U42" s="1212"/>
      <c r="V42" s="2540"/>
      <c r="W42" s="2540"/>
    </row>
    <row r="43" spans="1:36" s="1124" customFormat="1">
      <c r="A43" s="1122"/>
      <c r="B43" s="1137" t="s">
        <v>817</v>
      </c>
      <c r="C43" s="1126"/>
      <c r="D43" s="1126"/>
      <c r="E43" s="1130"/>
      <c r="F43" s="2563" t="s">
        <v>802</v>
      </c>
      <c r="G43" s="2548"/>
      <c r="H43" s="2540"/>
      <c r="I43" s="2540"/>
      <c r="J43" s="2548"/>
      <c r="K43" s="2548"/>
      <c r="L43" s="2548"/>
      <c r="M43" s="2548"/>
      <c r="N43" s="2548"/>
      <c r="O43" s="2548"/>
      <c r="P43" s="2540"/>
      <c r="Q43" s="2540"/>
      <c r="R43" s="2548"/>
      <c r="S43" s="2548"/>
      <c r="T43" s="2548"/>
      <c r="U43" s="1212"/>
      <c r="V43" s="2540"/>
      <c r="W43" s="2540"/>
    </row>
    <row r="44" spans="1:36" s="1124" customFormat="1">
      <c r="A44" s="1122"/>
      <c r="B44" s="1137" t="s">
        <v>815</v>
      </c>
      <c r="C44" s="1126"/>
      <c r="D44" s="1126"/>
      <c r="E44" s="1130"/>
      <c r="F44" s="2563" t="s">
        <v>804</v>
      </c>
      <c r="G44" s="2548"/>
      <c r="H44" s="2540"/>
      <c r="I44" s="2540"/>
      <c r="J44" s="2548"/>
      <c r="K44" s="2548"/>
      <c r="L44" s="2548"/>
      <c r="M44" s="2548"/>
      <c r="N44" s="2548"/>
      <c r="O44" s="2548"/>
      <c r="P44" s="2540"/>
      <c r="Q44" s="2540"/>
      <c r="R44" s="2548"/>
      <c r="S44" s="2548"/>
      <c r="T44" s="2548"/>
      <c r="U44" s="1212"/>
      <c r="V44" s="2540"/>
      <c r="W44" s="2540"/>
    </row>
    <row r="45" spans="1:36" s="1124" customFormat="1">
      <c r="A45" s="1122"/>
      <c r="B45" s="1137" t="s">
        <v>108</v>
      </c>
      <c r="C45" s="1126"/>
      <c r="D45" s="1126"/>
      <c r="E45" s="1130"/>
      <c r="F45" s="4147">
        <v>25</v>
      </c>
      <c r="G45" s="4148"/>
      <c r="H45" s="4148"/>
      <c r="I45" s="4539"/>
      <c r="J45" s="4204">
        <v>25</v>
      </c>
      <c r="K45" s="4204"/>
      <c r="L45" s="4204"/>
      <c r="M45" s="4205"/>
      <c r="N45" s="4888">
        <v>40</v>
      </c>
      <c r="O45" s="4711"/>
      <c r="P45" s="4711"/>
      <c r="Q45" s="4712"/>
      <c r="R45" s="4488">
        <v>40</v>
      </c>
      <c r="S45" s="4488"/>
      <c r="T45" s="4488"/>
      <c r="U45" s="4489"/>
      <c r="V45" s="2540"/>
      <c r="W45" s="2540"/>
    </row>
    <row r="46" spans="1:36" s="1124" customFormat="1">
      <c r="A46" s="1122"/>
      <c r="B46" s="1137" t="s">
        <v>816</v>
      </c>
      <c r="C46" s="1126"/>
      <c r="D46" s="1126"/>
      <c r="E46" s="1130"/>
      <c r="F46" s="4144">
        <v>2.5</v>
      </c>
      <c r="G46" s="4145"/>
      <c r="H46" s="4145"/>
      <c r="I46" s="4519"/>
      <c r="J46" s="4255">
        <v>6.3</v>
      </c>
      <c r="K46" s="4255"/>
      <c r="L46" s="4255"/>
      <c r="M46" s="4256"/>
      <c r="N46" s="4481">
        <v>10</v>
      </c>
      <c r="O46" s="4482"/>
      <c r="P46" s="4482"/>
      <c r="Q46" s="4483"/>
      <c r="R46" s="4442">
        <v>16</v>
      </c>
      <c r="S46" s="4442"/>
      <c r="T46" s="4442"/>
      <c r="U46" s="4443"/>
      <c r="V46" s="2540"/>
      <c r="W46" s="2540"/>
    </row>
    <row r="47" spans="1:36" s="1124" customFormat="1">
      <c r="A47" s="1122"/>
      <c r="B47" s="1019" t="s">
        <v>827</v>
      </c>
      <c r="C47" s="639"/>
      <c r="D47" s="639"/>
      <c r="E47" s="1138"/>
      <c r="F47" s="4266"/>
      <c r="G47" s="4151"/>
      <c r="H47" s="4151"/>
      <c r="I47" s="4653"/>
      <c r="J47" s="4268"/>
      <c r="K47" s="4268"/>
      <c r="L47" s="4268"/>
      <c r="M47" s="4269"/>
      <c r="N47" s="4660"/>
      <c r="O47" s="4661"/>
      <c r="P47" s="4661"/>
      <c r="Q47" s="4662"/>
      <c r="R47" s="4445"/>
      <c r="S47" s="4445"/>
      <c r="T47" s="4445"/>
      <c r="U47" s="4446"/>
      <c r="V47" s="2540"/>
      <c r="W47" s="2540"/>
    </row>
    <row r="48" spans="1:36" s="1124" customFormat="1">
      <c r="A48" s="1122"/>
      <c r="B48" s="1142" t="s">
        <v>805</v>
      </c>
      <c r="C48" s="1135"/>
      <c r="D48" s="1135"/>
      <c r="E48" s="1136"/>
      <c r="F48" s="2563" t="s">
        <v>2224</v>
      </c>
      <c r="G48" s="2548"/>
      <c r="H48" s="2540"/>
      <c r="I48" s="2540"/>
      <c r="J48" s="2548"/>
      <c r="K48" s="2548"/>
      <c r="L48" s="2548"/>
      <c r="M48" s="2548"/>
      <c r="N48" s="2548"/>
      <c r="O48" s="2548"/>
      <c r="P48" s="2540"/>
      <c r="Q48" s="2540"/>
      <c r="R48" s="2548"/>
      <c r="S48" s="2548"/>
      <c r="T48" s="2548"/>
      <c r="U48" s="1212"/>
      <c r="V48" s="2540"/>
      <c r="W48" s="2540"/>
    </row>
    <row r="49" spans="1:36" s="1124" customFormat="1">
      <c r="A49" s="1122"/>
      <c r="B49" s="1137" t="s">
        <v>986</v>
      </c>
      <c r="C49" s="1126"/>
      <c r="D49" s="1126"/>
      <c r="E49" s="1130"/>
      <c r="F49" s="1218" t="s">
        <v>987</v>
      </c>
      <c r="G49" s="171"/>
      <c r="H49" s="1380"/>
      <c r="I49" s="1380"/>
      <c r="J49" s="171"/>
      <c r="K49" s="171"/>
      <c r="L49" s="171"/>
      <c r="M49" s="171"/>
      <c r="N49" s="171"/>
      <c r="O49" s="171"/>
      <c r="P49" s="1380"/>
      <c r="Q49" s="1380"/>
      <c r="R49" s="171"/>
      <c r="S49" s="171"/>
      <c r="T49" s="171"/>
      <c r="U49" s="1219"/>
      <c r="V49" s="2540"/>
      <c r="W49" s="2540"/>
    </row>
    <row r="50" spans="1:36" s="1124" customFormat="1">
      <c r="A50" s="1122"/>
      <c r="B50" s="1137" t="s">
        <v>806</v>
      </c>
      <c r="C50" s="1126" t="s">
        <v>809</v>
      </c>
      <c r="D50" s="1126"/>
      <c r="E50" s="1130"/>
      <c r="F50" s="4147">
        <v>120</v>
      </c>
      <c r="G50" s="4148"/>
      <c r="H50" s="4148"/>
      <c r="I50" s="4539"/>
      <c r="J50" s="4204">
        <v>120</v>
      </c>
      <c r="K50" s="4204"/>
      <c r="L50" s="4204"/>
      <c r="M50" s="4205"/>
      <c r="N50" s="4888">
        <v>120</v>
      </c>
      <c r="O50" s="4711"/>
      <c r="P50" s="4711"/>
      <c r="Q50" s="4712"/>
      <c r="R50" s="4488">
        <v>120</v>
      </c>
      <c r="S50" s="4488"/>
      <c r="T50" s="4488"/>
      <c r="U50" s="4489"/>
      <c r="V50" s="2540"/>
      <c r="W50" s="2540"/>
    </row>
    <row r="51" spans="1:36" s="1124" customFormat="1">
      <c r="A51" s="1122"/>
      <c r="B51" s="1137" t="s">
        <v>807</v>
      </c>
      <c r="C51" s="1126" t="s">
        <v>810</v>
      </c>
      <c r="D51" s="1126"/>
      <c r="E51" s="1130"/>
      <c r="F51" s="4144">
        <v>15</v>
      </c>
      <c r="G51" s="4145"/>
      <c r="H51" s="4145"/>
      <c r="I51" s="4519"/>
      <c r="J51" s="5042">
        <v>15</v>
      </c>
      <c r="K51" s="5042"/>
      <c r="L51" s="5042"/>
      <c r="M51" s="5043"/>
      <c r="N51" s="4640">
        <v>15</v>
      </c>
      <c r="O51" s="5049"/>
      <c r="P51" s="5049"/>
      <c r="Q51" s="5062"/>
      <c r="R51" s="4442">
        <v>15</v>
      </c>
      <c r="S51" s="4442"/>
      <c r="T51" s="4442"/>
      <c r="U51" s="4443"/>
      <c r="V51" s="2540"/>
      <c r="W51" s="2540"/>
    </row>
    <row r="52" spans="1:36" s="1124" customFormat="1">
      <c r="A52" s="1122"/>
      <c r="B52" s="1019" t="s">
        <v>2183</v>
      </c>
      <c r="C52" s="639" t="s">
        <v>811</v>
      </c>
      <c r="D52" s="639"/>
      <c r="E52" s="1138"/>
      <c r="F52" s="4150" t="s">
        <v>2184</v>
      </c>
      <c r="G52" s="4151"/>
      <c r="H52" s="4151"/>
      <c r="I52" s="4653"/>
      <c r="J52" s="4268" t="s">
        <v>2184</v>
      </c>
      <c r="K52" s="4268"/>
      <c r="L52" s="4268"/>
      <c r="M52" s="4269"/>
      <c r="N52" s="4660" t="s">
        <v>2184</v>
      </c>
      <c r="O52" s="4661"/>
      <c r="P52" s="4661"/>
      <c r="Q52" s="4662"/>
      <c r="R52" s="4445" t="s">
        <v>2184</v>
      </c>
      <c r="S52" s="4445"/>
      <c r="T52" s="4445"/>
      <c r="U52" s="4446"/>
      <c r="V52" s="2540"/>
      <c r="W52" s="2540"/>
    </row>
    <row r="53" spans="1:36" s="1124" customFormat="1">
      <c r="A53" s="1122"/>
      <c r="B53" s="1142" t="s">
        <v>824</v>
      </c>
      <c r="C53" s="1135"/>
      <c r="D53" s="1135"/>
      <c r="E53" s="1136"/>
      <c r="F53" s="2563" t="s">
        <v>937</v>
      </c>
      <c r="G53" s="2548"/>
      <c r="H53" s="2540"/>
      <c r="I53" s="2540"/>
      <c r="J53" s="2548"/>
      <c r="K53" s="2548"/>
      <c r="L53" s="2548"/>
      <c r="M53" s="2548"/>
      <c r="N53" s="2548"/>
      <c r="O53" s="2548"/>
      <c r="P53" s="2540"/>
      <c r="Q53" s="2540"/>
      <c r="R53" s="2548"/>
      <c r="S53" s="2548"/>
      <c r="T53" s="2548"/>
      <c r="U53" s="1212"/>
      <c r="V53" s="2540"/>
      <c r="W53" s="2540"/>
    </row>
    <row r="54" spans="1:36" s="1124" customFormat="1">
      <c r="A54" s="1122"/>
      <c r="B54" s="1137"/>
      <c r="C54" s="1126"/>
      <c r="D54" s="1126"/>
      <c r="E54" s="1130"/>
      <c r="F54" s="2563" t="s">
        <v>818</v>
      </c>
      <c r="G54" s="2548"/>
      <c r="H54" s="2540"/>
      <c r="I54" s="2540"/>
      <c r="J54" s="2548"/>
      <c r="K54" s="2548"/>
      <c r="L54" s="2548"/>
      <c r="M54" s="2548"/>
      <c r="N54" s="2548"/>
      <c r="O54" s="2548"/>
      <c r="P54" s="2540"/>
      <c r="Q54" s="2540"/>
      <c r="R54" s="2548"/>
      <c r="S54" s="2548"/>
      <c r="T54" s="2548"/>
      <c r="U54" s="1212"/>
      <c r="V54" s="2540"/>
      <c r="W54" s="2540"/>
    </row>
    <row r="55" spans="1:36" s="1124" customFormat="1">
      <c r="A55" s="1122"/>
      <c r="B55" s="1144" t="s">
        <v>819</v>
      </c>
      <c r="C55" s="1134"/>
      <c r="D55" s="1145"/>
      <c r="E55" s="1122"/>
      <c r="F55" s="2563" t="s">
        <v>821</v>
      </c>
      <c r="G55" s="1145"/>
      <c r="H55" s="2540"/>
      <c r="I55" s="2540"/>
      <c r="J55" s="1145"/>
      <c r="K55" s="1145"/>
      <c r="L55" s="1145"/>
      <c r="M55" s="1145"/>
      <c r="N55" s="1145"/>
      <c r="O55" s="1145"/>
      <c r="P55" s="2540"/>
      <c r="Q55" s="2540"/>
      <c r="R55" s="1145"/>
      <c r="S55" s="1145"/>
      <c r="T55" s="1145"/>
      <c r="U55" s="1214"/>
      <c r="V55" s="2540"/>
      <c r="W55" s="2540"/>
    </row>
    <row r="56" spans="1:36" s="1124" customFormat="1">
      <c r="A56" s="1122"/>
      <c r="B56" s="1143" t="s">
        <v>825</v>
      </c>
      <c r="C56" s="1139"/>
      <c r="D56" s="1139"/>
      <c r="E56" s="1140"/>
      <c r="F56" s="1218" t="s">
        <v>826</v>
      </c>
      <c r="G56" s="171"/>
      <c r="H56" s="1380"/>
      <c r="I56" s="1380"/>
      <c r="J56" s="171"/>
      <c r="K56" s="171"/>
      <c r="L56" s="171"/>
      <c r="M56" s="171"/>
      <c r="N56" s="171"/>
      <c r="O56" s="171"/>
      <c r="P56" s="1380"/>
      <c r="Q56" s="1380"/>
      <c r="R56" s="171"/>
      <c r="S56" s="171"/>
      <c r="T56" s="171"/>
      <c r="U56" s="1219"/>
      <c r="V56" s="2540"/>
      <c r="W56" s="2540"/>
    </row>
    <row r="57" spans="1:36" s="1124" customFormat="1" ht="15" customHeight="1">
      <c r="A57" s="1122"/>
      <c r="B57" s="1122"/>
      <c r="C57" s="1122"/>
      <c r="D57" s="1122"/>
      <c r="E57" s="2188"/>
      <c r="F57" s="5079"/>
      <c r="G57" s="5079"/>
      <c r="H57" s="5079"/>
      <c r="I57" s="5079"/>
      <c r="J57" s="5079"/>
      <c r="K57" s="5079"/>
      <c r="L57" s="5079"/>
      <c r="M57" s="5079"/>
      <c r="N57" s="5079"/>
      <c r="O57" s="5079"/>
      <c r="P57" s="5079"/>
      <c r="Q57" s="5079"/>
      <c r="R57" s="5079"/>
      <c r="S57" s="5079"/>
      <c r="T57" s="5079"/>
      <c r="U57" s="5079"/>
      <c r="Z57" s="1125"/>
      <c r="AB57" s="1125"/>
      <c r="AD57" s="1125"/>
      <c r="AF57" s="1125"/>
      <c r="AH57" s="1125"/>
      <c r="AJ57" s="1125"/>
    </row>
    <row r="58" spans="1:36">
      <c r="F58" s="5080"/>
      <c r="G58" s="5080"/>
      <c r="H58" s="5080"/>
      <c r="I58" s="5080"/>
      <c r="J58" s="5080"/>
      <c r="K58" s="5080"/>
      <c r="L58" s="5080"/>
      <c r="M58" s="5080"/>
      <c r="N58" s="5080"/>
      <c r="O58" s="5080"/>
      <c r="P58" s="5080"/>
      <c r="Q58" s="5080"/>
      <c r="R58" s="5080"/>
      <c r="S58" s="5080"/>
      <c r="T58" s="5080"/>
      <c r="U58" s="5080"/>
    </row>
    <row r="60" spans="1:36" s="1124" customFormat="1">
      <c r="A60" s="145" t="s">
        <v>1420</v>
      </c>
      <c r="B60" s="145"/>
      <c r="C60" s="2192" t="s">
        <v>1488</v>
      </c>
      <c r="D60" s="145"/>
      <c r="E60" s="1700" t="s">
        <v>1484</v>
      </c>
      <c r="F60" s="145"/>
      <c r="G60" s="147"/>
      <c r="H60" s="146"/>
      <c r="I60" s="147"/>
      <c r="J60" s="146"/>
      <c r="K60" s="147"/>
      <c r="L60" s="146"/>
      <c r="M60" s="147"/>
      <c r="N60" s="146"/>
      <c r="O60" s="147"/>
      <c r="P60" s="146"/>
      <c r="Q60" s="146"/>
      <c r="R60" s="147"/>
      <c r="S60" s="146"/>
      <c r="T60" s="145"/>
      <c r="U60" s="145"/>
      <c r="V60" s="145"/>
      <c r="W60" s="145"/>
      <c r="X60" s="145"/>
      <c r="Y60" s="145"/>
      <c r="Z60" s="145"/>
      <c r="AA60" s="145"/>
      <c r="AB60" s="145"/>
      <c r="AC60" s="145"/>
      <c r="AD60" s="145"/>
      <c r="AE60" s="145"/>
      <c r="AF60" s="145"/>
      <c r="AG60" s="145"/>
      <c r="AH60" s="145"/>
      <c r="AJ60" s="1125"/>
    </row>
    <row r="61" spans="1:36" s="1124" customFormat="1">
      <c r="A61" s="2536"/>
      <c r="B61" s="1122" t="s">
        <v>1483</v>
      </c>
      <c r="C61" s="1122"/>
      <c r="D61" s="1122"/>
      <c r="E61" s="2188"/>
      <c r="F61" s="1122"/>
      <c r="G61" s="1122"/>
      <c r="H61" s="1122"/>
      <c r="I61" s="1122"/>
      <c r="J61" s="1122"/>
      <c r="K61" s="1122"/>
      <c r="L61" s="1122"/>
      <c r="M61" s="1122"/>
      <c r="N61" s="1122"/>
      <c r="O61" s="1122"/>
      <c r="P61" s="1122"/>
      <c r="Q61" s="1122"/>
      <c r="S61" s="1125"/>
      <c r="U61" s="1125"/>
      <c r="W61" s="1125"/>
      <c r="Y61" s="1125"/>
      <c r="AA61" s="1125"/>
      <c r="AC61" s="1125"/>
      <c r="AE61" s="1125"/>
      <c r="AG61" s="1125"/>
      <c r="AJ61" s="1125"/>
    </row>
    <row r="62" spans="1:36" s="1124" customFormat="1">
      <c r="A62" s="2536"/>
      <c r="B62" s="1122"/>
      <c r="C62" s="1122"/>
      <c r="D62" s="1122"/>
      <c r="E62" s="2188"/>
      <c r="F62" s="1122"/>
      <c r="G62" s="1701"/>
      <c r="H62" s="1701"/>
      <c r="I62" s="1701"/>
      <c r="J62" s="1701"/>
      <c r="K62" s="1"/>
      <c r="L62" s="1"/>
      <c r="M62" s="440"/>
      <c r="N62" s="440"/>
      <c r="O62" s="440"/>
      <c r="P62" s="440"/>
      <c r="Q62" s="440"/>
      <c r="R62" s="440"/>
      <c r="S62" s="440"/>
      <c r="T62" s="440"/>
      <c r="U62" s="440"/>
      <c r="V62" s="440"/>
      <c r="W62" s="440"/>
      <c r="X62" s="440"/>
      <c r="Y62" s="440"/>
      <c r="AA62" s="1125"/>
      <c r="AC62" s="1125"/>
      <c r="AE62" s="1125"/>
      <c r="AG62" s="1125"/>
      <c r="AJ62" s="1125"/>
    </row>
    <row r="63" spans="1:36" s="1124" customFormat="1">
      <c r="A63" s="2536"/>
      <c r="B63" s="54" t="s">
        <v>1482</v>
      </c>
      <c r="C63" s="50"/>
      <c r="D63" s="50"/>
      <c r="E63" s="2187"/>
      <c r="F63" s="50"/>
      <c r="G63" s="1691" t="s">
        <v>1487</v>
      </c>
      <c r="H63" s="1691"/>
      <c r="I63" s="1691"/>
      <c r="J63" s="1692"/>
      <c r="K63" s="1"/>
      <c r="L63" s="1"/>
      <c r="M63" s="440"/>
      <c r="N63" s="440"/>
      <c r="O63" s="440"/>
      <c r="P63" s="440"/>
      <c r="Q63" s="440"/>
      <c r="R63" s="440"/>
      <c r="S63" s="440"/>
      <c r="T63" s="440"/>
      <c r="U63" s="440"/>
      <c r="V63" s="440"/>
      <c r="W63" s="440"/>
      <c r="X63" s="440"/>
      <c r="Y63" s="440"/>
      <c r="AA63" s="1125"/>
      <c r="AC63" s="1125"/>
      <c r="AE63" s="1125"/>
      <c r="AG63" s="1125"/>
      <c r="AJ63" s="1125"/>
    </row>
  </sheetData>
  <dataConsolidate/>
  <mergeCells count="30">
    <mergeCell ref="F57:U58"/>
    <mergeCell ref="R39:U39"/>
    <mergeCell ref="R51:U51"/>
    <mergeCell ref="J52:M52"/>
    <mergeCell ref="R52:U52"/>
    <mergeCell ref="F52:I52"/>
    <mergeCell ref="F51:I51"/>
    <mergeCell ref="J51:M51"/>
    <mergeCell ref="N52:Q52"/>
    <mergeCell ref="N51:Q51"/>
    <mergeCell ref="J50:M50"/>
    <mergeCell ref="R50:U50"/>
    <mergeCell ref="J47:M47"/>
    <mergeCell ref="R47:U47"/>
    <mergeCell ref="F47:I47"/>
    <mergeCell ref="F50:I50"/>
    <mergeCell ref="N50:Q50"/>
    <mergeCell ref="N47:Q47"/>
    <mergeCell ref="J46:M46"/>
    <mergeCell ref="A23:A32"/>
    <mergeCell ref="R46:U46"/>
    <mergeCell ref="J45:M45"/>
    <mergeCell ref="R45:U45"/>
    <mergeCell ref="F39:I39"/>
    <mergeCell ref="F45:I45"/>
    <mergeCell ref="F46:I46"/>
    <mergeCell ref="N46:Q46"/>
    <mergeCell ref="N45:Q45"/>
    <mergeCell ref="N39:Q39"/>
    <mergeCell ref="J39:M39"/>
  </mergeCells>
  <hyperlinks>
    <hyperlink ref="A2" location="'Choix Devis&amp;Projet'!A1" display="Retour onglet &quot;Choix Devis&amp;Projet&quot;"/>
  </hyperlinks>
  <printOptions horizontalCentered="1"/>
  <pageMargins left="0.39370078740157483" right="0.39370078740157483" top="0.82677165354330717" bottom="0.59055118110236227" header="0.39370078740157483" footer="0.39370078740157483"/>
  <pageSetup paperSize="9" scale="51"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3.xml><?xml version="1.0" encoding="utf-8"?>
<worksheet xmlns="http://schemas.openxmlformats.org/spreadsheetml/2006/main" xmlns:r="http://schemas.openxmlformats.org/officeDocument/2006/relationships">
  <sheetPr>
    <pageSetUpPr fitToPage="1"/>
  </sheetPr>
  <dimension ref="A3:AK45"/>
  <sheetViews>
    <sheetView tabSelected="1" topLeftCell="A5" zoomScale="150" zoomScaleNormal="150" workbookViewId="0">
      <selection activeCell="A10" sqref="A10:I10"/>
    </sheetView>
  </sheetViews>
  <sheetFormatPr baseColWidth="10" defaultRowHeight="15"/>
  <cols>
    <col min="1" max="5" width="10.140625" style="11" customWidth="1"/>
    <col min="6" max="6" width="10.140625" style="48" customWidth="1"/>
    <col min="7" max="7" width="10.140625" style="129" customWidth="1"/>
    <col min="8" max="8" width="10.140625" style="1129" customWidth="1"/>
    <col min="9" max="9" width="10.140625" style="44" customWidth="1"/>
    <col min="10" max="10" width="11.42578125" style="129"/>
    <col min="11" max="11" width="11.42578125" style="44"/>
    <col min="12" max="12" width="10.140625" style="129" customWidth="1"/>
    <col min="13" max="13" width="10.140625" style="44" customWidth="1"/>
    <col min="14" max="14" width="10.140625" style="129" customWidth="1"/>
    <col min="15" max="15" width="10.140625" style="44" customWidth="1"/>
    <col min="16" max="16" width="10.140625" style="129" customWidth="1"/>
    <col min="17" max="17" width="10.140625" style="44" customWidth="1"/>
    <col min="18" max="18" width="10.140625" style="129" customWidth="1"/>
    <col min="19" max="19" width="11.42578125" style="44"/>
    <col min="20" max="20" width="11.42578125" style="129"/>
    <col min="21" max="21" width="11.42578125" style="44"/>
    <col min="22" max="22" width="11.42578125" style="129"/>
    <col min="23" max="23" width="11.42578125" style="44"/>
    <col min="24" max="24" width="11.42578125" style="129"/>
    <col min="25" max="25" width="11.42578125" style="44"/>
    <col min="26" max="26" width="11.42578125" style="129"/>
    <col min="27" max="27" width="11.42578125" style="44"/>
    <col min="28" max="28" width="11.42578125" style="129"/>
    <col min="29" max="29" width="11.42578125" style="44"/>
    <col min="30" max="30" width="11.42578125" style="129"/>
    <col min="31" max="31" width="11.42578125" style="44"/>
    <col min="32" max="32" width="11.42578125" style="129"/>
    <col min="33" max="33" width="11.42578125" style="44"/>
    <col min="34" max="34" width="11.42578125" style="129"/>
    <col min="35" max="35" width="11.42578125" style="44"/>
    <col min="36" max="36" width="11.42578125" style="129"/>
    <col min="37" max="37" width="11.42578125" style="44"/>
    <col min="38" max="16384" width="11.42578125" style="11"/>
  </cols>
  <sheetData>
    <row r="3" spans="1:36" ht="23.25">
      <c r="A3" s="3757" t="s">
        <v>231</v>
      </c>
      <c r="B3" s="3758"/>
      <c r="C3" s="3758"/>
      <c r="D3" s="3758"/>
      <c r="E3" s="3758"/>
      <c r="F3" s="3758"/>
      <c r="G3" s="3758"/>
      <c r="H3" s="3758"/>
      <c r="I3" s="3759"/>
      <c r="M3" s="3733" t="s">
        <v>2145</v>
      </c>
      <c r="N3" s="3734"/>
      <c r="O3" s="3734"/>
      <c r="P3" s="3734"/>
      <c r="Q3" s="3734"/>
      <c r="R3" s="3734"/>
      <c r="S3" s="3734"/>
      <c r="T3" s="3734"/>
      <c r="U3" s="3735"/>
    </row>
    <row r="4" spans="1:36" ht="12.75" customHeight="1">
      <c r="A4" s="156"/>
      <c r="B4" s="157"/>
      <c r="C4" s="157"/>
      <c r="D4" s="157"/>
      <c r="E4" s="157"/>
      <c r="F4" s="157"/>
      <c r="G4" s="157"/>
      <c r="H4" s="157"/>
      <c r="I4" s="158"/>
      <c r="M4" s="156"/>
      <c r="N4" s="157"/>
      <c r="O4" s="157"/>
      <c r="P4" s="157"/>
      <c r="Q4" s="157"/>
      <c r="R4" s="157"/>
      <c r="S4" s="157"/>
      <c r="T4" s="157"/>
      <c r="U4" s="158"/>
    </row>
    <row r="5" spans="1:36" ht="23.25">
      <c r="A5" s="3736" t="s">
        <v>230</v>
      </c>
      <c r="B5" s="3737"/>
      <c r="C5" s="3737"/>
      <c r="D5" s="3737"/>
      <c r="E5" s="3737"/>
      <c r="F5" s="3737"/>
      <c r="G5" s="3737"/>
      <c r="H5" s="3737"/>
      <c r="I5" s="3738"/>
      <c r="M5" s="3736" t="s">
        <v>230</v>
      </c>
      <c r="N5" s="3737"/>
      <c r="O5" s="3737"/>
      <c r="P5" s="3737"/>
      <c r="Q5" s="3737"/>
      <c r="R5" s="3737"/>
      <c r="S5" s="3737"/>
      <c r="T5" s="3737"/>
      <c r="U5" s="3738"/>
    </row>
    <row r="6" spans="1:36" ht="9" customHeight="1">
      <c r="A6" s="1479"/>
      <c r="B6" s="1480"/>
      <c r="C6" s="1480"/>
      <c r="D6" s="1480"/>
      <c r="E6" s="1480"/>
      <c r="F6" s="1480"/>
      <c r="G6" s="1480"/>
      <c r="H6" s="1485"/>
      <c r="I6" s="1481"/>
      <c r="J6" s="1129"/>
      <c r="L6" s="1129"/>
      <c r="M6" s="2770"/>
      <c r="N6" s="2771"/>
      <c r="O6" s="2771"/>
      <c r="P6" s="2771"/>
      <c r="Q6" s="2771"/>
      <c r="R6" s="2771"/>
      <c r="S6" s="2771"/>
      <c r="T6" s="2771"/>
      <c r="U6" s="2772"/>
      <c r="V6" s="1129"/>
      <c r="X6" s="1129"/>
      <c r="Z6" s="1129"/>
      <c r="AB6" s="1129"/>
      <c r="AD6" s="1129"/>
      <c r="AF6" s="1129"/>
      <c r="AH6" s="1129"/>
      <c r="AJ6" s="1129"/>
    </row>
    <row r="7" spans="1:36" ht="24.75" customHeight="1">
      <c r="A7" s="3739" t="s">
        <v>1067</v>
      </c>
      <c r="B7" s="3740"/>
      <c r="C7" s="3740"/>
      <c r="D7" s="3740"/>
      <c r="E7" s="3740"/>
      <c r="F7" s="3740"/>
      <c r="G7" s="3740"/>
      <c r="H7" s="3740"/>
      <c r="I7" s="3741"/>
      <c r="M7" s="3739" t="s">
        <v>1067</v>
      </c>
      <c r="N7" s="3740"/>
      <c r="O7" s="3740"/>
      <c r="P7" s="3740"/>
      <c r="Q7" s="3740"/>
      <c r="R7" s="3740"/>
      <c r="S7" s="3740"/>
      <c r="T7" s="3740"/>
      <c r="U7" s="3741"/>
    </row>
    <row r="8" spans="1:36" ht="9" customHeight="1">
      <c r="A8" s="1482"/>
      <c r="B8" s="1483"/>
      <c r="C8" s="1483"/>
      <c r="D8" s="1483"/>
      <c r="E8" s="1483"/>
      <c r="F8" s="1483"/>
      <c r="G8" s="1483"/>
      <c r="H8" s="1486"/>
      <c r="I8" s="1484"/>
      <c r="J8" s="1129"/>
      <c r="L8" s="1129"/>
      <c r="M8" s="2773"/>
      <c r="N8" s="2774"/>
      <c r="O8" s="2774"/>
      <c r="P8" s="2774"/>
      <c r="Q8" s="2774"/>
      <c r="R8" s="2774"/>
      <c r="S8" s="2774"/>
      <c r="T8" s="2774"/>
      <c r="U8" s="2775"/>
      <c r="V8" s="1129"/>
      <c r="X8" s="1129"/>
      <c r="Z8" s="1129"/>
      <c r="AB8" s="1129"/>
      <c r="AD8" s="1129"/>
      <c r="AF8" s="1129"/>
      <c r="AH8" s="1129"/>
      <c r="AJ8" s="1129"/>
    </row>
    <row r="9" spans="1:36" ht="23.25">
      <c r="A9" s="3760" t="s">
        <v>3086</v>
      </c>
      <c r="B9" s="3761"/>
      <c r="C9" s="3761"/>
      <c r="D9" s="3761"/>
      <c r="E9" s="3761"/>
      <c r="F9" s="3761"/>
      <c r="G9" s="3761"/>
      <c r="H9" s="3761"/>
      <c r="I9" s="3762"/>
      <c r="M9" s="3742" t="s">
        <v>2143</v>
      </c>
      <c r="N9" s="3743"/>
      <c r="O9" s="3743"/>
      <c r="P9" s="3743"/>
      <c r="Q9" s="3743"/>
      <c r="R9" s="3743"/>
      <c r="S9" s="3743"/>
      <c r="T9" s="3743"/>
      <c r="U9" s="3744"/>
    </row>
    <row r="10" spans="1:36" ht="15.75">
      <c r="A10" s="3772">
        <f ca="1">TODAY()</f>
        <v>42108</v>
      </c>
      <c r="B10" s="3773"/>
      <c r="C10" s="3773"/>
      <c r="D10" s="3773"/>
      <c r="E10" s="3773"/>
      <c r="F10" s="3773"/>
      <c r="G10" s="3773"/>
      <c r="H10" s="3773"/>
      <c r="I10" s="3774"/>
      <c r="M10" s="3745" t="s">
        <v>2144</v>
      </c>
      <c r="N10" s="3746"/>
      <c r="O10" s="3746"/>
      <c r="P10" s="3746"/>
      <c r="Q10" s="3746"/>
      <c r="R10" s="3746"/>
      <c r="S10" s="3746"/>
      <c r="T10" s="3746"/>
      <c r="U10" s="3747"/>
    </row>
    <row r="13" spans="1:36" ht="15.75">
      <c r="A13" s="3766" t="s">
        <v>219</v>
      </c>
      <c r="B13" s="3767"/>
      <c r="C13" s="3767"/>
      <c r="D13" s="3767"/>
      <c r="E13" s="3767"/>
      <c r="F13" s="3767"/>
      <c r="G13" s="3767"/>
      <c r="H13" s="3767"/>
      <c r="I13" s="3768"/>
      <c r="N13" s="1129"/>
      <c r="P13" s="1129"/>
      <c r="R13" s="1129"/>
      <c r="T13" s="1129"/>
    </row>
    <row r="14" spans="1:36" ht="15.75">
      <c r="A14" s="3763" t="s">
        <v>220</v>
      </c>
      <c r="B14" s="3764"/>
      <c r="C14" s="3764"/>
      <c r="D14" s="3764"/>
      <c r="E14" s="3764"/>
      <c r="F14" s="3764"/>
      <c r="G14" s="3764"/>
      <c r="H14" s="3764"/>
      <c r="I14" s="3765"/>
      <c r="N14" s="1129"/>
      <c r="P14" s="1129"/>
      <c r="R14" s="1129"/>
      <c r="T14" s="1129"/>
    </row>
    <row r="15" spans="1:36" ht="15.75">
      <c r="A15" s="3763" t="s">
        <v>221</v>
      </c>
      <c r="B15" s="3764"/>
      <c r="C15" s="3764"/>
      <c r="D15" s="3764"/>
      <c r="E15" s="3764"/>
      <c r="F15" s="3764"/>
      <c r="G15" s="3764"/>
      <c r="H15" s="3764"/>
      <c r="I15" s="3765"/>
      <c r="N15" s="1129"/>
      <c r="P15" s="1129"/>
      <c r="R15" s="1129"/>
      <c r="T15" s="1129"/>
    </row>
    <row r="16" spans="1:36" ht="15.75">
      <c r="A16" s="3763" t="s">
        <v>222</v>
      </c>
      <c r="B16" s="3764"/>
      <c r="C16" s="3764"/>
      <c r="D16" s="3764"/>
      <c r="E16" s="3764"/>
      <c r="F16" s="3764"/>
      <c r="G16" s="3764"/>
      <c r="H16" s="3764"/>
      <c r="I16" s="3765"/>
      <c r="M16" s="3748" t="s">
        <v>2010</v>
      </c>
      <c r="N16" s="3749"/>
      <c r="O16" s="3749"/>
      <c r="P16" s="3749"/>
      <c r="Q16" s="3749"/>
      <c r="R16" s="3749"/>
      <c r="S16" s="481" t="s">
        <v>225</v>
      </c>
      <c r="T16" s="1518"/>
      <c r="U16" s="1519"/>
    </row>
    <row r="17" spans="1:36">
      <c r="A17" s="3769"/>
      <c r="B17" s="3770"/>
      <c r="C17" s="3770"/>
      <c r="D17" s="3770"/>
      <c r="E17" s="3770"/>
      <c r="F17" s="3770"/>
      <c r="G17" s="3770"/>
      <c r="H17" s="3770"/>
      <c r="I17" s="3771"/>
      <c r="M17" s="1489" t="s">
        <v>227</v>
      </c>
      <c r="N17" s="2682" t="s">
        <v>2021</v>
      </c>
      <c r="O17" s="1488"/>
      <c r="P17" s="1489"/>
      <c r="Q17" s="1487" t="s">
        <v>652</v>
      </c>
      <c r="R17" s="1490" t="s">
        <v>227</v>
      </c>
      <c r="S17" s="482" t="s">
        <v>226</v>
      </c>
      <c r="T17" s="483"/>
      <c r="U17" s="1520"/>
    </row>
    <row r="18" spans="1:36" ht="15.75">
      <c r="A18" s="3763" t="s">
        <v>223</v>
      </c>
      <c r="B18" s="3764"/>
      <c r="C18" s="3764"/>
      <c r="D18" s="3764"/>
      <c r="E18" s="3764"/>
      <c r="F18" s="3764"/>
      <c r="G18" s="3764"/>
      <c r="H18" s="3764"/>
      <c r="I18" s="3765"/>
      <c r="M18" s="482" t="s">
        <v>2020</v>
      </c>
      <c r="N18" s="1470"/>
      <c r="O18" s="1471"/>
      <c r="P18" s="484"/>
      <c r="Q18" s="1470"/>
      <c r="R18" s="485"/>
      <c r="S18" s="484" t="s">
        <v>2297</v>
      </c>
      <c r="T18" s="483"/>
      <c r="U18" s="1520"/>
    </row>
    <row r="19" spans="1:36" ht="15.75">
      <c r="A19" s="3752" t="s">
        <v>224</v>
      </c>
      <c r="B19" s="3753"/>
      <c r="C19" s="3753"/>
      <c r="D19" s="3753"/>
      <c r="E19" s="3753"/>
      <c r="F19" s="3753"/>
      <c r="G19" s="3753"/>
      <c r="H19" s="3753"/>
      <c r="I19" s="3754"/>
      <c r="M19" s="484" t="s">
        <v>158</v>
      </c>
      <c r="N19" s="485"/>
      <c r="O19" s="1471"/>
      <c r="P19" s="484"/>
      <c r="Q19" s="485"/>
      <c r="R19" s="485"/>
      <c r="S19" s="484"/>
      <c r="T19" s="485"/>
      <c r="U19" s="486"/>
    </row>
    <row r="20" spans="1:36">
      <c r="A20" s="153"/>
      <c r="B20" s="153"/>
      <c r="C20" s="154"/>
      <c r="D20" s="155"/>
      <c r="E20" s="155"/>
      <c r="F20" s="154"/>
      <c r="G20" s="154"/>
      <c r="H20" s="154"/>
      <c r="I20" s="153"/>
      <c r="M20" s="484"/>
      <c r="N20" s="485"/>
      <c r="O20" s="485"/>
      <c r="P20" s="484"/>
      <c r="Q20" s="485"/>
      <c r="R20" s="485"/>
      <c r="S20" s="484" t="s">
        <v>2298</v>
      </c>
      <c r="T20" s="485"/>
      <c r="U20" s="486"/>
    </row>
    <row r="21" spans="1:36">
      <c r="A21" s="44"/>
      <c r="B21" s="1129"/>
      <c r="C21" s="44"/>
      <c r="D21" s="1129"/>
      <c r="E21" s="44"/>
      <c r="F21" s="1129"/>
      <c r="G21" s="44"/>
      <c r="M21" s="484"/>
      <c r="N21" s="485"/>
      <c r="O21" s="485"/>
      <c r="P21" s="484"/>
      <c r="Q21" s="485"/>
      <c r="R21" s="485"/>
      <c r="S21" s="484"/>
      <c r="T21" s="485"/>
      <c r="U21" s="486"/>
    </row>
    <row r="22" spans="1:36">
      <c r="A22" s="44"/>
      <c r="B22" s="1129"/>
      <c r="C22" s="44"/>
      <c r="D22" s="1129"/>
      <c r="E22" s="44"/>
      <c r="F22" s="1129"/>
      <c r="G22" s="44"/>
      <c r="J22" s="1129"/>
      <c r="L22" s="1129"/>
      <c r="M22" s="1467"/>
      <c r="N22" s="487"/>
      <c r="O22" s="487"/>
      <c r="P22" s="1467"/>
      <c r="Q22" s="487"/>
      <c r="R22" s="487"/>
      <c r="S22" s="484"/>
      <c r="T22" s="485"/>
      <c r="U22" s="486"/>
      <c r="V22" s="1129"/>
      <c r="X22" s="1129"/>
      <c r="Z22" s="1129"/>
      <c r="AB22" s="1129"/>
      <c r="AD22" s="1129"/>
      <c r="AF22" s="1129"/>
      <c r="AH22" s="1129"/>
      <c r="AJ22" s="1129"/>
    </row>
    <row r="23" spans="1:36" ht="15" customHeight="1">
      <c r="A23" s="44"/>
      <c r="B23" s="1129"/>
      <c r="C23" s="44"/>
      <c r="D23" s="1129"/>
      <c r="E23" s="44"/>
      <c r="F23" s="1129"/>
      <c r="G23" s="44"/>
      <c r="J23" s="1490" t="s">
        <v>227</v>
      </c>
      <c r="M23" s="481" t="s">
        <v>161</v>
      </c>
      <c r="N23" s="2681" t="s">
        <v>2018</v>
      </c>
      <c r="O23" s="1469" t="s">
        <v>227</v>
      </c>
      <c r="P23" s="481" t="s">
        <v>161</v>
      </c>
      <c r="Q23" s="2681" t="s">
        <v>2019</v>
      </c>
      <c r="R23" s="1469" t="s">
        <v>227</v>
      </c>
      <c r="S23" s="739"/>
      <c r="T23" s="1129"/>
      <c r="U23" s="721"/>
    </row>
    <row r="24" spans="1:36">
      <c r="A24" s="44"/>
      <c r="B24" s="1129"/>
      <c r="C24" s="44"/>
      <c r="D24" s="1129"/>
      <c r="E24" s="44"/>
      <c r="F24" s="1129"/>
      <c r="G24" s="44"/>
      <c r="J24" s="1470" t="s">
        <v>228</v>
      </c>
      <c r="M24" s="482" t="s">
        <v>229</v>
      </c>
      <c r="N24" s="1470"/>
      <c r="O24" s="1471" t="s">
        <v>228</v>
      </c>
      <c r="P24" s="482" t="s">
        <v>229</v>
      </c>
      <c r="Q24" s="1470"/>
      <c r="R24" s="2680"/>
      <c r="S24" s="484"/>
      <c r="T24" s="485"/>
      <c r="U24" s="486"/>
    </row>
    <row r="25" spans="1:36" ht="15" customHeight="1">
      <c r="A25" s="1129"/>
      <c r="B25" s="1129"/>
      <c r="C25" s="1129"/>
      <c r="D25" s="1129"/>
      <c r="E25" s="44"/>
      <c r="F25" s="2540"/>
      <c r="G25" s="44"/>
      <c r="J25" s="485"/>
      <c r="M25" s="484" t="s">
        <v>158</v>
      </c>
      <c r="N25" s="488"/>
      <c r="O25" s="1471"/>
      <c r="P25" s="484" t="s">
        <v>158</v>
      </c>
      <c r="Q25" s="488"/>
      <c r="R25" s="2680"/>
      <c r="S25" s="484"/>
      <c r="T25" s="485"/>
      <c r="U25" s="486"/>
    </row>
    <row r="26" spans="1:36" ht="15" customHeight="1">
      <c r="A26" s="1129"/>
      <c r="B26" s="1129"/>
      <c r="C26" s="1129"/>
      <c r="D26" s="1129"/>
      <c r="E26" s="44"/>
      <c r="F26" s="1129"/>
      <c r="G26" s="44"/>
      <c r="J26" s="485"/>
      <c r="M26" s="1521"/>
      <c r="N26" s="485"/>
      <c r="O26" s="486"/>
      <c r="P26" s="484"/>
      <c r="Q26" s="485"/>
      <c r="R26" s="486"/>
      <c r="S26" s="484"/>
      <c r="T26" s="485"/>
      <c r="U26" s="486"/>
    </row>
    <row r="27" spans="1:36">
      <c r="A27" s="1129"/>
      <c r="B27" s="1129"/>
      <c r="C27" s="1129"/>
      <c r="D27" s="1129"/>
      <c r="E27" s="44"/>
      <c r="F27" s="1129"/>
      <c r="G27" s="44"/>
      <c r="J27" s="485"/>
      <c r="M27" s="484"/>
      <c r="N27" s="485"/>
      <c r="O27" s="486"/>
      <c r="P27" s="484"/>
      <c r="Q27" s="485"/>
      <c r="R27" s="486"/>
      <c r="S27" s="484"/>
      <c r="T27" s="485"/>
      <c r="U27" s="486"/>
    </row>
    <row r="28" spans="1:36">
      <c r="A28" s="1129"/>
      <c r="B28" s="1129"/>
      <c r="C28" s="1129"/>
      <c r="D28" s="1129"/>
      <c r="E28" s="44"/>
      <c r="F28" s="1129"/>
      <c r="G28" s="44"/>
      <c r="J28" s="485"/>
      <c r="M28" s="1467"/>
      <c r="N28" s="487"/>
      <c r="O28" s="1522"/>
      <c r="P28" s="1467"/>
      <c r="Q28" s="487"/>
      <c r="R28" s="1522"/>
      <c r="S28" s="1523"/>
      <c r="T28" s="487"/>
      <c r="U28" s="1522"/>
    </row>
    <row r="29" spans="1:36">
      <c r="J29" s="485"/>
      <c r="K29" s="2683"/>
    </row>
    <row r="30" spans="1:36" ht="15.75">
      <c r="A30" s="3755" t="s">
        <v>1125</v>
      </c>
      <c r="B30" s="3756"/>
      <c r="C30" s="3756"/>
      <c r="D30" s="3756"/>
      <c r="E30" s="3756"/>
      <c r="F30" s="3756"/>
      <c r="G30" s="481" t="s">
        <v>225</v>
      </c>
      <c r="H30" s="1518"/>
      <c r="I30" s="1519"/>
      <c r="J30" s="485"/>
      <c r="L30" s="1129"/>
      <c r="M30" s="3751"/>
      <c r="N30" s="3751"/>
      <c r="O30" s="3751"/>
      <c r="P30" s="3751"/>
      <c r="Q30" s="3751"/>
      <c r="R30" s="3751"/>
      <c r="S30" s="3220"/>
      <c r="T30" s="3220"/>
      <c r="U30" s="3220"/>
    </row>
    <row r="31" spans="1:36">
      <c r="A31" s="1489" t="s">
        <v>161</v>
      </c>
      <c r="B31" s="1487" t="s">
        <v>652</v>
      </c>
      <c r="C31" s="1488" t="s">
        <v>227</v>
      </c>
      <c r="D31" s="1489" t="s">
        <v>161</v>
      </c>
      <c r="E31" s="1487" t="s">
        <v>652</v>
      </c>
      <c r="F31" s="1490" t="s">
        <v>227</v>
      </c>
      <c r="G31" s="482" t="s">
        <v>226</v>
      </c>
      <c r="H31" s="483"/>
      <c r="I31" s="1520"/>
      <c r="L31" s="1129"/>
      <c r="M31" s="3220"/>
      <c r="N31" s="1487"/>
      <c r="O31" s="1490"/>
      <c r="P31" s="3220"/>
      <c r="Q31" s="1487"/>
      <c r="R31" s="1490"/>
      <c r="S31" s="483"/>
      <c r="T31" s="483"/>
      <c r="U31" s="483"/>
    </row>
    <row r="32" spans="1:36" ht="15" customHeight="1">
      <c r="A32" s="482" t="s">
        <v>229</v>
      </c>
      <c r="B32" s="1470"/>
      <c r="C32" s="1471" t="s">
        <v>228</v>
      </c>
      <c r="D32" s="482" t="s">
        <v>229</v>
      </c>
      <c r="E32" s="1470"/>
      <c r="F32" s="485"/>
      <c r="G32" s="484"/>
      <c r="H32" s="483"/>
      <c r="I32" s="1520"/>
      <c r="L32" s="1129"/>
      <c r="M32" s="483"/>
      <c r="N32" s="1470"/>
      <c r="O32" s="1470"/>
      <c r="P32" s="483"/>
      <c r="Q32" s="1470"/>
      <c r="R32" s="485"/>
      <c r="S32" s="485"/>
      <c r="T32" s="483"/>
      <c r="U32" s="483"/>
    </row>
    <row r="33" spans="1:21">
      <c r="A33" s="484" t="s">
        <v>158</v>
      </c>
      <c r="B33" s="485"/>
      <c r="C33" s="1471"/>
      <c r="D33" s="484" t="s">
        <v>158</v>
      </c>
      <c r="E33" s="485"/>
      <c r="F33" s="485"/>
      <c r="G33" s="484" t="s">
        <v>2921</v>
      </c>
      <c r="H33" s="485"/>
      <c r="I33" s="486"/>
      <c r="L33" s="1129"/>
      <c r="M33" s="485"/>
      <c r="N33" s="485"/>
      <c r="O33" s="1470"/>
      <c r="P33" s="485"/>
      <c r="Q33" s="485"/>
      <c r="R33" s="485"/>
      <c r="S33" s="485"/>
      <c r="T33" s="485"/>
      <c r="U33" s="485"/>
    </row>
    <row r="34" spans="1:21">
      <c r="A34" s="484" t="s">
        <v>460</v>
      </c>
      <c r="B34" s="485"/>
      <c r="C34" s="485"/>
      <c r="D34" s="484" t="s">
        <v>614</v>
      </c>
      <c r="E34" s="485"/>
      <c r="F34" s="485"/>
      <c r="G34" s="484" t="s">
        <v>2922</v>
      </c>
      <c r="H34" s="485"/>
      <c r="I34" s="486"/>
      <c r="L34" s="1129"/>
      <c r="M34" s="485"/>
      <c r="N34" s="485"/>
      <c r="O34" s="485"/>
      <c r="P34" s="485"/>
      <c r="Q34" s="485"/>
      <c r="R34" s="485"/>
      <c r="S34" s="485"/>
      <c r="T34" s="485"/>
      <c r="U34" s="485"/>
    </row>
    <row r="35" spans="1:21">
      <c r="A35" s="484" t="s">
        <v>1128</v>
      </c>
      <c r="B35" s="485"/>
      <c r="C35" s="485"/>
      <c r="D35" s="484" t="s">
        <v>1129</v>
      </c>
      <c r="E35" s="485"/>
      <c r="F35" s="485"/>
      <c r="G35" s="484"/>
      <c r="H35" s="485"/>
      <c r="I35" s="486"/>
      <c r="L35" s="1129"/>
      <c r="M35" s="485"/>
      <c r="N35" s="485"/>
      <c r="O35" s="485"/>
      <c r="P35" s="485"/>
      <c r="Q35" s="485"/>
      <c r="R35" s="485"/>
      <c r="S35" s="485"/>
      <c r="T35" s="485"/>
      <c r="U35" s="485"/>
    </row>
    <row r="36" spans="1:21">
      <c r="A36" s="1467" t="s">
        <v>1072</v>
      </c>
      <c r="B36" s="487"/>
      <c r="C36" s="487"/>
      <c r="D36" s="1467" t="s">
        <v>1071</v>
      </c>
      <c r="E36" s="487"/>
      <c r="F36" s="487"/>
      <c r="G36" s="484"/>
      <c r="H36" s="485"/>
      <c r="I36" s="486"/>
      <c r="L36" s="1129"/>
      <c r="M36" s="3221"/>
      <c r="N36" s="485"/>
      <c r="O36" s="485"/>
      <c r="P36" s="3221"/>
      <c r="Q36" s="485"/>
      <c r="R36" s="485"/>
      <c r="S36" s="485"/>
      <c r="T36" s="485"/>
      <c r="U36" s="485"/>
    </row>
    <row r="37" spans="1:21">
      <c r="A37" s="481" t="s">
        <v>161</v>
      </c>
      <c r="B37" s="1468" t="s">
        <v>652</v>
      </c>
      <c r="C37" s="1469" t="s">
        <v>227</v>
      </c>
      <c r="D37" s="481" t="s">
        <v>161</v>
      </c>
      <c r="E37" s="1468" t="s">
        <v>652</v>
      </c>
      <c r="F37" s="1491" t="s">
        <v>227</v>
      </c>
      <c r="G37" s="739"/>
      <c r="I37" s="721"/>
      <c r="L37" s="1129"/>
      <c r="M37" s="3220"/>
      <c r="N37" s="1487"/>
      <c r="O37" s="1490"/>
      <c r="P37" s="3220"/>
      <c r="Q37" s="1487"/>
      <c r="R37" s="1490"/>
      <c r="S37" s="1129"/>
      <c r="T37" s="1129"/>
    </row>
    <row r="38" spans="1:21">
      <c r="A38" s="482" t="s">
        <v>229</v>
      </c>
      <c r="B38" s="1470"/>
      <c r="C38" s="1471" t="s">
        <v>228</v>
      </c>
      <c r="D38" s="482" t="s">
        <v>229</v>
      </c>
      <c r="E38" s="1470"/>
      <c r="F38" s="1470"/>
      <c r="G38" s="484"/>
      <c r="H38" s="485"/>
      <c r="I38" s="486"/>
      <c r="L38" s="1129"/>
      <c r="M38" s="483"/>
      <c r="N38" s="1470"/>
      <c r="O38" s="1470"/>
      <c r="P38" s="483"/>
      <c r="Q38" s="1470"/>
      <c r="R38" s="1470"/>
      <c r="S38" s="485"/>
      <c r="T38" s="485"/>
      <c r="U38" s="485"/>
    </row>
    <row r="39" spans="1:21">
      <c r="A39" s="484" t="s">
        <v>158</v>
      </c>
      <c r="B39" s="488"/>
      <c r="C39" s="1471"/>
      <c r="D39" s="484" t="s">
        <v>158</v>
      </c>
      <c r="E39" s="488"/>
      <c r="F39" s="488"/>
      <c r="G39" s="484"/>
      <c r="H39" s="485"/>
      <c r="I39" s="486"/>
      <c r="L39" s="1129"/>
      <c r="M39" s="485"/>
      <c r="N39" s="488"/>
      <c r="O39" s="1470"/>
      <c r="P39" s="485"/>
      <c r="Q39" s="488"/>
      <c r="R39" s="488"/>
      <c r="S39" s="485"/>
      <c r="T39" s="485"/>
      <c r="U39" s="485"/>
    </row>
    <row r="40" spans="1:21">
      <c r="A40" s="1521" t="s">
        <v>163</v>
      </c>
      <c r="B40" s="485"/>
      <c r="C40" s="486"/>
      <c r="D40" s="484" t="s">
        <v>461</v>
      </c>
      <c r="E40" s="485"/>
      <c r="F40" s="485"/>
      <c r="G40" s="484"/>
      <c r="H40" s="485"/>
      <c r="I40" s="486"/>
      <c r="L40" s="1129"/>
      <c r="M40" s="488"/>
      <c r="N40" s="485"/>
      <c r="O40" s="485"/>
      <c r="P40" s="485"/>
      <c r="Q40" s="485"/>
      <c r="R40" s="485"/>
      <c r="S40" s="485"/>
      <c r="T40" s="485"/>
      <c r="U40" s="485"/>
    </row>
    <row r="41" spans="1:21">
      <c r="A41" s="484" t="s">
        <v>1068</v>
      </c>
      <c r="B41" s="485"/>
      <c r="C41" s="486"/>
      <c r="D41" s="484" t="s">
        <v>1130</v>
      </c>
      <c r="E41" s="485"/>
      <c r="F41" s="485"/>
      <c r="G41" s="484"/>
      <c r="H41" s="485"/>
      <c r="I41" s="486"/>
      <c r="L41" s="1129"/>
      <c r="M41" s="485"/>
      <c r="N41" s="485"/>
      <c r="O41" s="485"/>
      <c r="P41" s="485"/>
      <c r="Q41" s="485"/>
      <c r="R41" s="485"/>
      <c r="S41" s="485"/>
      <c r="T41" s="485"/>
      <c r="U41" s="485"/>
    </row>
    <row r="42" spans="1:21">
      <c r="A42" s="1467" t="s">
        <v>1069</v>
      </c>
      <c r="B42" s="487"/>
      <c r="C42" s="1522"/>
      <c r="D42" s="1467" t="s">
        <v>1070</v>
      </c>
      <c r="E42" s="487"/>
      <c r="F42" s="487"/>
      <c r="G42" s="1523"/>
      <c r="H42" s="487"/>
      <c r="I42" s="1522"/>
      <c r="L42" s="1129"/>
      <c r="M42" s="3221"/>
      <c r="N42" s="485"/>
      <c r="O42" s="485"/>
      <c r="P42" s="3221"/>
      <c r="Q42" s="485"/>
      <c r="R42" s="485"/>
      <c r="S42" s="485"/>
      <c r="T42" s="485"/>
      <c r="U42" s="485"/>
    </row>
    <row r="43" spans="1:21" ht="27.75" customHeight="1">
      <c r="F43" s="1123"/>
      <c r="G43" s="1129"/>
      <c r="L43" s="1129"/>
      <c r="N43" s="1129"/>
      <c r="P43" s="1129"/>
      <c r="R43" s="1129"/>
      <c r="T43" s="1129"/>
    </row>
    <row r="44" spans="1:21" ht="30" customHeight="1">
      <c r="A44" s="3750" t="s">
        <v>1127</v>
      </c>
      <c r="B44" s="3750"/>
      <c r="C44" s="3750"/>
      <c r="D44" s="3750"/>
      <c r="E44" s="3750"/>
      <c r="F44" s="3750"/>
      <c r="G44" s="3750"/>
      <c r="H44" s="3750"/>
      <c r="I44" s="3750"/>
    </row>
    <row r="45" spans="1:21" ht="30" customHeight="1">
      <c r="A45" s="3750" t="s">
        <v>1126</v>
      </c>
      <c r="B45" s="3750"/>
      <c r="C45" s="3750"/>
      <c r="D45" s="3750"/>
      <c r="E45" s="3750"/>
      <c r="F45" s="3750"/>
      <c r="G45" s="3750"/>
      <c r="H45" s="3750"/>
      <c r="I45" s="3750"/>
    </row>
  </sheetData>
  <dataConsolidate/>
  <mergeCells count="22">
    <mergeCell ref="A3:I3"/>
    <mergeCell ref="A5:I5"/>
    <mergeCell ref="A9:I9"/>
    <mergeCell ref="A18:I18"/>
    <mergeCell ref="A13:I13"/>
    <mergeCell ref="A14:I14"/>
    <mergeCell ref="A15:I15"/>
    <mergeCell ref="A16:I16"/>
    <mergeCell ref="A17:I17"/>
    <mergeCell ref="A7:I7"/>
    <mergeCell ref="A10:I10"/>
    <mergeCell ref="M16:R16"/>
    <mergeCell ref="A44:I44"/>
    <mergeCell ref="A45:I45"/>
    <mergeCell ref="M30:R30"/>
    <mergeCell ref="A19:I19"/>
    <mergeCell ref="A30:F30"/>
    <mergeCell ref="M3:U3"/>
    <mergeCell ref="M5:U5"/>
    <mergeCell ref="M7:U7"/>
    <mergeCell ref="M9:U9"/>
    <mergeCell ref="M10:U10"/>
  </mergeCells>
  <hyperlinks>
    <hyperlink ref="D42" r:id="rId1"/>
    <hyperlink ref="D36" r:id="rId2"/>
    <hyperlink ref="A36" r:id="rId3"/>
  </hyperlinks>
  <printOptions horizontalCentered="1"/>
  <pageMargins left="0.39370078740157483" right="0.39370078740157483" top="0.86614173228346458" bottom="0.59055118110236227" header="0.39370078740157483" footer="0.39370078740157483"/>
  <pageSetup paperSize="9" orientation="portrait" r:id="rId4"/>
  <headerFooter>
    <oddHeader>&amp;L&amp;G&amp;CN° Affaire (project) : 1000432
Client (customer) : STANDARD
&amp;D&amp;RPage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5"/>
  <legacyDrawing r:id="rId6"/>
  <legacyDrawingHF r:id="rId7"/>
  <oleObjects>
    <oleObject progId="AcroExch.Document.7" shapeId="46081" r:id="rId8"/>
  </oleObjects>
</worksheet>
</file>

<file path=xl/worksheets/sheet30.xml><?xml version="1.0" encoding="utf-8"?>
<worksheet xmlns="http://schemas.openxmlformats.org/spreadsheetml/2006/main" xmlns:r="http://schemas.openxmlformats.org/officeDocument/2006/relationships">
  <sheetPr>
    <pageSetUpPr fitToPage="1"/>
  </sheetPr>
  <dimension ref="A1:AV77"/>
  <sheetViews>
    <sheetView zoomScale="70" zoomScaleNormal="70" workbookViewId="0">
      <selection activeCell="A10" sqref="A10:I10"/>
    </sheetView>
  </sheetViews>
  <sheetFormatPr baseColWidth="10" defaultRowHeight="15"/>
  <cols>
    <col min="1" max="1" width="11.42578125" style="219"/>
    <col min="2" max="2" width="32.85546875" style="219" bestFit="1" customWidth="1"/>
    <col min="3" max="3" width="7.28515625" style="219" customWidth="1"/>
    <col min="4" max="4" width="31" style="219" bestFit="1" customWidth="1"/>
    <col min="5" max="5" width="11" style="8" bestFit="1" customWidth="1"/>
    <col min="6" max="6" width="7.7109375" style="138" customWidth="1"/>
    <col min="7" max="8" width="6.28515625" style="219" customWidth="1"/>
    <col min="9" max="9" width="6.28515625" style="70" customWidth="1"/>
    <col min="10" max="10" width="6.28515625" style="65" customWidth="1"/>
    <col min="11" max="11" width="6.28515625" style="70" customWidth="1"/>
    <col min="12" max="12" width="6.28515625" style="65" customWidth="1"/>
    <col min="13" max="13" width="6.28515625" style="70" customWidth="1"/>
    <col min="14" max="14" width="6.28515625" style="65" customWidth="1"/>
    <col min="15" max="15" width="6.28515625" style="70" customWidth="1"/>
    <col min="16" max="16" width="6.28515625" style="65" customWidth="1"/>
    <col min="17" max="17" width="6.28515625" style="70" customWidth="1"/>
    <col min="18" max="18" width="6.28515625" style="65" customWidth="1"/>
    <col min="19" max="19" width="6.28515625" style="70" customWidth="1"/>
    <col min="20" max="20" width="6.28515625" style="65" customWidth="1"/>
    <col min="21" max="21" width="6.28515625" style="70" customWidth="1"/>
    <col min="22" max="22" width="6.28515625" style="65" customWidth="1"/>
    <col min="23" max="23" width="6.28515625" style="70" customWidth="1"/>
    <col min="24" max="24" width="6.28515625" style="65" customWidth="1"/>
    <col min="25" max="25" width="6.28515625" style="70" customWidth="1"/>
    <col min="26" max="26" width="6.28515625" style="65" customWidth="1"/>
    <col min="27" max="27" width="6.28515625" style="70" customWidth="1"/>
    <col min="28" max="28" width="6.28515625" style="65" customWidth="1"/>
    <col min="29" max="29" width="6.28515625" style="70" customWidth="1"/>
    <col min="30" max="30" width="6.28515625" style="65" customWidth="1"/>
    <col min="31" max="31" width="6.28515625" style="70" customWidth="1"/>
    <col min="32" max="32" width="6.28515625" style="65" customWidth="1"/>
    <col min="33" max="33" width="6.28515625" style="70" customWidth="1"/>
    <col min="34" max="34" width="6.28515625" style="65" customWidth="1"/>
    <col min="35" max="35" width="6.28515625" style="70" customWidth="1"/>
    <col min="36" max="36" width="11.42578125" style="70"/>
    <col min="37" max="44" width="11.42578125" style="219"/>
    <col min="45" max="48" width="11.42578125" style="1122"/>
    <col min="49" max="16384" width="11.42578125" style="219"/>
  </cols>
  <sheetData>
    <row r="1" spans="1:37" s="195" customFormat="1" ht="15.75" thickBot="1">
      <c r="A1" s="194" t="s">
        <v>2579</v>
      </c>
      <c r="E1" s="196"/>
      <c r="F1" s="197"/>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c r="AJ1" s="200"/>
      <c r="AK1" s="199"/>
    </row>
    <row r="2" spans="1:37">
      <c r="A2" s="315" t="s">
        <v>1952</v>
      </c>
      <c r="I2" s="220"/>
      <c r="AK2" s="65"/>
    </row>
    <row r="3" spans="1:37" s="1122" customFormat="1">
      <c r="AA3" s="1125"/>
      <c r="AB3" s="1124"/>
      <c r="AE3" s="1125"/>
      <c r="AF3" s="1124"/>
      <c r="AG3" s="1125"/>
      <c r="AH3" s="1124"/>
      <c r="AI3" s="1125"/>
      <c r="AJ3" s="1125"/>
      <c r="AK3" s="1124"/>
    </row>
    <row r="4" spans="1:37" s="1122" customFormat="1">
      <c r="C4" s="1673" t="s">
        <v>1385</v>
      </c>
      <c r="D4" s="1431"/>
      <c r="H4" s="1123"/>
      <c r="I4" s="1124"/>
      <c r="J4" s="1125"/>
      <c r="K4" s="1124"/>
      <c r="L4" s="1125"/>
      <c r="M4" s="1672" t="s">
        <v>1390</v>
      </c>
      <c r="N4" s="1124"/>
      <c r="O4" s="1125"/>
      <c r="P4" s="1124"/>
      <c r="Q4" s="1125"/>
      <c r="R4" s="1124"/>
      <c r="W4" s="1672"/>
      <c r="X4" s="1125"/>
      <c r="Z4" s="1672" t="s">
        <v>1384</v>
      </c>
      <c r="AA4" s="1125"/>
      <c r="AB4" s="1124"/>
      <c r="AE4" s="1125"/>
      <c r="AF4" s="1124"/>
      <c r="AG4" s="1125"/>
      <c r="AH4" s="1124"/>
      <c r="AI4" s="1125"/>
      <c r="AJ4" s="1125"/>
      <c r="AK4" s="1124"/>
    </row>
    <row r="5" spans="1:37">
      <c r="B5" s="135" t="s">
        <v>213</v>
      </c>
      <c r="C5" s="1431" t="s">
        <v>206</v>
      </c>
      <c r="D5" s="1503" t="s">
        <v>1141</v>
      </c>
      <c r="E5" s="219"/>
      <c r="F5" s="219"/>
      <c r="G5" s="220"/>
      <c r="H5" s="65"/>
      <c r="L5" s="1303" t="s">
        <v>238</v>
      </c>
      <c r="M5" s="261" t="s">
        <v>1145</v>
      </c>
      <c r="Y5" s="1431" t="s">
        <v>239</v>
      </c>
      <c r="Z5" s="261" t="s">
        <v>1167</v>
      </c>
      <c r="AK5" s="65"/>
    </row>
    <row r="6" spans="1:37">
      <c r="B6" s="135"/>
      <c r="C6" s="138" t="s">
        <v>207</v>
      </c>
      <c r="D6" s="1369" t="s">
        <v>457</v>
      </c>
      <c r="E6" s="219"/>
      <c r="F6" s="219"/>
      <c r="G6" s="220"/>
      <c r="H6" s="65"/>
      <c r="L6" s="1431" t="s">
        <v>239</v>
      </c>
      <c r="M6" s="261" t="s">
        <v>1167</v>
      </c>
      <c r="Y6" s="2734" t="s">
        <v>432</v>
      </c>
      <c r="Z6" s="261" t="s">
        <v>2067</v>
      </c>
      <c r="AK6" s="65"/>
    </row>
    <row r="7" spans="1:37">
      <c r="B7" s="135"/>
      <c r="C7" s="1431" t="s">
        <v>205</v>
      </c>
      <c r="D7" s="261" t="s">
        <v>1138</v>
      </c>
      <c r="E7" s="219"/>
      <c r="F7" s="219"/>
      <c r="G7" s="220"/>
      <c r="H7" s="65"/>
      <c r="L7" s="1431" t="s">
        <v>261</v>
      </c>
      <c r="M7" s="261" t="s">
        <v>779</v>
      </c>
      <c r="U7" s="261"/>
      <c r="AK7" s="65"/>
    </row>
    <row r="8" spans="1:37">
      <c r="B8" s="135"/>
      <c r="C8" s="1431" t="s">
        <v>208</v>
      </c>
      <c r="D8" s="1369" t="s">
        <v>1115</v>
      </c>
      <c r="E8" s="219"/>
      <c r="F8" s="219"/>
      <c r="G8" s="220"/>
      <c r="H8" s="65"/>
      <c r="L8" s="2196" t="s">
        <v>344</v>
      </c>
      <c r="M8" s="261" t="s">
        <v>1760</v>
      </c>
      <c r="AK8" s="65"/>
    </row>
    <row r="9" spans="1:37">
      <c r="C9" s="1431" t="s">
        <v>338</v>
      </c>
      <c r="D9" s="1123" t="s">
        <v>1431</v>
      </c>
      <c r="E9" s="220"/>
      <c r="F9" s="219"/>
      <c r="G9" s="220"/>
      <c r="H9" s="65"/>
      <c r="L9" s="1124"/>
      <c r="M9" s="1125"/>
      <c r="AK9" s="65"/>
    </row>
    <row r="10" spans="1:37">
      <c r="C10" s="1431" t="s">
        <v>339</v>
      </c>
      <c r="D10" s="1123" t="s">
        <v>1432</v>
      </c>
      <c r="E10" s="220"/>
      <c r="F10" s="219"/>
      <c r="G10" s="220"/>
      <c r="H10" s="65"/>
      <c r="AK10" s="65"/>
    </row>
    <row r="11" spans="1:37" ht="15" customHeight="1">
      <c r="I11" s="220"/>
      <c r="U11" s="1431"/>
      <c r="V11" s="261"/>
      <c r="AK11" s="65"/>
    </row>
    <row r="12" spans="1:37">
      <c r="U12" s="1431"/>
    </row>
    <row r="13" spans="1:37" ht="15" customHeight="1">
      <c r="C13" s="137"/>
      <c r="I13" s="220"/>
      <c r="AK13" s="65"/>
    </row>
    <row r="14" spans="1:37">
      <c r="E14" s="43"/>
      <c r="I14" s="220"/>
      <c r="AK14" s="65"/>
    </row>
    <row r="15" spans="1:37" s="145" customFormat="1">
      <c r="A15" s="141" t="s">
        <v>215</v>
      </c>
      <c r="B15" s="141"/>
      <c r="F15" s="144"/>
      <c r="I15" s="149"/>
      <c r="J15" s="147"/>
      <c r="K15" s="146"/>
      <c r="L15" s="147"/>
      <c r="M15" s="146"/>
      <c r="N15" s="147"/>
      <c r="O15" s="146"/>
      <c r="P15" s="147"/>
      <c r="Q15" s="146"/>
      <c r="R15" s="147"/>
      <c r="S15" s="146"/>
      <c r="T15" s="147"/>
      <c r="U15" s="146"/>
      <c r="V15" s="147"/>
      <c r="W15" s="146"/>
      <c r="X15" s="147"/>
      <c r="Y15" s="146"/>
      <c r="Z15" s="147"/>
      <c r="AA15" s="146"/>
      <c r="AB15" s="147"/>
      <c r="AC15" s="146"/>
      <c r="AD15" s="147"/>
      <c r="AE15" s="146"/>
      <c r="AF15" s="147"/>
      <c r="AG15" s="146"/>
      <c r="AH15" s="147"/>
      <c r="AI15" s="146"/>
      <c r="AJ15" s="146"/>
      <c r="AK15" s="147"/>
    </row>
    <row r="16" spans="1:37" ht="14.25" customHeight="1">
      <c r="A16" s="316" t="s">
        <v>360</v>
      </c>
      <c r="B16" s="175"/>
      <c r="C16" s="172"/>
      <c r="D16" s="175"/>
      <c r="E16" s="172"/>
      <c r="F16" s="176"/>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K16" s="65"/>
    </row>
    <row r="17" spans="1:48" ht="32.25" customHeight="1">
      <c r="A17" s="175"/>
      <c r="B17" s="1218" t="s">
        <v>1199</v>
      </c>
      <c r="C17" s="96"/>
      <c r="D17" s="52"/>
      <c r="E17" s="96"/>
      <c r="F17" s="97"/>
      <c r="G17" s="1341">
        <v>100</v>
      </c>
      <c r="H17" s="296">
        <f>G17+50</f>
        <v>150</v>
      </c>
      <c r="I17" s="296">
        <f>G17+100</f>
        <v>200</v>
      </c>
      <c r="J17" s="296">
        <f>H17+100</f>
        <v>250</v>
      </c>
      <c r="K17" s="296">
        <f t="shared" ref="K17:AI17" si="0">I17+100</f>
        <v>300</v>
      </c>
      <c r="L17" s="296">
        <f t="shared" si="0"/>
        <v>350</v>
      </c>
      <c r="M17" s="296">
        <f t="shared" si="0"/>
        <v>400</v>
      </c>
      <c r="N17" s="296">
        <f t="shared" si="0"/>
        <v>450</v>
      </c>
      <c r="O17" s="296">
        <f t="shared" si="0"/>
        <v>500</v>
      </c>
      <c r="P17" s="296">
        <f t="shared" si="0"/>
        <v>550</v>
      </c>
      <c r="Q17" s="296">
        <f t="shared" si="0"/>
        <v>600</v>
      </c>
      <c r="R17" s="296">
        <f t="shared" si="0"/>
        <v>650</v>
      </c>
      <c r="S17" s="296">
        <f t="shared" si="0"/>
        <v>700</v>
      </c>
      <c r="T17" s="296">
        <f t="shared" si="0"/>
        <v>750</v>
      </c>
      <c r="U17" s="296">
        <f t="shared" si="0"/>
        <v>800</v>
      </c>
      <c r="V17" s="296">
        <f t="shared" si="0"/>
        <v>850</v>
      </c>
      <c r="W17" s="296">
        <f t="shared" si="0"/>
        <v>900</v>
      </c>
      <c r="X17" s="296">
        <f t="shared" si="0"/>
        <v>950</v>
      </c>
      <c r="Y17" s="296">
        <f t="shared" si="0"/>
        <v>1000</v>
      </c>
      <c r="Z17" s="296">
        <f t="shared" si="0"/>
        <v>1050</v>
      </c>
      <c r="AA17" s="296">
        <f t="shared" si="0"/>
        <v>1100</v>
      </c>
      <c r="AB17" s="296">
        <f t="shared" si="0"/>
        <v>1150</v>
      </c>
      <c r="AC17" s="296">
        <f t="shared" si="0"/>
        <v>1200</v>
      </c>
      <c r="AD17" s="296">
        <f t="shared" si="0"/>
        <v>1250</v>
      </c>
      <c r="AE17" s="296">
        <f t="shared" si="0"/>
        <v>1300</v>
      </c>
      <c r="AF17" s="296">
        <f t="shared" si="0"/>
        <v>1350</v>
      </c>
      <c r="AG17" s="296">
        <f t="shared" si="0"/>
        <v>1400</v>
      </c>
      <c r="AH17" s="296">
        <f t="shared" si="0"/>
        <v>1450</v>
      </c>
      <c r="AI17" s="296">
        <f t="shared" si="0"/>
        <v>1500</v>
      </c>
      <c r="AK17" s="65"/>
    </row>
    <row r="18" spans="1:48" s="1122" customFormat="1" ht="32.25" customHeight="1">
      <c r="A18" s="175"/>
      <c r="B18" s="1639" t="s">
        <v>1368</v>
      </c>
      <c r="C18" s="642"/>
      <c r="D18" s="52"/>
      <c r="E18" s="642"/>
      <c r="F18" s="1328"/>
      <c r="G18" s="1658">
        <f>0.7*0.98*0.98*G17</f>
        <v>67.227999999999994</v>
      </c>
      <c r="H18" s="1658">
        <f t="shared" ref="H18:AI18" si="1">0.7*0.98*0.98*H17</f>
        <v>100.84199999999998</v>
      </c>
      <c r="I18" s="1658">
        <f t="shared" si="1"/>
        <v>134.45599999999999</v>
      </c>
      <c r="J18" s="1658">
        <f t="shared" si="1"/>
        <v>168.06999999999996</v>
      </c>
      <c r="K18" s="1658">
        <f t="shared" si="1"/>
        <v>201.68399999999997</v>
      </c>
      <c r="L18" s="1658">
        <f t="shared" si="1"/>
        <v>235.29799999999994</v>
      </c>
      <c r="M18" s="1658">
        <f t="shared" si="1"/>
        <v>268.91199999999998</v>
      </c>
      <c r="N18" s="1658">
        <f t="shared" si="1"/>
        <v>302.52599999999995</v>
      </c>
      <c r="O18" s="1658">
        <f t="shared" si="1"/>
        <v>336.13999999999993</v>
      </c>
      <c r="P18" s="1658">
        <f t="shared" si="1"/>
        <v>369.75399999999991</v>
      </c>
      <c r="Q18" s="1658">
        <f t="shared" si="1"/>
        <v>403.36799999999994</v>
      </c>
      <c r="R18" s="1658">
        <f t="shared" si="1"/>
        <v>436.98199999999991</v>
      </c>
      <c r="S18" s="1658">
        <f t="shared" si="1"/>
        <v>470.59599999999989</v>
      </c>
      <c r="T18" s="1658">
        <f t="shared" si="1"/>
        <v>504.20999999999992</v>
      </c>
      <c r="U18" s="1658">
        <f t="shared" si="1"/>
        <v>537.82399999999996</v>
      </c>
      <c r="V18" s="1658">
        <f t="shared" si="1"/>
        <v>571.43799999999987</v>
      </c>
      <c r="W18" s="1658">
        <f t="shared" si="1"/>
        <v>605.05199999999991</v>
      </c>
      <c r="X18" s="1658">
        <f t="shared" si="1"/>
        <v>638.66599999999994</v>
      </c>
      <c r="Y18" s="1658">
        <f t="shared" si="1"/>
        <v>672.27999999999986</v>
      </c>
      <c r="Z18" s="1658">
        <f t="shared" si="1"/>
        <v>705.89399999999989</v>
      </c>
      <c r="AA18" s="1658">
        <f t="shared" si="1"/>
        <v>739.50799999999981</v>
      </c>
      <c r="AB18" s="1658">
        <f t="shared" si="1"/>
        <v>773.12199999999984</v>
      </c>
      <c r="AC18" s="1658">
        <f t="shared" si="1"/>
        <v>806.73599999999988</v>
      </c>
      <c r="AD18" s="1658">
        <f t="shared" si="1"/>
        <v>840.3499999999998</v>
      </c>
      <c r="AE18" s="1658">
        <f t="shared" si="1"/>
        <v>873.96399999999983</v>
      </c>
      <c r="AF18" s="1658">
        <f t="shared" si="1"/>
        <v>907.57799999999986</v>
      </c>
      <c r="AG18" s="1658">
        <f t="shared" si="1"/>
        <v>941.19199999999978</v>
      </c>
      <c r="AH18" s="1658">
        <f t="shared" si="1"/>
        <v>974.80599999999981</v>
      </c>
      <c r="AI18" s="1658">
        <f t="shared" si="1"/>
        <v>1008.4199999999998</v>
      </c>
      <c r="AJ18" s="1125"/>
      <c r="AK18" s="1124"/>
    </row>
    <row r="19" spans="1:48" s="1122" customFormat="1">
      <c r="A19" s="1131"/>
      <c r="B19" s="795" t="s">
        <v>243</v>
      </c>
      <c r="C19" s="52"/>
      <c r="D19" s="52"/>
      <c r="E19" s="1332" t="s">
        <v>207</v>
      </c>
      <c r="F19" s="1329"/>
      <c r="G19" s="1342">
        <v>0.9239675359150531</v>
      </c>
      <c r="H19" s="1308">
        <v>1.3859513038725795</v>
      </c>
      <c r="I19" s="1308">
        <v>1.8479350718301062</v>
      </c>
      <c r="J19" s="1308">
        <v>2.3099188397876325</v>
      </c>
      <c r="K19" s="1308">
        <v>2.771902607745159</v>
      </c>
      <c r="L19" s="1308">
        <v>3.2338863757026854</v>
      </c>
      <c r="M19" s="1308">
        <v>3.6958701436602124</v>
      </c>
      <c r="N19" s="1308">
        <v>4.157853911617738</v>
      </c>
      <c r="O19" s="1308">
        <v>4.6198376795752649</v>
      </c>
      <c r="P19" s="1308">
        <v>5.081821447532791</v>
      </c>
      <c r="Q19" s="1308">
        <v>5.5438052154903179</v>
      </c>
      <c r="R19" s="1308">
        <v>6.0057889834478431</v>
      </c>
      <c r="S19" s="1308">
        <v>6.4677727514053709</v>
      </c>
      <c r="T19" s="1308">
        <v>6.9297565193628978</v>
      </c>
      <c r="U19" s="1308">
        <v>7.3917402873204248</v>
      </c>
      <c r="V19" s="1308">
        <v>7.853724055277949</v>
      </c>
      <c r="W19" s="1308">
        <v>8.315707823235476</v>
      </c>
      <c r="X19" s="1308">
        <v>8.7776915911930011</v>
      </c>
      <c r="Y19" s="1308">
        <v>9.2396753591505298</v>
      </c>
      <c r="Z19" s="1308">
        <v>9.7016591271080568</v>
      </c>
      <c r="AA19" s="1308">
        <v>10.163642895065582</v>
      </c>
      <c r="AB19" s="1308">
        <v>10.625626663023111</v>
      </c>
      <c r="AC19" s="1308">
        <v>11.087610430980636</v>
      </c>
      <c r="AD19" s="1308">
        <v>11.549594198938163</v>
      </c>
      <c r="AE19" s="1308">
        <v>12.011577966895686</v>
      </c>
      <c r="AF19" s="1308">
        <v>12.473561734853213</v>
      </c>
      <c r="AG19" s="1308">
        <v>12.935545502810742</v>
      </c>
      <c r="AH19" s="1308">
        <v>13.397529270768265</v>
      </c>
      <c r="AI19" s="1308">
        <v>13.859513038725796</v>
      </c>
      <c r="AJ19" s="1125"/>
    </row>
    <row r="20" spans="1:48" s="1122" customFormat="1" ht="15.75" thickBot="1">
      <c r="A20" s="1131"/>
      <c r="B20" s="244" t="s">
        <v>190</v>
      </c>
      <c r="C20" s="205"/>
      <c r="D20" s="205"/>
      <c r="E20" s="1334" t="s">
        <v>207</v>
      </c>
      <c r="F20" s="621"/>
      <c r="G20" s="578">
        <v>0.18381317027487792</v>
      </c>
      <c r="H20" s="331">
        <v>0.27571975541231686</v>
      </c>
      <c r="I20" s="331">
        <v>0.36762634054975585</v>
      </c>
      <c r="J20" s="331">
        <v>0.45953292568719473</v>
      </c>
      <c r="K20" s="331">
        <v>0.55143951082463372</v>
      </c>
      <c r="L20" s="331">
        <v>0.64334609596207271</v>
      </c>
      <c r="M20" s="331">
        <v>0.7352526810995117</v>
      </c>
      <c r="N20" s="331">
        <v>0.82715926623695046</v>
      </c>
      <c r="O20" s="331">
        <v>0.91906585137438945</v>
      </c>
      <c r="P20" s="331">
        <v>1.0109724365118284</v>
      </c>
      <c r="Q20" s="331">
        <v>1.1028790216492674</v>
      </c>
      <c r="R20" s="1309">
        <v>1.1947856067867062</v>
      </c>
      <c r="S20" s="1309">
        <v>1.2866921919241454</v>
      </c>
      <c r="T20" s="1309">
        <v>1.3785987770615844</v>
      </c>
      <c r="U20" s="1309">
        <v>1.4705053621990234</v>
      </c>
      <c r="V20" s="1309">
        <v>1.5624119473364622</v>
      </c>
      <c r="W20" s="1309">
        <v>1.6543185324739009</v>
      </c>
      <c r="X20" s="1309">
        <v>1.7462251176113397</v>
      </c>
      <c r="Y20" s="1309">
        <v>1.8381317027487789</v>
      </c>
      <c r="Z20" s="1309">
        <v>1.9300382878862181</v>
      </c>
      <c r="AA20" s="1309">
        <v>2.0219448730236569</v>
      </c>
      <c r="AB20" s="1309">
        <v>2.1138514581610961</v>
      </c>
      <c r="AC20" s="1309">
        <v>2.2057580432985349</v>
      </c>
      <c r="AD20" s="1309">
        <v>2.2976646284359745</v>
      </c>
      <c r="AE20" s="1309">
        <v>2.3895712135734124</v>
      </c>
      <c r="AF20" s="1309">
        <v>2.4814777987108516</v>
      </c>
      <c r="AG20" s="1309">
        <v>2.5733843838482908</v>
      </c>
      <c r="AH20" s="1309">
        <v>2.6652909689857296</v>
      </c>
      <c r="AI20" s="1309">
        <v>2.7571975541231688</v>
      </c>
      <c r="AJ20" s="1125"/>
    </row>
    <row r="21" spans="1:48" ht="14.25" customHeight="1">
      <c r="A21" s="175"/>
      <c r="B21" s="558" t="s">
        <v>216</v>
      </c>
      <c r="C21" s="52"/>
      <c r="D21" s="52"/>
      <c r="E21" s="1332" t="s">
        <v>358</v>
      </c>
      <c r="F21" s="1328"/>
      <c r="G21" s="1343" t="s">
        <v>1164</v>
      </c>
      <c r="H21" s="752"/>
      <c r="I21" s="752"/>
      <c r="J21" s="752"/>
      <c r="K21" s="753"/>
      <c r="L21" s="755"/>
      <c r="M21" s="755"/>
      <c r="N21" s="755"/>
      <c r="O21" s="755"/>
      <c r="P21" s="755"/>
      <c r="Q21" s="755"/>
      <c r="R21" s="755"/>
      <c r="S21" s="755"/>
      <c r="T21" s="755"/>
      <c r="U21" s="755"/>
      <c r="V21" s="755"/>
      <c r="W21" s="755"/>
      <c r="X21" s="755"/>
      <c r="Y21" s="755"/>
      <c r="Z21" s="755"/>
      <c r="AA21" s="755"/>
      <c r="AB21" s="754"/>
      <c r="AC21" s="755"/>
      <c r="AD21" s="755"/>
      <c r="AE21" s="652"/>
      <c r="AF21" s="652"/>
      <c r="AG21" s="652"/>
      <c r="AH21" s="652"/>
      <c r="AI21" s="652"/>
      <c r="AK21" s="65"/>
    </row>
    <row r="22" spans="1:48" ht="14.25" customHeight="1" thickBot="1">
      <c r="A22" s="175"/>
      <c r="B22" s="244" t="s">
        <v>951</v>
      </c>
      <c r="C22" s="409"/>
      <c r="D22" s="205"/>
      <c r="E22" s="1421" t="s">
        <v>1409</v>
      </c>
      <c r="F22" s="1345"/>
      <c r="G22" s="1344" t="s">
        <v>2235</v>
      </c>
      <c r="H22" s="756"/>
      <c r="I22" s="756"/>
      <c r="J22" s="756"/>
      <c r="K22" s="757"/>
      <c r="L22" s="759"/>
      <c r="M22" s="759"/>
      <c r="N22" s="759"/>
      <c r="O22" s="759"/>
      <c r="P22" s="759"/>
      <c r="Q22" s="759"/>
      <c r="R22" s="759"/>
      <c r="S22" s="759"/>
      <c r="T22" s="759"/>
      <c r="U22" s="759"/>
      <c r="V22" s="759"/>
      <c r="W22" s="759"/>
      <c r="X22" s="759"/>
      <c r="Y22" s="759"/>
      <c r="Z22" s="759"/>
      <c r="AA22" s="759"/>
      <c r="AB22" s="758"/>
      <c r="AC22" s="759"/>
      <c r="AD22" s="759"/>
      <c r="AE22" s="654"/>
      <c r="AF22" s="654"/>
      <c r="AG22" s="654"/>
      <c r="AH22" s="654"/>
      <c r="AI22" s="654"/>
      <c r="AK22" s="65"/>
    </row>
    <row r="23" spans="1:48" s="1122" customFormat="1">
      <c r="B23" s="548" t="s">
        <v>216</v>
      </c>
      <c r="E23" s="1431" t="s">
        <v>358</v>
      </c>
      <c r="F23" s="1501"/>
      <c r="G23" s="625"/>
      <c r="H23" s="760"/>
      <c r="I23" s="760"/>
      <c r="J23" s="761" t="s">
        <v>1165</v>
      </c>
      <c r="K23" s="741"/>
      <c r="L23" s="740"/>
      <c r="M23" s="741"/>
      <c r="N23" s="740"/>
      <c r="O23" s="741"/>
      <c r="P23" s="534"/>
      <c r="Q23" s="536"/>
      <c r="R23" s="722"/>
      <c r="S23" s="648"/>
      <c r="T23" s="722"/>
      <c r="U23" s="722"/>
      <c r="V23" s="648"/>
      <c r="W23" s="722"/>
      <c r="X23" s="722"/>
      <c r="Y23" s="722"/>
      <c r="Z23" s="722"/>
      <c r="AA23" s="722"/>
      <c r="AB23" s="722"/>
      <c r="AC23" s="722"/>
      <c r="AD23" s="722"/>
      <c r="AE23" s="722"/>
      <c r="AF23" s="722"/>
      <c r="AG23" s="722"/>
      <c r="AH23" s="722"/>
      <c r="AI23" s="722"/>
      <c r="AJ23" s="1125"/>
      <c r="AK23" s="1124"/>
    </row>
    <row r="24" spans="1:48" s="1122" customFormat="1" ht="15.75" thickBot="1">
      <c r="B24" s="244" t="s">
        <v>951</v>
      </c>
      <c r="C24" s="205"/>
      <c r="D24" s="205"/>
      <c r="E24" s="1421" t="s">
        <v>1409</v>
      </c>
      <c r="F24" s="621"/>
      <c r="G24" s="691"/>
      <c r="H24" s="406"/>
      <c r="I24" s="653"/>
      <c r="J24" s="1197" t="s">
        <v>2235</v>
      </c>
      <c r="K24" s="762"/>
      <c r="L24" s="762"/>
      <c r="M24" s="762"/>
      <c r="N24" s="762"/>
      <c r="O24" s="762"/>
      <c r="P24" s="655"/>
      <c r="Q24" s="656"/>
      <c r="R24" s="697"/>
      <c r="S24" s="698"/>
      <c r="T24" s="697"/>
      <c r="U24" s="697"/>
      <c r="V24" s="698"/>
      <c r="W24" s="697"/>
      <c r="X24" s="697"/>
      <c r="Y24" s="697"/>
      <c r="Z24" s="697"/>
      <c r="AA24" s="697"/>
      <c r="AB24" s="697"/>
      <c r="AC24" s="697"/>
      <c r="AD24" s="697"/>
      <c r="AE24" s="697"/>
      <c r="AF24" s="697"/>
      <c r="AG24" s="697"/>
      <c r="AH24" s="697"/>
      <c r="AI24" s="697"/>
      <c r="AJ24" s="1125"/>
      <c r="AK24" s="1124"/>
    </row>
    <row r="25" spans="1:48">
      <c r="B25" s="548" t="s">
        <v>216</v>
      </c>
      <c r="C25" s="1122"/>
      <c r="D25" s="1122"/>
      <c r="E25" s="1330" t="s">
        <v>358</v>
      </c>
      <c r="F25" s="1336"/>
      <c r="G25" s="625"/>
      <c r="H25" s="760"/>
      <c r="I25" s="760"/>
      <c r="J25" s="648"/>
      <c r="K25" s="722"/>
      <c r="L25" s="649"/>
      <c r="M25" s="649"/>
      <c r="N25" s="650"/>
      <c r="O25" s="1514" t="s">
        <v>1844</v>
      </c>
      <c r="P25" s="701"/>
      <c r="Q25" s="701"/>
      <c r="R25" s="701"/>
      <c r="S25" s="701"/>
      <c r="T25" s="701"/>
      <c r="U25" s="701"/>
      <c r="V25" s="701"/>
      <c r="W25" s="701"/>
      <c r="X25" s="701"/>
      <c r="Y25" s="701"/>
      <c r="Z25" s="701"/>
      <c r="AA25" s="700"/>
      <c r="AB25" s="701"/>
      <c r="AC25" s="700"/>
      <c r="AD25" s="701"/>
      <c r="AE25" s="500"/>
      <c r="AF25" s="501"/>
      <c r="AG25" s="500"/>
      <c r="AH25" s="501"/>
      <c r="AI25" s="502"/>
      <c r="AK25" s="65"/>
    </row>
    <row r="26" spans="1:48" ht="15.75" thickBot="1">
      <c r="B26" s="244" t="s">
        <v>951</v>
      </c>
      <c r="C26" s="205"/>
      <c r="D26" s="205"/>
      <c r="E26" s="1421" t="s">
        <v>1409</v>
      </c>
      <c r="F26" s="621"/>
      <c r="G26" s="691"/>
      <c r="H26" s="406"/>
      <c r="I26" s="653"/>
      <c r="J26" s="698"/>
      <c r="K26" s="697"/>
      <c r="L26" s="698"/>
      <c r="M26" s="697"/>
      <c r="N26" s="1538"/>
      <c r="O26" s="1319" t="s">
        <v>2235</v>
      </c>
      <c r="P26" s="1515"/>
      <c r="Q26" s="1515"/>
      <c r="R26" s="1515"/>
      <c r="S26" s="1515"/>
      <c r="T26" s="1515"/>
      <c r="U26" s="1515"/>
      <c r="V26" s="1515"/>
      <c r="W26" s="1515"/>
      <c r="X26" s="1515"/>
      <c r="Y26" s="1515"/>
      <c r="Z26" s="1515"/>
      <c r="AA26" s="1515"/>
      <c r="AB26" s="1515"/>
      <c r="AC26" s="1515"/>
      <c r="AD26" s="1515"/>
      <c r="AE26" s="1516"/>
      <c r="AF26" s="1516"/>
      <c r="AG26" s="1516"/>
      <c r="AH26" s="1516"/>
      <c r="AI26" s="1517"/>
      <c r="AK26" s="65"/>
    </row>
    <row r="27" spans="1:48" s="1122" customFormat="1">
      <c r="B27" s="133"/>
      <c r="E27" s="1431"/>
      <c r="F27" s="138"/>
      <c r="G27" s="1432"/>
      <c r="H27" s="1432"/>
      <c r="I27" s="1123"/>
      <c r="J27" s="1129"/>
      <c r="K27" s="44"/>
      <c r="L27" s="1129"/>
      <c r="M27" s="44"/>
      <c r="N27" s="1129"/>
      <c r="O27" s="433"/>
      <c r="P27" s="1536"/>
      <c r="Q27" s="1536"/>
      <c r="R27" s="1536"/>
      <c r="S27" s="1536"/>
      <c r="T27" s="1536"/>
      <c r="U27" s="1536"/>
      <c r="V27" s="1536"/>
      <c r="W27" s="1536"/>
      <c r="X27" s="1536"/>
      <c r="Y27" s="1536"/>
      <c r="Z27" s="1536"/>
      <c r="AA27" s="1536"/>
      <c r="AB27" s="1536"/>
      <c r="AC27" s="1536"/>
      <c r="AD27" s="1536"/>
      <c r="AE27" s="1537"/>
      <c r="AF27" s="1537"/>
      <c r="AG27" s="1537"/>
      <c r="AH27" s="1537"/>
      <c r="AI27" s="1537"/>
      <c r="AJ27" s="1125"/>
      <c r="AK27" s="1124"/>
    </row>
    <row r="28" spans="1:48">
      <c r="B28" s="129"/>
      <c r="G28" s="11"/>
      <c r="H28" s="11"/>
      <c r="I28" s="44"/>
      <c r="J28" s="129"/>
      <c r="K28" s="44"/>
      <c r="L28" s="129"/>
      <c r="M28" s="44"/>
      <c r="N28" s="129"/>
      <c r="O28" s="44"/>
      <c r="P28" s="129"/>
      <c r="Q28" s="44"/>
      <c r="R28" s="129"/>
      <c r="S28" s="44"/>
      <c r="T28" s="129"/>
      <c r="U28" s="44"/>
      <c r="V28" s="129"/>
      <c r="W28" s="44"/>
      <c r="X28" s="129"/>
      <c r="Y28" s="44"/>
      <c r="Z28" s="129"/>
      <c r="AA28" s="44"/>
      <c r="AB28" s="129"/>
      <c r="AC28" s="44"/>
      <c r="AD28" s="129"/>
    </row>
    <row r="29" spans="1:48" s="249" customFormat="1" ht="17.25" customHeight="1">
      <c r="A29" s="307" t="s">
        <v>405</v>
      </c>
      <c r="B29" s="307"/>
      <c r="C29" s="252"/>
      <c r="D29" s="307"/>
      <c r="E29" s="252"/>
      <c r="F29" s="253"/>
      <c r="G29" s="747"/>
      <c r="H29" s="747"/>
      <c r="I29" s="747"/>
      <c r="J29" s="747"/>
      <c r="K29" s="747"/>
      <c r="L29" s="747"/>
      <c r="M29" s="747"/>
      <c r="N29" s="747"/>
      <c r="O29" s="747"/>
      <c r="P29" s="747"/>
      <c r="Q29" s="747"/>
      <c r="R29" s="747"/>
      <c r="S29" s="747"/>
      <c r="T29" s="747"/>
      <c r="U29" s="747"/>
      <c r="V29" s="747"/>
      <c r="W29" s="747"/>
      <c r="X29" s="747"/>
      <c r="Y29" s="747"/>
      <c r="Z29" s="747"/>
      <c r="AA29" s="747"/>
      <c r="AB29" s="747"/>
      <c r="AC29" s="747"/>
      <c r="AD29" s="747"/>
      <c r="AE29" s="308"/>
      <c r="AF29" s="308"/>
      <c r="AG29" s="308"/>
      <c r="AH29" s="308"/>
      <c r="AI29" s="308"/>
      <c r="AJ29" s="173"/>
      <c r="AK29" s="174"/>
    </row>
    <row r="30" spans="1:48" s="70" customFormat="1">
      <c r="A30" s="219"/>
      <c r="B30" s="219"/>
      <c r="C30" s="219"/>
      <c r="D30" s="219"/>
      <c r="E30" s="8"/>
      <c r="F30" s="219"/>
      <c r="G30" s="129"/>
      <c r="H30" s="44"/>
      <c r="I30" s="129"/>
      <c r="J30" s="44"/>
      <c r="K30" s="129"/>
      <c r="L30" s="44"/>
      <c r="M30" s="129"/>
      <c r="N30" s="44"/>
      <c r="O30" s="129"/>
      <c r="P30" s="44"/>
      <c r="Q30" s="44"/>
      <c r="R30" s="129"/>
      <c r="S30" s="44"/>
      <c r="T30" s="11"/>
      <c r="U30" s="11"/>
      <c r="V30" s="11"/>
      <c r="W30" s="11"/>
      <c r="X30" s="11"/>
      <c r="Y30" s="11"/>
      <c r="Z30" s="11"/>
      <c r="AA30" s="11"/>
      <c r="AB30" s="11"/>
      <c r="AC30" s="11"/>
      <c r="AD30" s="11"/>
      <c r="AE30" s="219"/>
      <c r="AF30" s="219"/>
      <c r="AG30" s="219"/>
      <c r="AH30" s="219"/>
      <c r="AI30" s="219"/>
      <c r="AJ30" s="219"/>
      <c r="AK30" s="65"/>
      <c r="AS30" s="1125"/>
      <c r="AT30" s="1125"/>
      <c r="AU30" s="1125"/>
      <c r="AV30" s="1125"/>
    </row>
    <row r="31" spans="1:48">
      <c r="B31" s="145" t="s">
        <v>215</v>
      </c>
      <c r="C31" s="145"/>
      <c r="D31" s="145"/>
      <c r="E31" s="1302"/>
      <c r="F31" s="145"/>
      <c r="G31" s="147"/>
      <c r="H31" s="146"/>
      <c r="I31" s="147"/>
      <c r="J31" s="146"/>
      <c r="K31" s="147"/>
      <c r="L31" s="146"/>
      <c r="M31" s="147"/>
      <c r="N31" s="146"/>
      <c r="O31" s="146"/>
      <c r="P31" s="147"/>
      <c r="Q31" s="146"/>
      <c r="R31" s="147"/>
      <c r="S31" s="147"/>
      <c r="T31" s="147"/>
      <c r="U31" s="147"/>
      <c r="V31" s="147"/>
      <c r="W31" s="147"/>
      <c r="X31" s="147"/>
      <c r="Y31" s="147"/>
      <c r="Z31" s="147"/>
      <c r="AA31" s="147"/>
      <c r="AB31" s="147"/>
      <c r="AC31" s="147"/>
      <c r="AD31" s="147"/>
      <c r="AE31" s="147"/>
      <c r="AF31" s="147"/>
      <c r="AG31" s="147"/>
      <c r="AH31" s="147"/>
      <c r="AI31" s="147"/>
    </row>
    <row r="32" spans="1:48">
      <c r="B32" s="1122"/>
      <c r="C32" s="1122"/>
      <c r="D32" s="1122"/>
      <c r="E32" s="1304"/>
      <c r="F32" s="1122"/>
      <c r="G32" s="1124"/>
      <c r="H32" s="1125"/>
      <c r="I32" s="1124"/>
      <c r="J32" s="1125"/>
      <c r="K32" s="1124"/>
      <c r="L32" s="1125"/>
      <c r="M32" s="1124"/>
      <c r="N32" s="1125"/>
      <c r="O32" s="1124"/>
      <c r="P32" s="1125"/>
      <c r="Q32" s="1125"/>
      <c r="R32" s="1124"/>
      <c r="S32" s="1125"/>
      <c r="T32" s="1122"/>
      <c r="U32" s="1122"/>
      <c r="V32" s="1122"/>
      <c r="X32" s="1124"/>
    </row>
    <row r="33" spans="2:48" ht="15" customHeight="1">
      <c r="B33" s="1122"/>
      <c r="C33" s="1122"/>
      <c r="D33" s="1122"/>
      <c r="E33" s="1431"/>
      <c r="F33" s="1122"/>
      <c r="G33" s="4199" t="s">
        <v>419</v>
      </c>
      <c r="H33" s="4200"/>
      <c r="I33" s="4200"/>
      <c r="J33" s="4270"/>
      <c r="K33" s="5084" t="s">
        <v>418</v>
      </c>
      <c r="L33" s="5085"/>
      <c r="M33" s="5085"/>
      <c r="N33" s="5086"/>
      <c r="O33" s="4294" t="s">
        <v>1163</v>
      </c>
      <c r="P33" s="4295"/>
      <c r="Q33" s="4295"/>
      <c r="R33" s="4296"/>
      <c r="S33" s="1124"/>
      <c r="T33" s="1125"/>
      <c r="U33" s="1125"/>
      <c r="V33" s="1124"/>
      <c r="W33" s="1125"/>
      <c r="X33" s="1124"/>
      <c r="Y33" s="1125"/>
      <c r="Z33" s="1124"/>
      <c r="AA33" s="1125"/>
      <c r="AB33" s="1124"/>
      <c r="AC33" s="1125"/>
    </row>
    <row r="34" spans="2:48" ht="15" customHeight="1">
      <c r="B34" s="51" t="s">
        <v>383</v>
      </c>
      <c r="C34" s="52"/>
      <c r="D34" s="52"/>
      <c r="E34" s="1429" t="s">
        <v>239</v>
      </c>
      <c r="F34" s="52"/>
      <c r="G34" s="4919" t="s">
        <v>1022</v>
      </c>
      <c r="H34" s="4920"/>
      <c r="I34" s="4920"/>
      <c r="J34" s="4920"/>
      <c r="K34" s="5052" t="s">
        <v>1028</v>
      </c>
      <c r="L34" s="5053"/>
      <c r="M34" s="5053"/>
      <c r="N34" s="5053"/>
      <c r="O34" s="4916" t="s">
        <v>2629</v>
      </c>
      <c r="P34" s="4917"/>
      <c r="Q34" s="4917"/>
      <c r="R34" s="4918"/>
      <c r="S34" s="1124"/>
      <c r="T34" s="1125"/>
      <c r="U34" s="1125"/>
      <c r="V34" s="1124"/>
      <c r="W34" s="1125"/>
      <c r="X34" s="1124"/>
      <c r="Y34" s="1125"/>
      <c r="AC34" s="1125"/>
      <c r="AK34" s="1125" t="str">
        <f>"échangeur tubulaire "&amp;G34&amp;", tubes "&amp;G36&amp;", longueur:"&amp;G35&amp;" mm, matiere coté tubes: "&amp;G38&amp;", matière coté calandre: "&amp;G42&amp;", racc.biogaz: DN"&amp;G37&amp;", racc. Eau: "&amp;G41</f>
        <v>échangeur tubulaire AlfaNova 27-10L, tubes 0,2, longueur:Alfa Laval plaques fusionnées mm, matiere coté tubes: 3.45 / 3.91, matière coté calandre:  88 @10barg (dimensionnant), racc.biogaz: DN35x80x111x310, racc. Eau: 0,2</v>
      </c>
      <c r="AL34" s="1125" t="str">
        <f>"échangeur tubulaire "&amp;K34&amp;", tubes "&amp;K36&amp;", longueur:"&amp;K35&amp;" mm, matiere coté tubes: "&amp;K38&amp;", matière coté calandre: "&amp;K42&amp;", racc.biogaz: DN"&amp;K37&amp;", racc. Eau: "&amp;K41</f>
        <v>échangeur tubulaire AlfaNova 27-20L, tubes 0,45, longueur:Alfa Laval plaques fusionnées mm, matiere coté tubes: 4.75 / 5.71, matière coté calandre: 88 @10barg (dimensionnant), racc.biogaz: DN59x104x111x310, racc. Eau: 0,45</v>
      </c>
    </row>
    <row r="35" spans="2:48">
      <c r="B35" s="103" t="s">
        <v>561</v>
      </c>
      <c r="C35" s="1122"/>
      <c r="D35" s="1122"/>
      <c r="E35" s="1431" t="s">
        <v>239</v>
      </c>
      <c r="F35" s="1122"/>
      <c r="G35" s="4996" t="s">
        <v>1037</v>
      </c>
      <c r="H35" s="4997"/>
      <c r="I35" s="4997"/>
      <c r="J35" s="4997"/>
      <c r="K35" s="5055" t="s">
        <v>1037</v>
      </c>
      <c r="L35" s="5056"/>
      <c r="M35" s="5056"/>
      <c r="N35" s="5056"/>
      <c r="O35" s="4993" t="s">
        <v>1037</v>
      </c>
      <c r="P35" s="4994"/>
      <c r="Q35" s="4994"/>
      <c r="R35" s="4995"/>
      <c r="S35" s="1124"/>
      <c r="T35" s="1125"/>
      <c r="U35" s="1125"/>
      <c r="V35" s="1124"/>
      <c r="W35" s="1125"/>
      <c r="X35" s="1124"/>
      <c r="Y35" s="1125"/>
      <c r="AC35" s="1125"/>
    </row>
    <row r="36" spans="2:48" ht="15" customHeight="1">
      <c r="B36" s="103" t="s">
        <v>862</v>
      </c>
      <c r="C36" s="1122"/>
      <c r="D36" s="1122"/>
      <c r="E36" s="1431" t="s">
        <v>239</v>
      </c>
      <c r="F36" s="1122"/>
      <c r="G36" s="4913">
        <v>0.2</v>
      </c>
      <c r="H36" s="4914"/>
      <c r="I36" s="4914"/>
      <c r="J36" s="4915"/>
      <c r="K36" s="5046">
        <v>0.45</v>
      </c>
      <c r="L36" s="5047"/>
      <c r="M36" s="5047"/>
      <c r="N36" s="5048"/>
      <c r="O36" s="4971">
        <v>1.8</v>
      </c>
      <c r="P36" s="4972"/>
      <c r="Q36" s="4972"/>
      <c r="R36" s="4973"/>
      <c r="S36" s="1124"/>
      <c r="T36" s="1125"/>
      <c r="U36" s="1125"/>
      <c r="V36" s="1124"/>
      <c r="W36" s="1125"/>
      <c r="X36" s="1124"/>
      <c r="Y36" s="1125"/>
      <c r="AC36" s="1125"/>
    </row>
    <row r="37" spans="2:48" ht="15" customHeight="1">
      <c r="B37" s="103" t="s">
        <v>397</v>
      </c>
      <c r="C37" s="1122"/>
      <c r="D37" s="1122"/>
      <c r="E37" s="1431" t="s">
        <v>239</v>
      </c>
      <c r="F37" s="1122"/>
      <c r="G37" s="4760" t="s">
        <v>1025</v>
      </c>
      <c r="H37" s="4761"/>
      <c r="I37" s="4761"/>
      <c r="J37" s="4776"/>
      <c r="K37" s="5046" t="s">
        <v>877</v>
      </c>
      <c r="L37" s="5047"/>
      <c r="M37" s="5047"/>
      <c r="N37" s="5048"/>
      <c r="O37" s="4971" t="s">
        <v>1032</v>
      </c>
      <c r="P37" s="4972"/>
      <c r="Q37" s="4972"/>
      <c r="R37" s="4973"/>
      <c r="S37" s="1124"/>
      <c r="T37" s="1125"/>
      <c r="U37" s="1125"/>
      <c r="V37" s="1124"/>
      <c r="W37" s="1125"/>
      <c r="X37" s="1124"/>
      <c r="Y37" s="1125"/>
      <c r="AC37" s="1125"/>
    </row>
    <row r="38" spans="2:48" ht="15" customHeight="1">
      <c r="B38" s="626" t="s">
        <v>863</v>
      </c>
      <c r="C38" s="205"/>
      <c r="D38" s="205"/>
      <c r="E38" s="1421" t="s">
        <v>239</v>
      </c>
      <c r="F38" s="205"/>
      <c r="G38" s="4762" t="s">
        <v>1026</v>
      </c>
      <c r="H38" s="4763"/>
      <c r="I38" s="4763"/>
      <c r="J38" s="4786"/>
      <c r="K38" s="5058" t="s">
        <v>1029</v>
      </c>
      <c r="L38" s="5059"/>
      <c r="M38" s="5059"/>
      <c r="N38" s="5060"/>
      <c r="O38" s="4922" t="s">
        <v>1033</v>
      </c>
      <c r="P38" s="4923"/>
      <c r="Q38" s="4923"/>
      <c r="R38" s="4924"/>
      <c r="S38" s="1124"/>
      <c r="T38" s="1125"/>
      <c r="U38" s="1125"/>
      <c r="V38" s="1124"/>
      <c r="W38" s="1125"/>
      <c r="X38" s="1124"/>
      <c r="Y38" s="1125"/>
      <c r="AC38" s="1125"/>
    </row>
    <row r="39" spans="2:48" ht="15" customHeight="1">
      <c r="B39" s="239" t="s">
        <v>674</v>
      </c>
      <c r="C39" s="1122" t="s">
        <v>198</v>
      </c>
      <c r="D39" s="1122"/>
      <c r="E39" s="1431" t="s">
        <v>239</v>
      </c>
      <c r="F39" s="1122"/>
      <c r="G39" s="4919" t="s">
        <v>2193</v>
      </c>
      <c r="H39" s="4920"/>
      <c r="I39" s="4920"/>
      <c r="J39" s="4920"/>
      <c r="K39" s="5052" t="s">
        <v>2193</v>
      </c>
      <c r="L39" s="5053"/>
      <c r="M39" s="5053"/>
      <c r="N39" s="5053"/>
      <c r="O39" s="4916" t="s">
        <v>2194</v>
      </c>
      <c r="P39" s="4917"/>
      <c r="Q39" s="4917"/>
      <c r="R39" s="4918"/>
      <c r="S39" s="1124"/>
      <c r="T39" s="1125"/>
      <c r="U39" s="1125"/>
      <c r="V39" s="1124"/>
      <c r="W39" s="1125"/>
      <c r="X39" s="1124"/>
      <c r="Y39" s="1125"/>
      <c r="AC39" s="1125"/>
    </row>
    <row r="40" spans="2:48" ht="15" customHeight="1">
      <c r="B40" s="103"/>
      <c r="C40" s="1122" t="s">
        <v>672</v>
      </c>
      <c r="D40" s="1122"/>
      <c r="E40" s="1431" t="s">
        <v>239</v>
      </c>
      <c r="F40" s="1122"/>
      <c r="G40" s="4913" t="s">
        <v>865</v>
      </c>
      <c r="H40" s="4914"/>
      <c r="I40" s="4914"/>
      <c r="J40" s="4914"/>
      <c r="K40" s="5046" t="s">
        <v>865</v>
      </c>
      <c r="L40" s="5047"/>
      <c r="M40" s="5047"/>
      <c r="N40" s="5047"/>
      <c r="O40" s="4971" t="s">
        <v>865</v>
      </c>
      <c r="P40" s="4972"/>
      <c r="Q40" s="4972"/>
      <c r="R40" s="4973"/>
      <c r="S40" s="1124"/>
      <c r="T40" s="1125"/>
      <c r="U40" s="1125"/>
      <c r="V40" s="1124"/>
      <c r="W40" s="1125"/>
      <c r="X40" s="1124"/>
      <c r="Y40" s="1125"/>
      <c r="AC40" s="1125"/>
    </row>
    <row r="41" spans="2:48" ht="15" customHeight="1">
      <c r="B41" s="103"/>
      <c r="C41" s="1122" t="s">
        <v>673</v>
      </c>
      <c r="D41" s="1122"/>
      <c r="E41" s="1431" t="s">
        <v>239</v>
      </c>
      <c r="F41" s="1122"/>
      <c r="G41" s="5061">
        <v>0.2</v>
      </c>
      <c r="H41" s="4169"/>
      <c r="I41" s="4169"/>
      <c r="J41" s="4169"/>
      <c r="K41" s="4728">
        <v>0.45</v>
      </c>
      <c r="L41" s="5049"/>
      <c r="M41" s="5049"/>
      <c r="N41" s="5049"/>
      <c r="O41" s="4753">
        <v>2.25</v>
      </c>
      <c r="P41" s="5087"/>
      <c r="Q41" s="5087"/>
      <c r="R41" s="5088"/>
      <c r="S41" s="1124"/>
      <c r="T41" s="1125"/>
      <c r="U41" s="1125"/>
      <c r="V41" s="1124"/>
      <c r="W41" s="1125"/>
      <c r="X41" s="1124"/>
      <c r="Y41" s="1125"/>
      <c r="AC41" s="1125"/>
    </row>
    <row r="42" spans="2:48" ht="15" customHeight="1">
      <c r="B42" s="626"/>
      <c r="C42" s="205" t="s">
        <v>678</v>
      </c>
      <c r="D42" s="205"/>
      <c r="E42" s="1421" t="s">
        <v>239</v>
      </c>
      <c r="F42" s="205"/>
      <c r="G42" s="4150" t="s">
        <v>1157</v>
      </c>
      <c r="H42" s="4154"/>
      <c r="I42" s="4154"/>
      <c r="J42" s="4155"/>
      <c r="K42" s="4887" t="s">
        <v>1159</v>
      </c>
      <c r="L42" s="5044"/>
      <c r="M42" s="5044"/>
      <c r="N42" s="5045"/>
      <c r="O42" s="4257" t="s">
        <v>1161</v>
      </c>
      <c r="P42" s="4258"/>
      <c r="Q42" s="4258"/>
      <c r="R42" s="4259"/>
      <c r="S42" s="1124"/>
      <c r="T42" s="1125"/>
      <c r="U42" s="1125"/>
      <c r="V42" s="1124"/>
      <c r="W42" s="1125"/>
      <c r="X42" s="1124"/>
      <c r="Y42" s="1125"/>
      <c r="AC42" s="1125"/>
    </row>
    <row r="43" spans="2:48" ht="15" customHeight="1">
      <c r="B43" s="239" t="s">
        <v>675</v>
      </c>
      <c r="C43" s="1122" t="s">
        <v>198</v>
      </c>
      <c r="D43" s="1122"/>
      <c r="E43" s="1431" t="s">
        <v>239</v>
      </c>
      <c r="F43" s="1122"/>
      <c r="G43" s="4919" t="s">
        <v>2193</v>
      </c>
      <c r="H43" s="4920"/>
      <c r="I43" s="4920"/>
      <c r="J43" s="4920"/>
      <c r="K43" s="5052" t="s">
        <v>2193</v>
      </c>
      <c r="L43" s="5053"/>
      <c r="M43" s="5053"/>
      <c r="N43" s="5053"/>
      <c r="O43" s="4916" t="s">
        <v>2195</v>
      </c>
      <c r="P43" s="4917"/>
      <c r="Q43" s="4917"/>
      <c r="R43" s="4918"/>
      <c r="S43" s="1124"/>
      <c r="T43" s="1125"/>
      <c r="U43" s="1125"/>
      <c r="V43" s="1124"/>
      <c r="W43" s="1125"/>
      <c r="X43" s="1124"/>
      <c r="Y43" s="1125"/>
      <c r="AC43" s="1125"/>
    </row>
    <row r="44" spans="2:48" ht="15" customHeight="1">
      <c r="B44" s="103"/>
      <c r="C44" s="1122" t="s">
        <v>672</v>
      </c>
      <c r="D44" s="1122"/>
      <c r="E44" s="1431" t="s">
        <v>239</v>
      </c>
      <c r="F44" s="1122"/>
      <c r="G44" s="4913" t="s">
        <v>865</v>
      </c>
      <c r="H44" s="4914"/>
      <c r="I44" s="4914"/>
      <c r="J44" s="4914"/>
      <c r="K44" s="5046" t="s">
        <v>865</v>
      </c>
      <c r="L44" s="5047"/>
      <c r="M44" s="5047"/>
      <c r="N44" s="5047"/>
      <c r="O44" s="4971" t="s">
        <v>865</v>
      </c>
      <c r="P44" s="4972"/>
      <c r="Q44" s="4972"/>
      <c r="R44" s="4973"/>
      <c r="S44" s="1124"/>
      <c r="T44" s="1125"/>
      <c r="U44" s="1125"/>
      <c r="V44" s="1124"/>
      <c r="W44" s="1125"/>
      <c r="X44" s="1124"/>
      <c r="Y44" s="1125"/>
      <c r="Z44" s="219"/>
      <c r="AA44" s="219"/>
      <c r="AB44" s="219"/>
      <c r="AC44" s="1125"/>
      <c r="AS44" s="219"/>
      <c r="AT44" s="219"/>
      <c r="AU44" s="219"/>
      <c r="AV44" s="219"/>
    </row>
    <row r="45" spans="2:48" s="1122" customFormat="1" ht="15" customHeight="1">
      <c r="B45" s="103"/>
      <c r="C45" s="1122" t="s">
        <v>673</v>
      </c>
      <c r="E45" s="1431" t="s">
        <v>239</v>
      </c>
      <c r="G45" s="5061">
        <v>0.25</v>
      </c>
      <c r="H45" s="4169"/>
      <c r="I45" s="4169"/>
      <c r="J45" s="4169"/>
      <c r="K45" s="4728">
        <v>0.5</v>
      </c>
      <c r="L45" s="5049"/>
      <c r="M45" s="5049"/>
      <c r="N45" s="5049"/>
      <c r="O45" s="4753">
        <v>2.5</v>
      </c>
      <c r="P45" s="5042"/>
      <c r="Q45" s="5042"/>
      <c r="R45" s="5043"/>
      <c r="S45" s="1124"/>
      <c r="T45" s="1125"/>
      <c r="U45" s="1125"/>
      <c r="V45" s="1124"/>
      <c r="W45" s="1125"/>
      <c r="X45" s="1124"/>
      <c r="Y45" s="1125"/>
      <c r="Z45" s="1124"/>
      <c r="AA45" s="1125"/>
      <c r="AB45" s="1124"/>
      <c r="AC45" s="1125"/>
      <c r="AD45" s="1124"/>
      <c r="AE45" s="1125"/>
      <c r="AF45" s="1124"/>
      <c r="AG45" s="1125"/>
      <c r="AH45" s="1124"/>
      <c r="AI45" s="1125"/>
      <c r="AJ45" s="1125"/>
    </row>
    <row r="46" spans="2:48" s="1122" customFormat="1">
      <c r="B46" s="626"/>
      <c r="C46" s="205" t="s">
        <v>678</v>
      </c>
      <c r="D46" s="205"/>
      <c r="E46" s="1421" t="s">
        <v>239</v>
      </c>
      <c r="F46" s="205"/>
      <c r="G46" s="4150" t="s">
        <v>1158</v>
      </c>
      <c r="H46" s="4154"/>
      <c r="I46" s="4154"/>
      <c r="J46" s="4155"/>
      <c r="K46" s="4887" t="s">
        <v>1160</v>
      </c>
      <c r="L46" s="5044"/>
      <c r="M46" s="5044"/>
      <c r="N46" s="5045"/>
      <c r="O46" s="4257" t="s">
        <v>1162</v>
      </c>
      <c r="P46" s="4258"/>
      <c r="Q46" s="4258"/>
      <c r="R46" s="4259"/>
      <c r="S46" s="1124"/>
      <c r="T46" s="1125"/>
      <c r="U46" s="1125"/>
      <c r="V46" s="1124"/>
      <c r="W46" s="1125"/>
      <c r="X46" s="1124"/>
      <c r="Y46" s="1125"/>
      <c r="Z46" s="1124"/>
      <c r="AA46" s="1125"/>
      <c r="AB46" s="1124"/>
      <c r="AC46" s="1125"/>
      <c r="AD46" s="1124"/>
      <c r="AE46" s="1125"/>
      <c r="AF46" s="1124"/>
      <c r="AG46" s="1125"/>
      <c r="AH46" s="1124"/>
      <c r="AI46" s="1125"/>
      <c r="AJ46" s="1125"/>
    </row>
    <row r="47" spans="2:48" s="1122" customFormat="1">
      <c r="E47" s="1431"/>
      <c r="G47" s="1122" t="s">
        <v>1193</v>
      </c>
      <c r="H47" s="1500"/>
      <c r="I47" s="1500"/>
      <c r="J47" s="1500"/>
      <c r="K47" s="1431"/>
      <c r="L47" s="1431"/>
      <c r="M47" s="1431"/>
      <c r="N47" s="1431"/>
      <c r="O47" s="1125"/>
      <c r="P47" s="1124"/>
      <c r="Q47" s="1125"/>
      <c r="R47" s="1124"/>
      <c r="S47" s="1125"/>
      <c r="T47" s="1124"/>
      <c r="W47" s="1125"/>
      <c r="X47" s="1124"/>
      <c r="Y47" s="1125"/>
      <c r="Z47" s="1124"/>
      <c r="AA47" s="1125"/>
      <c r="AB47" s="1124"/>
      <c r="AC47" s="1125"/>
      <c r="AD47" s="1124"/>
      <c r="AE47" s="1125"/>
      <c r="AF47" s="1124"/>
      <c r="AG47" s="1125"/>
      <c r="AH47" s="1124"/>
      <c r="AI47" s="1125"/>
      <c r="AJ47" s="1125"/>
    </row>
    <row r="48" spans="2:48">
      <c r="B48" s="1122"/>
      <c r="C48" s="1122"/>
      <c r="D48" s="1122"/>
      <c r="E48" s="1304"/>
      <c r="F48" s="1122"/>
      <c r="G48" s="1122"/>
      <c r="H48" s="1122"/>
      <c r="I48" s="1123"/>
      <c r="J48" s="1124"/>
      <c r="K48" s="1125"/>
      <c r="L48" s="1124"/>
      <c r="M48" s="1125"/>
      <c r="N48" s="1124"/>
      <c r="U48" s="219"/>
      <c r="V48" s="219"/>
      <c r="W48" s="1125"/>
      <c r="X48" s="1124"/>
      <c r="Y48" s="1125"/>
      <c r="Z48" s="1124"/>
      <c r="AA48" s="1125"/>
      <c r="AB48" s="1124"/>
      <c r="AC48" s="1125"/>
      <c r="AS48" s="219"/>
      <c r="AT48" s="219"/>
      <c r="AU48" s="219"/>
      <c r="AV48" s="219"/>
    </row>
    <row r="49" spans="2:48">
      <c r="B49" s="145" t="s">
        <v>951</v>
      </c>
      <c r="C49" s="145"/>
      <c r="D49" s="145"/>
      <c r="E49" s="2735" t="s">
        <v>2075</v>
      </c>
      <c r="F49" s="145"/>
      <c r="G49" s="147"/>
      <c r="H49" s="146"/>
      <c r="I49" s="147"/>
      <c r="J49" s="146"/>
      <c r="K49" s="147"/>
      <c r="L49" s="146"/>
      <c r="M49" s="147"/>
      <c r="N49" s="146"/>
      <c r="O49" s="146"/>
      <c r="P49" s="147"/>
      <c r="Q49" s="146"/>
      <c r="R49" s="147"/>
      <c r="S49" s="147"/>
      <c r="T49" s="147"/>
      <c r="U49" s="147"/>
      <c r="V49" s="147"/>
      <c r="W49" s="147"/>
      <c r="X49" s="147"/>
      <c r="Y49" s="147"/>
      <c r="Z49" s="147"/>
      <c r="AA49" s="147"/>
      <c r="AB49" s="147"/>
      <c r="AC49" s="147"/>
      <c r="AD49" s="147"/>
      <c r="AE49" s="147"/>
      <c r="AF49" s="147"/>
      <c r="AG49" s="147"/>
      <c r="AH49" s="147"/>
      <c r="AI49" s="147"/>
      <c r="AS49" s="219"/>
      <c r="AT49" s="219"/>
      <c r="AU49" s="219"/>
      <c r="AV49" s="219"/>
    </row>
    <row r="50" spans="2:48">
      <c r="B50" s="1122"/>
      <c r="C50" s="1122"/>
      <c r="D50" s="1122"/>
      <c r="E50" s="1304"/>
      <c r="F50" s="1122"/>
      <c r="G50" s="1124"/>
      <c r="H50" s="1125"/>
      <c r="I50" s="1124"/>
      <c r="J50" s="1125"/>
      <c r="K50" s="1124"/>
      <c r="L50" s="1125"/>
      <c r="M50" s="1124"/>
      <c r="N50" s="1125"/>
      <c r="AS50" s="219"/>
      <c r="AT50" s="219"/>
      <c r="AU50" s="219"/>
      <c r="AV50" s="219"/>
    </row>
    <row r="51" spans="2:48" ht="15" customHeight="1">
      <c r="B51" s="1122"/>
      <c r="C51" s="1122"/>
      <c r="D51" s="1122"/>
      <c r="E51" s="1304"/>
      <c r="F51" s="1122"/>
      <c r="G51" s="4199" t="s">
        <v>419</v>
      </c>
      <c r="H51" s="4200"/>
      <c r="I51" s="4200"/>
      <c r="J51" s="4270"/>
      <c r="K51" s="5084" t="s">
        <v>418</v>
      </c>
      <c r="L51" s="5085"/>
      <c r="M51" s="5085"/>
      <c r="N51" s="5086"/>
      <c r="O51" s="4294" t="s">
        <v>1163</v>
      </c>
      <c r="P51" s="4295"/>
      <c r="Q51" s="4295"/>
      <c r="R51" s="4296"/>
      <c r="V51" s="1125"/>
      <c r="W51" s="1124"/>
      <c r="X51" s="1125"/>
      <c r="Y51" s="1124"/>
      <c r="Z51" s="1125"/>
      <c r="AA51" s="1124"/>
      <c r="AB51" s="1125"/>
      <c r="AS51" s="219"/>
      <c r="AT51" s="219"/>
      <c r="AU51" s="219"/>
      <c r="AV51" s="219"/>
    </row>
    <row r="52" spans="2:48">
      <c r="B52" s="1142" t="s">
        <v>812</v>
      </c>
      <c r="C52" s="1135"/>
      <c r="D52" s="1135"/>
      <c r="E52" s="1136"/>
      <c r="F52" s="1135"/>
      <c r="G52" s="4211" t="s">
        <v>800</v>
      </c>
      <c r="H52" s="4212"/>
      <c r="I52" s="4212"/>
      <c r="J52" s="4212"/>
      <c r="K52" s="4212"/>
      <c r="L52" s="4212"/>
      <c r="M52" s="4212"/>
      <c r="N52" s="4212"/>
      <c r="O52" s="4212"/>
      <c r="P52" s="4212"/>
      <c r="Q52" s="4212"/>
      <c r="R52" s="4213"/>
      <c r="V52" s="1125"/>
      <c r="W52" s="1124"/>
      <c r="X52" s="1125"/>
      <c r="Y52" s="1124"/>
      <c r="Z52" s="1125"/>
      <c r="AA52" s="1124"/>
      <c r="AB52" s="1125"/>
      <c r="AS52" s="219"/>
      <c r="AT52" s="219"/>
      <c r="AU52" s="219"/>
      <c r="AV52" s="219"/>
    </row>
    <row r="53" spans="2:48">
      <c r="B53" s="1137" t="s">
        <v>814</v>
      </c>
      <c r="C53" s="1126"/>
      <c r="D53" s="1126"/>
      <c r="E53" s="1130"/>
      <c r="F53" s="1126"/>
      <c r="G53" s="4214" t="s">
        <v>801</v>
      </c>
      <c r="H53" s="4215"/>
      <c r="I53" s="4215"/>
      <c r="J53" s="4215"/>
      <c r="K53" s="4215"/>
      <c r="L53" s="4215"/>
      <c r="M53" s="4215"/>
      <c r="N53" s="4215"/>
      <c r="O53" s="4215"/>
      <c r="P53" s="4215"/>
      <c r="Q53" s="4215"/>
      <c r="R53" s="4216"/>
      <c r="V53" s="1125"/>
      <c r="W53" s="1124"/>
      <c r="X53" s="1125"/>
      <c r="Y53" s="1124"/>
      <c r="Z53" s="1125"/>
      <c r="AA53" s="1124"/>
      <c r="AB53" s="1125"/>
      <c r="AS53" s="219"/>
      <c r="AT53" s="219"/>
      <c r="AU53" s="219"/>
      <c r="AV53" s="219"/>
    </row>
    <row r="54" spans="2:48" ht="15" customHeight="1">
      <c r="B54" s="1137" t="s">
        <v>813</v>
      </c>
      <c r="C54" s="1126"/>
      <c r="D54" s="1126"/>
      <c r="E54" s="1130"/>
      <c r="F54" s="1126"/>
      <c r="G54" s="4214" t="s">
        <v>803</v>
      </c>
      <c r="H54" s="4215"/>
      <c r="I54" s="4215"/>
      <c r="J54" s="4215"/>
      <c r="K54" s="4215"/>
      <c r="L54" s="4215"/>
      <c r="M54" s="4215"/>
      <c r="N54" s="4215"/>
      <c r="O54" s="4215"/>
      <c r="P54" s="4215"/>
      <c r="Q54" s="4215"/>
      <c r="R54" s="4216"/>
      <c r="V54" s="1125"/>
      <c r="W54" s="1124"/>
      <c r="X54" s="1125"/>
      <c r="Y54" s="1124"/>
      <c r="Z54" s="1125"/>
      <c r="AA54" s="1124"/>
      <c r="AB54" s="1125"/>
      <c r="AS54" s="219"/>
      <c r="AT54" s="219"/>
      <c r="AU54" s="219"/>
      <c r="AV54" s="219"/>
    </row>
    <row r="55" spans="2:48" ht="15" customHeight="1">
      <c r="B55" s="1137" t="s">
        <v>817</v>
      </c>
      <c r="C55" s="1126"/>
      <c r="D55" s="1126"/>
      <c r="E55" s="1130"/>
      <c r="F55" s="1126"/>
      <c r="G55" s="4214" t="s">
        <v>802</v>
      </c>
      <c r="H55" s="4215"/>
      <c r="I55" s="4215"/>
      <c r="J55" s="4215"/>
      <c r="K55" s="4215"/>
      <c r="L55" s="4215"/>
      <c r="M55" s="4215"/>
      <c r="N55" s="4215"/>
      <c r="O55" s="4215"/>
      <c r="P55" s="4215"/>
      <c r="Q55" s="4215"/>
      <c r="R55" s="4216"/>
      <c r="V55" s="1125"/>
      <c r="W55" s="1124"/>
      <c r="X55" s="1125"/>
      <c r="Y55" s="1124"/>
      <c r="Z55" s="1125"/>
      <c r="AA55" s="1124"/>
      <c r="AB55" s="1125"/>
      <c r="AS55" s="219"/>
      <c r="AT55" s="219"/>
      <c r="AU55" s="219"/>
      <c r="AV55" s="219"/>
    </row>
    <row r="56" spans="2:48" ht="15" customHeight="1">
      <c r="B56" s="1137" t="s">
        <v>815</v>
      </c>
      <c r="C56" s="1126"/>
      <c r="D56" s="1126"/>
      <c r="E56" s="1130"/>
      <c r="F56" s="1126"/>
      <c r="G56" s="4217" t="s">
        <v>804</v>
      </c>
      <c r="H56" s="4218"/>
      <c r="I56" s="4218"/>
      <c r="J56" s="4218"/>
      <c r="K56" s="4218"/>
      <c r="L56" s="4218"/>
      <c r="M56" s="4218"/>
      <c r="N56" s="4218"/>
      <c r="O56" s="4218"/>
      <c r="P56" s="4218"/>
      <c r="Q56" s="4218"/>
      <c r="R56" s="4219"/>
      <c r="V56" s="1125"/>
      <c r="W56" s="1124"/>
      <c r="X56" s="1125"/>
      <c r="Y56" s="1124"/>
      <c r="Z56" s="1125"/>
      <c r="AA56" s="1124"/>
      <c r="AB56" s="1125"/>
      <c r="AS56" s="219"/>
      <c r="AT56" s="219"/>
      <c r="AU56" s="219"/>
      <c r="AV56" s="219"/>
    </row>
    <row r="57" spans="2:48" ht="15" customHeight="1">
      <c r="B57" s="1137" t="s">
        <v>108</v>
      </c>
      <c r="C57" s="1126"/>
      <c r="D57" s="1126"/>
      <c r="E57" s="1130"/>
      <c r="F57" s="1126"/>
      <c r="G57" s="4458">
        <v>20</v>
      </c>
      <c r="H57" s="4885"/>
      <c r="I57" s="4885"/>
      <c r="J57" s="4885"/>
      <c r="K57" s="4885"/>
      <c r="L57" s="4885"/>
      <c r="M57" s="4885"/>
      <c r="N57" s="4885"/>
      <c r="O57" s="4885"/>
      <c r="P57" s="4885"/>
      <c r="Q57" s="4885"/>
      <c r="R57" s="4886"/>
      <c r="V57" s="1125"/>
      <c r="W57" s="1124"/>
      <c r="X57" s="1125"/>
      <c r="Y57" s="1124"/>
      <c r="Z57" s="1125"/>
      <c r="AA57" s="1124"/>
      <c r="AB57" s="1125"/>
      <c r="AS57" s="219"/>
      <c r="AT57" s="219"/>
      <c r="AU57" s="219"/>
      <c r="AV57" s="219"/>
    </row>
    <row r="58" spans="2:48">
      <c r="B58" s="1137" t="s">
        <v>816</v>
      </c>
      <c r="C58" s="1126"/>
      <c r="D58" s="1126"/>
      <c r="E58" s="1130"/>
      <c r="F58" s="1126"/>
      <c r="G58" s="4459">
        <v>6.3</v>
      </c>
      <c r="H58" s="5042"/>
      <c r="I58" s="5042"/>
      <c r="J58" s="5042"/>
      <c r="K58" s="5042"/>
      <c r="L58" s="5042"/>
      <c r="M58" s="5042"/>
      <c r="N58" s="5042"/>
      <c r="O58" s="5042"/>
      <c r="P58" s="5042"/>
      <c r="Q58" s="5042"/>
      <c r="R58" s="5043"/>
      <c r="V58" s="1125"/>
      <c r="W58" s="1124"/>
      <c r="X58" s="1125"/>
      <c r="Y58" s="1124"/>
      <c r="Z58" s="1125"/>
      <c r="AA58" s="1124"/>
      <c r="AB58" s="1125"/>
      <c r="AS58" s="219"/>
      <c r="AT58" s="219"/>
      <c r="AU58" s="219"/>
      <c r="AV58" s="219"/>
    </row>
    <row r="59" spans="2:48" ht="15" customHeight="1">
      <c r="B59" s="1019" t="s">
        <v>827</v>
      </c>
      <c r="C59" s="639"/>
      <c r="D59" s="639"/>
      <c r="E59" s="1138"/>
      <c r="F59" s="639"/>
      <c r="G59" s="4257">
        <v>0.3</v>
      </c>
      <c r="H59" s="4258"/>
      <c r="I59" s="4258"/>
      <c r="J59" s="4258"/>
      <c r="K59" s="4258"/>
      <c r="L59" s="4258"/>
      <c r="M59" s="4258"/>
      <c r="N59" s="4258"/>
      <c r="O59" s="4258"/>
      <c r="P59" s="4258"/>
      <c r="Q59" s="4258"/>
      <c r="R59" s="4259"/>
      <c r="V59" s="1125"/>
      <c r="W59" s="1124"/>
      <c r="X59" s="1125"/>
      <c r="Y59" s="1124"/>
      <c r="Z59" s="1125"/>
      <c r="AA59" s="1124"/>
      <c r="AB59" s="1125"/>
      <c r="AS59" s="219"/>
      <c r="AT59" s="219"/>
      <c r="AU59" s="219"/>
      <c r="AV59" s="219"/>
    </row>
    <row r="60" spans="2:48" ht="15" customHeight="1">
      <c r="B60" s="1142" t="s">
        <v>805</v>
      </c>
      <c r="C60" s="1135"/>
      <c r="D60" s="1135"/>
      <c r="E60" s="1136"/>
      <c r="F60" s="1135"/>
      <c r="G60" s="4211" t="s">
        <v>936</v>
      </c>
      <c r="H60" s="4212"/>
      <c r="I60" s="4212"/>
      <c r="J60" s="4212"/>
      <c r="K60" s="4212"/>
      <c r="L60" s="4212"/>
      <c r="M60" s="4212"/>
      <c r="N60" s="4212"/>
      <c r="O60" s="4212"/>
      <c r="P60" s="4212"/>
      <c r="Q60" s="4212"/>
      <c r="R60" s="4213"/>
      <c r="V60" s="1125"/>
      <c r="W60" s="1124"/>
      <c r="X60" s="1125"/>
      <c r="Y60" s="1124"/>
      <c r="Z60" s="1125"/>
      <c r="AA60" s="1124"/>
      <c r="AB60" s="1125"/>
      <c r="AS60" s="219"/>
      <c r="AT60" s="219"/>
      <c r="AU60" s="219"/>
      <c r="AV60" s="219"/>
    </row>
    <row r="61" spans="2:48" s="1122" customFormat="1">
      <c r="B61" s="1137" t="s">
        <v>986</v>
      </c>
      <c r="C61" s="1126"/>
      <c r="D61" s="1126"/>
      <c r="E61" s="1130"/>
      <c r="F61" s="1126"/>
      <c r="G61" s="1144" t="s">
        <v>988</v>
      </c>
      <c r="H61" s="175"/>
      <c r="I61" s="175"/>
      <c r="J61" s="175"/>
      <c r="K61" s="175"/>
      <c r="L61" s="175"/>
      <c r="M61" s="175"/>
      <c r="N61" s="175"/>
      <c r="O61" s="175"/>
      <c r="P61" s="175"/>
      <c r="Q61" s="175"/>
      <c r="R61" s="1212"/>
      <c r="S61" s="70"/>
      <c r="T61" s="1124"/>
      <c r="U61" s="1125"/>
      <c r="V61" s="1125"/>
      <c r="W61" s="1124"/>
      <c r="X61" s="1125"/>
      <c r="Y61" s="1124"/>
      <c r="Z61" s="1125"/>
      <c r="AA61" s="1124"/>
      <c r="AB61" s="1125"/>
      <c r="AC61" s="1125"/>
      <c r="AD61" s="1124"/>
      <c r="AE61" s="1125"/>
      <c r="AF61" s="1124"/>
      <c r="AG61" s="1125"/>
      <c r="AH61" s="1124"/>
      <c r="AI61" s="1125"/>
      <c r="AJ61" s="1125"/>
    </row>
    <row r="62" spans="2:48">
      <c r="B62" s="1137" t="s">
        <v>806</v>
      </c>
      <c r="C62" s="1126" t="s">
        <v>809</v>
      </c>
      <c r="D62" s="1126"/>
      <c r="E62" s="1130"/>
      <c r="F62" s="1126"/>
      <c r="G62" s="4459">
        <v>120</v>
      </c>
      <c r="H62" s="5042"/>
      <c r="I62" s="5042"/>
      <c r="J62" s="5042"/>
      <c r="K62" s="5042"/>
      <c r="L62" s="5042"/>
      <c r="M62" s="5042"/>
      <c r="N62" s="5042"/>
      <c r="O62" s="5042"/>
      <c r="P62" s="5042"/>
      <c r="Q62" s="5042"/>
      <c r="R62" s="5043"/>
      <c r="V62" s="1125"/>
      <c r="W62" s="1124"/>
      <c r="X62" s="1125"/>
      <c r="Y62" s="1124"/>
      <c r="Z62" s="1125"/>
      <c r="AA62" s="1124"/>
      <c r="AB62" s="1125"/>
    </row>
    <row r="63" spans="2:48">
      <c r="B63" s="1137" t="s">
        <v>807</v>
      </c>
      <c r="C63" s="1126" t="s">
        <v>810</v>
      </c>
      <c r="D63" s="1126"/>
      <c r="E63" s="1130"/>
      <c r="F63" s="1126"/>
      <c r="G63" s="4459">
        <v>15</v>
      </c>
      <c r="H63" s="5042"/>
      <c r="I63" s="5042"/>
      <c r="J63" s="5042"/>
      <c r="K63" s="5042"/>
      <c r="L63" s="5042"/>
      <c r="M63" s="5042"/>
      <c r="N63" s="5042"/>
      <c r="O63" s="5042"/>
      <c r="P63" s="5042"/>
      <c r="Q63" s="5042"/>
      <c r="R63" s="5043"/>
      <c r="V63" s="1125"/>
      <c r="W63" s="1124"/>
      <c r="X63" s="1125"/>
      <c r="Y63" s="1124"/>
      <c r="Z63" s="1125"/>
      <c r="AA63" s="1124"/>
      <c r="AB63" s="1125"/>
    </row>
    <row r="64" spans="2:48">
      <c r="B64" s="1019" t="s">
        <v>2200</v>
      </c>
      <c r="C64" s="639" t="s">
        <v>811</v>
      </c>
      <c r="D64" s="639"/>
      <c r="E64" s="1138"/>
      <c r="F64" s="639"/>
      <c r="G64" s="4257" t="s">
        <v>2205</v>
      </c>
      <c r="H64" s="4258"/>
      <c r="I64" s="4258"/>
      <c r="J64" s="4258"/>
      <c r="K64" s="4258"/>
      <c r="L64" s="4258"/>
      <c r="M64" s="4258"/>
      <c r="N64" s="4258"/>
      <c r="O64" s="4258"/>
      <c r="P64" s="4258"/>
      <c r="Q64" s="4258"/>
      <c r="R64" s="4259"/>
      <c r="V64" s="1125"/>
      <c r="W64" s="1124"/>
      <c r="X64" s="1125"/>
      <c r="Y64" s="1124"/>
      <c r="Z64" s="1125"/>
      <c r="AA64" s="1124"/>
      <c r="AB64" s="1125"/>
    </row>
    <row r="65" spans="2:35">
      <c r="B65" s="1142" t="s">
        <v>824</v>
      </c>
      <c r="C65" s="1135"/>
      <c r="D65" s="1135"/>
      <c r="E65" s="1136"/>
      <c r="F65" s="1135"/>
      <c r="G65" s="4214" t="s">
        <v>937</v>
      </c>
      <c r="H65" s="4215"/>
      <c r="I65" s="4215"/>
      <c r="J65" s="4215"/>
      <c r="K65" s="4215"/>
      <c r="L65" s="4215"/>
      <c r="M65" s="4215"/>
      <c r="N65" s="4215"/>
      <c r="O65" s="4215"/>
      <c r="P65" s="4215"/>
      <c r="Q65" s="4215"/>
      <c r="R65" s="4216"/>
    </row>
    <row r="66" spans="2:35">
      <c r="B66" s="1137"/>
      <c r="C66" s="1126"/>
      <c r="D66" s="1126"/>
      <c r="E66" s="1130"/>
      <c r="F66" s="1126"/>
      <c r="G66" s="4214" t="s">
        <v>818</v>
      </c>
      <c r="H66" s="4215"/>
      <c r="I66" s="4215"/>
      <c r="J66" s="4215"/>
      <c r="K66" s="4215"/>
      <c r="L66" s="4215"/>
      <c r="M66" s="4215"/>
      <c r="N66" s="4215"/>
      <c r="O66" s="4215"/>
      <c r="P66" s="4215"/>
      <c r="Q66" s="4215"/>
      <c r="R66" s="4216"/>
    </row>
    <row r="67" spans="2:35">
      <c r="B67" s="1144" t="s">
        <v>819</v>
      </c>
      <c r="C67" s="1134"/>
      <c r="D67" s="1145" t="s">
        <v>828</v>
      </c>
      <c r="E67" s="1122"/>
      <c r="F67" s="1134"/>
      <c r="G67" s="5081" t="s">
        <v>820</v>
      </c>
      <c r="H67" s="5082"/>
      <c r="I67" s="5082"/>
      <c r="J67" s="5082"/>
      <c r="K67" s="5082"/>
      <c r="L67" s="5082"/>
      <c r="M67" s="5082"/>
      <c r="N67" s="5082"/>
      <c r="O67" s="5082"/>
      <c r="P67" s="5082"/>
      <c r="Q67" s="5082"/>
      <c r="R67" s="5083"/>
    </row>
    <row r="68" spans="2:35">
      <c r="B68" s="1137"/>
      <c r="C68" s="1126"/>
      <c r="D68" s="1126"/>
      <c r="E68" s="1126"/>
      <c r="F68" s="1126"/>
      <c r="G68" s="5081" t="s">
        <v>821</v>
      </c>
      <c r="H68" s="5082"/>
      <c r="I68" s="5082"/>
      <c r="J68" s="5082"/>
      <c r="K68" s="5082"/>
      <c r="L68" s="5082"/>
      <c r="M68" s="5082"/>
      <c r="N68" s="5082"/>
      <c r="O68" s="5082"/>
      <c r="P68" s="5082"/>
      <c r="Q68" s="5082"/>
      <c r="R68" s="5083"/>
    </row>
    <row r="69" spans="2:35">
      <c r="B69" s="1137"/>
      <c r="C69" s="1126"/>
      <c r="D69" s="1126"/>
      <c r="E69" s="1130"/>
      <c r="F69" s="1126"/>
      <c r="G69" s="5081" t="s">
        <v>822</v>
      </c>
      <c r="H69" s="5082"/>
      <c r="I69" s="5082"/>
      <c r="J69" s="5082"/>
      <c r="K69" s="5082"/>
      <c r="L69" s="5082"/>
      <c r="M69" s="5082"/>
      <c r="N69" s="5082"/>
      <c r="O69" s="5082"/>
      <c r="P69" s="5082"/>
      <c r="Q69" s="5082"/>
      <c r="R69" s="5083"/>
    </row>
    <row r="70" spans="2:35">
      <c r="B70" s="1019"/>
      <c r="C70" s="639"/>
      <c r="D70" s="639"/>
      <c r="E70" s="1138"/>
      <c r="F70" s="639"/>
      <c r="G70" s="5081" t="s">
        <v>823</v>
      </c>
      <c r="H70" s="5082"/>
      <c r="I70" s="5082"/>
      <c r="J70" s="5082"/>
      <c r="K70" s="5082"/>
      <c r="L70" s="5082"/>
      <c r="M70" s="5082"/>
      <c r="N70" s="5082"/>
      <c r="O70" s="5082"/>
      <c r="P70" s="5082"/>
      <c r="Q70" s="5082"/>
      <c r="R70" s="5083"/>
    </row>
    <row r="71" spans="2:35">
      <c r="B71" s="1143" t="s">
        <v>825</v>
      </c>
      <c r="C71" s="1139"/>
      <c r="D71" s="1139"/>
      <c r="E71" s="1140"/>
      <c r="F71" s="1141"/>
      <c r="G71" s="4141" t="s">
        <v>826</v>
      </c>
      <c r="H71" s="4142"/>
      <c r="I71" s="4142"/>
      <c r="J71" s="4142"/>
      <c r="K71" s="4142"/>
      <c r="L71" s="4142"/>
      <c r="M71" s="4142"/>
      <c r="N71" s="4142"/>
      <c r="O71" s="4142"/>
      <c r="P71" s="4142"/>
      <c r="Q71" s="4142"/>
      <c r="R71" s="4143"/>
    </row>
    <row r="74" spans="2:35" s="1122" customFormat="1">
      <c r="B74" s="145" t="s">
        <v>1420</v>
      </c>
      <c r="C74" s="145"/>
      <c r="D74" s="145"/>
      <c r="E74" s="1675" t="s">
        <v>831</v>
      </c>
      <c r="F74" s="145"/>
      <c r="G74" s="147"/>
      <c r="H74" s="146"/>
      <c r="I74" s="147"/>
      <c r="J74" s="146"/>
      <c r="K74" s="147"/>
      <c r="L74" s="146"/>
      <c r="M74" s="147"/>
      <c r="N74" s="146"/>
      <c r="O74" s="147"/>
      <c r="P74" s="146"/>
      <c r="Q74" s="146"/>
      <c r="R74" s="147"/>
      <c r="S74" s="146"/>
      <c r="T74" s="145"/>
      <c r="U74" s="145"/>
      <c r="V74" s="145"/>
      <c r="W74" s="145"/>
      <c r="X74" s="145"/>
      <c r="Y74" s="145"/>
      <c r="Z74" s="145"/>
      <c r="AA74" s="145"/>
      <c r="AB74" s="145"/>
      <c r="AC74" s="145"/>
      <c r="AD74" s="145"/>
      <c r="AE74" s="145"/>
      <c r="AF74" s="145"/>
      <c r="AG74" s="145"/>
      <c r="AH74" s="145"/>
      <c r="AI74" s="145"/>
    </row>
    <row r="75" spans="2:35" s="1122" customFormat="1">
      <c r="E75" s="1431"/>
      <c r="F75" s="138"/>
      <c r="I75" s="1125"/>
      <c r="J75" s="1124"/>
      <c r="K75" s="1125"/>
      <c r="L75" s="1124"/>
      <c r="M75" s="1125"/>
      <c r="N75" s="1124"/>
      <c r="O75" s="1125"/>
      <c r="P75" s="1124"/>
      <c r="Q75" s="1125"/>
      <c r="R75" s="1124"/>
      <c r="S75" s="1125"/>
      <c r="T75" s="1124"/>
      <c r="U75" s="1125"/>
      <c r="V75" s="1124"/>
      <c r="W75" s="1125"/>
      <c r="X75" s="1124"/>
      <c r="Y75" s="1125"/>
      <c r="Z75" s="1124"/>
      <c r="AA75" s="1125"/>
      <c r="AB75" s="1124"/>
      <c r="AC75" s="1125"/>
      <c r="AD75" s="1124"/>
      <c r="AE75" s="1125"/>
      <c r="AF75" s="1124"/>
      <c r="AG75" s="1125"/>
      <c r="AH75" s="1124"/>
      <c r="AI75" s="1125"/>
    </row>
    <row r="76" spans="2:35" s="1122" customFormat="1">
      <c r="E76" s="1431"/>
      <c r="G76" s="4427" t="s">
        <v>1441</v>
      </c>
      <c r="H76" s="4428"/>
      <c r="I76" s="4428"/>
      <c r="J76" s="4428"/>
      <c r="K76" s="4428"/>
      <c r="L76" s="4428"/>
      <c r="M76" s="4428"/>
      <c r="N76" s="4428"/>
      <c r="O76" s="4428"/>
      <c r="P76" s="4428"/>
      <c r="Q76" s="4428"/>
      <c r="R76" s="4428"/>
      <c r="S76" s="4427" t="s">
        <v>1442</v>
      </c>
      <c r="T76" s="4428"/>
      <c r="U76" s="4428"/>
      <c r="V76" s="4428"/>
      <c r="W76" s="4428"/>
      <c r="X76" s="4428"/>
      <c r="Y76" s="4428"/>
      <c r="Z76" s="4428"/>
      <c r="AA76" s="4428"/>
      <c r="AB76" s="4428"/>
      <c r="AC76" s="4428"/>
      <c r="AD76" s="4974"/>
      <c r="AE76" s="1125"/>
      <c r="AF76" s="1124"/>
      <c r="AG76" s="1125"/>
      <c r="AH76" s="1124"/>
      <c r="AI76" s="1125"/>
    </row>
    <row r="77" spans="2:35" s="1122" customFormat="1">
      <c r="B77" s="54" t="s">
        <v>1438</v>
      </c>
      <c r="C77" s="50"/>
      <c r="D77" s="50" t="s">
        <v>1490</v>
      </c>
      <c r="E77" s="1674"/>
      <c r="F77" s="1674"/>
      <c r="G77" s="4287" t="s">
        <v>1440</v>
      </c>
      <c r="H77" s="4288"/>
      <c r="I77" s="4288"/>
      <c r="J77" s="4288"/>
      <c r="K77" s="4288"/>
      <c r="L77" s="4288"/>
      <c r="M77" s="4288"/>
      <c r="N77" s="4288"/>
      <c r="O77" s="4288"/>
      <c r="P77" s="4288"/>
      <c r="Q77" s="4288"/>
      <c r="R77" s="4288"/>
      <c r="S77" s="4287" t="s">
        <v>1443</v>
      </c>
      <c r="T77" s="4288"/>
      <c r="U77" s="4288"/>
      <c r="V77" s="4288"/>
      <c r="W77" s="4288"/>
      <c r="X77" s="4288"/>
      <c r="Y77" s="4288"/>
      <c r="Z77" s="4288"/>
      <c r="AA77" s="4288"/>
      <c r="AB77" s="4288"/>
      <c r="AC77" s="4288"/>
      <c r="AD77" s="4289"/>
      <c r="AE77" s="1125"/>
      <c r="AF77" s="1124"/>
      <c r="AG77" s="1125"/>
      <c r="AH77" s="1124"/>
      <c r="AI77" s="1125"/>
    </row>
  </sheetData>
  <dataConsolidate/>
  <mergeCells count="68">
    <mergeCell ref="G76:R76"/>
    <mergeCell ref="S76:AD76"/>
    <mergeCell ref="G77:R77"/>
    <mergeCell ref="S77:AD77"/>
    <mergeCell ref="G33:J33"/>
    <mergeCell ref="K33:N33"/>
    <mergeCell ref="G44:J44"/>
    <mergeCell ref="K44:N44"/>
    <mergeCell ref="G42:J42"/>
    <mergeCell ref="K42:N42"/>
    <mergeCell ref="G40:J40"/>
    <mergeCell ref="K40:N40"/>
    <mergeCell ref="G41:J41"/>
    <mergeCell ref="K41:N41"/>
    <mergeCell ref="G38:J38"/>
    <mergeCell ref="K38:N38"/>
    <mergeCell ref="G37:J37"/>
    <mergeCell ref="K37:N37"/>
    <mergeCell ref="G39:J39"/>
    <mergeCell ref="K39:N39"/>
    <mergeCell ref="O33:R33"/>
    <mergeCell ref="O34:R34"/>
    <mergeCell ref="O35:R35"/>
    <mergeCell ref="O36:R36"/>
    <mergeCell ref="O37:R37"/>
    <mergeCell ref="G34:J34"/>
    <mergeCell ref="K34:N34"/>
    <mergeCell ref="G35:J35"/>
    <mergeCell ref="K35:N35"/>
    <mergeCell ref="G36:J36"/>
    <mergeCell ref="K36:N36"/>
    <mergeCell ref="G64:R64"/>
    <mergeCell ref="O38:R38"/>
    <mergeCell ref="O39:R39"/>
    <mergeCell ref="O40:R40"/>
    <mergeCell ref="O41:R41"/>
    <mergeCell ref="O42:R42"/>
    <mergeCell ref="G45:J45"/>
    <mergeCell ref="G46:J46"/>
    <mergeCell ref="K45:N45"/>
    <mergeCell ref="K46:N46"/>
    <mergeCell ref="O43:R43"/>
    <mergeCell ref="O44:R44"/>
    <mergeCell ref="O45:R45"/>
    <mergeCell ref="O46:R46"/>
    <mergeCell ref="G43:J43"/>
    <mergeCell ref="K43:N43"/>
    <mergeCell ref="G58:R58"/>
    <mergeCell ref="G59:R59"/>
    <mergeCell ref="G60:R60"/>
    <mergeCell ref="G62:R62"/>
    <mergeCell ref="G63:R63"/>
    <mergeCell ref="G70:R70"/>
    <mergeCell ref="G71:R71"/>
    <mergeCell ref="K51:N51"/>
    <mergeCell ref="G65:R65"/>
    <mergeCell ref="G66:R66"/>
    <mergeCell ref="G67:R67"/>
    <mergeCell ref="G68:R68"/>
    <mergeCell ref="G69:R69"/>
    <mergeCell ref="G51:J51"/>
    <mergeCell ref="O51:R51"/>
    <mergeCell ref="G52:R52"/>
    <mergeCell ref="G53:R53"/>
    <mergeCell ref="G54:R54"/>
    <mergeCell ref="G55:R55"/>
    <mergeCell ref="G56:R56"/>
    <mergeCell ref="G57:R57"/>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42"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31.xml><?xml version="1.0" encoding="utf-8"?>
<worksheet xmlns="http://schemas.openxmlformats.org/spreadsheetml/2006/main" xmlns:r="http://schemas.openxmlformats.org/officeDocument/2006/relationships">
  <sheetPr>
    <pageSetUpPr fitToPage="1"/>
  </sheetPr>
  <dimension ref="A1:AI28"/>
  <sheetViews>
    <sheetView zoomScale="70" zoomScaleNormal="70" workbookViewId="0">
      <selection activeCell="A10" sqref="A10:I10"/>
    </sheetView>
  </sheetViews>
  <sheetFormatPr baseColWidth="10" defaultRowHeight="15"/>
  <cols>
    <col min="1" max="2" width="11.42578125" style="219"/>
    <col min="3" max="3" width="15.85546875" style="219" customWidth="1"/>
    <col min="4" max="4" width="3.7109375" style="219" bestFit="1" customWidth="1"/>
    <col min="5" max="5" width="11.42578125" style="219"/>
    <col min="6" max="6" width="11.42578125" style="220"/>
    <col min="7" max="7" width="4.7109375" style="65" customWidth="1"/>
    <col min="8" max="8" width="4.7109375" style="70" customWidth="1"/>
    <col min="9" max="9" width="4.7109375" style="65" customWidth="1"/>
    <col min="10" max="10" width="4.7109375" style="70" customWidth="1"/>
    <col min="11" max="11" width="4.7109375" style="65" customWidth="1"/>
    <col min="12" max="12" width="4.7109375" style="70" customWidth="1"/>
    <col min="13" max="13" width="4.7109375" style="65" customWidth="1"/>
    <col min="14" max="14" width="4.7109375" style="70" customWidth="1"/>
    <col min="15" max="15" width="4.7109375" style="65" customWidth="1"/>
    <col min="16" max="16" width="4.7109375" style="70" customWidth="1"/>
    <col min="17" max="17" width="4.7109375" style="65" customWidth="1"/>
    <col min="18" max="18" width="4.7109375" style="70" customWidth="1"/>
    <col min="19" max="19" width="4.7109375" style="65" customWidth="1"/>
    <col min="20" max="20" width="4.7109375" style="70" customWidth="1"/>
    <col min="21" max="21" width="4.7109375" style="65" customWidth="1"/>
    <col min="22" max="22" width="4.7109375" style="70" customWidth="1"/>
    <col min="23" max="23" width="4.7109375" style="65" customWidth="1"/>
    <col min="24" max="24" width="4.7109375" style="70" customWidth="1"/>
    <col min="25" max="25" width="4.7109375" style="65" customWidth="1"/>
    <col min="26" max="26" width="4.7109375" style="70" customWidth="1"/>
    <col min="27" max="35" width="4.7109375" style="219" customWidth="1"/>
    <col min="36" max="16384" width="11.42578125" style="219"/>
  </cols>
  <sheetData>
    <row r="1" spans="1:35" s="195" customFormat="1" ht="15.75" thickBot="1">
      <c r="A1" s="194" t="s">
        <v>2162</v>
      </c>
      <c r="E1" s="196"/>
      <c r="F1" s="197"/>
      <c r="G1" s="200"/>
      <c r="H1" s="199"/>
      <c r="I1" s="200"/>
      <c r="J1" s="199"/>
      <c r="K1" s="200"/>
      <c r="L1" s="199"/>
      <c r="M1" s="200"/>
      <c r="N1" s="199"/>
      <c r="O1" s="200"/>
      <c r="P1" s="199"/>
      <c r="Q1" s="200"/>
      <c r="R1" s="199"/>
      <c r="S1" s="200"/>
      <c r="T1" s="199"/>
      <c r="U1" s="200"/>
      <c r="V1" s="199"/>
      <c r="W1" s="200"/>
      <c r="X1" s="199"/>
      <c r="Y1" s="200"/>
      <c r="Z1" s="200"/>
      <c r="AA1" s="199"/>
    </row>
    <row r="2" spans="1:35">
      <c r="A2" s="315" t="s">
        <v>1952</v>
      </c>
      <c r="E2" s="8"/>
      <c r="F2" s="138"/>
      <c r="G2" s="70"/>
      <c r="H2" s="65"/>
      <c r="I2" s="70"/>
      <c r="J2" s="65"/>
      <c r="K2" s="70"/>
      <c r="L2" s="65"/>
      <c r="M2" s="70"/>
      <c r="N2" s="65"/>
      <c r="O2" s="70"/>
      <c r="P2" s="65"/>
      <c r="Q2" s="70"/>
      <c r="R2" s="65"/>
      <c r="S2" s="70"/>
      <c r="T2" s="65"/>
      <c r="U2" s="70"/>
      <c r="V2" s="65"/>
      <c r="W2" s="70"/>
      <c r="X2" s="65"/>
      <c r="Y2" s="70"/>
      <c r="AA2" s="65"/>
    </row>
    <row r="3" spans="1:35">
      <c r="C3" s="135" t="s">
        <v>213</v>
      </c>
      <c r="D3" s="138" t="s">
        <v>206</v>
      </c>
      <c r="E3" s="220" t="s">
        <v>630</v>
      </c>
      <c r="G3" s="70"/>
      <c r="H3" s="65"/>
      <c r="I3" s="70"/>
      <c r="J3" s="65"/>
      <c r="K3" s="70"/>
      <c r="L3" s="65"/>
      <c r="M3" s="70"/>
      <c r="N3" s="65"/>
      <c r="O3" s="70"/>
      <c r="P3" s="65"/>
      <c r="Q3" s="70"/>
      <c r="R3" s="65"/>
      <c r="S3" s="70"/>
      <c r="T3" s="65"/>
      <c r="U3" s="70"/>
      <c r="V3" s="65"/>
      <c r="W3" s="70"/>
      <c r="X3" s="65"/>
      <c r="Y3" s="70"/>
      <c r="AA3" s="65"/>
    </row>
    <row r="4" spans="1:35">
      <c r="C4" s="134"/>
      <c r="D4" s="2845" t="s">
        <v>207</v>
      </c>
      <c r="E4" s="261" t="s">
        <v>2179</v>
      </c>
      <c r="F4" s="138"/>
      <c r="G4" s="70"/>
      <c r="H4" s="65"/>
      <c r="I4" s="70"/>
      <c r="J4" s="65"/>
      <c r="K4" s="70"/>
      <c r="L4" s="65"/>
      <c r="M4" s="70"/>
      <c r="N4" s="65"/>
      <c r="O4" s="70"/>
      <c r="P4" s="65"/>
      <c r="Q4" s="70"/>
      <c r="R4" s="65"/>
      <c r="S4" s="70"/>
      <c r="T4" s="65"/>
      <c r="U4" s="70"/>
      <c r="V4" s="65"/>
      <c r="W4" s="70"/>
      <c r="X4" s="65"/>
      <c r="Y4" s="70"/>
      <c r="AA4" s="65"/>
    </row>
    <row r="5" spans="1:35" ht="15" customHeight="1">
      <c r="E5" s="8"/>
      <c r="F5" s="138"/>
      <c r="G5" s="70"/>
      <c r="H5" s="65"/>
      <c r="I5" s="70"/>
      <c r="J5" s="65"/>
      <c r="K5" s="70"/>
      <c r="L5" s="65"/>
      <c r="M5" s="70"/>
      <c r="N5" s="65"/>
      <c r="O5" s="70"/>
      <c r="P5" s="65"/>
      <c r="Q5" s="70"/>
      <c r="R5" s="65"/>
      <c r="S5" s="70"/>
      <c r="T5" s="65"/>
      <c r="U5" s="70"/>
      <c r="V5" s="65"/>
      <c r="W5" s="70"/>
      <c r="X5" s="65"/>
      <c r="Y5" s="70"/>
      <c r="AA5" s="65"/>
    </row>
    <row r="7" spans="1:35" s="2540" customFormat="1">
      <c r="A7" s="141" t="s">
        <v>2163</v>
      </c>
      <c r="B7" s="141"/>
      <c r="C7" s="141"/>
      <c r="D7" s="141"/>
      <c r="E7" s="2846"/>
      <c r="F7" s="141"/>
      <c r="G7" s="1360" t="s">
        <v>317</v>
      </c>
      <c r="H7" s="1360"/>
      <c r="I7" s="1359"/>
      <c r="J7" s="1360"/>
      <c r="K7" s="1359"/>
      <c r="L7" s="1360"/>
      <c r="M7" s="1359"/>
      <c r="N7" s="1360"/>
      <c r="O7" s="1359"/>
      <c r="P7" s="1360"/>
      <c r="Q7" s="1359"/>
      <c r="R7" s="1360"/>
      <c r="S7" s="1359"/>
      <c r="T7" s="1360"/>
      <c r="U7" s="1359"/>
      <c r="V7" s="1360"/>
      <c r="W7" s="1359"/>
      <c r="X7" s="1360"/>
      <c r="Z7" s="2541"/>
    </row>
    <row r="8" spans="1:35" s="113" customFormat="1" ht="36.75" customHeight="1">
      <c r="A8" s="221" t="s">
        <v>2165</v>
      </c>
      <c r="B8" s="221"/>
      <c r="C8" s="221"/>
      <c r="D8" s="221"/>
      <c r="E8" s="221"/>
      <c r="F8" s="221"/>
      <c r="G8" s="296">
        <v>100</v>
      </c>
      <c r="H8" s="296">
        <f>G8+50</f>
        <v>150</v>
      </c>
      <c r="I8" s="296">
        <f>G8+100</f>
        <v>200</v>
      </c>
      <c r="J8" s="296">
        <f>H8+100</f>
        <v>250</v>
      </c>
      <c r="K8" s="296">
        <f t="shared" ref="K8:AI8" si="0">I8+100</f>
        <v>300</v>
      </c>
      <c r="L8" s="296">
        <f t="shared" si="0"/>
        <v>350</v>
      </c>
      <c r="M8" s="296">
        <f t="shared" si="0"/>
        <v>400</v>
      </c>
      <c r="N8" s="296">
        <f t="shared" si="0"/>
        <v>450</v>
      </c>
      <c r="O8" s="296">
        <f t="shared" si="0"/>
        <v>500</v>
      </c>
      <c r="P8" s="296">
        <f t="shared" si="0"/>
        <v>550</v>
      </c>
      <c r="Q8" s="296">
        <f t="shared" si="0"/>
        <v>600</v>
      </c>
      <c r="R8" s="296">
        <f t="shared" si="0"/>
        <v>650</v>
      </c>
      <c r="S8" s="296">
        <f t="shared" si="0"/>
        <v>700</v>
      </c>
      <c r="T8" s="296">
        <f t="shared" si="0"/>
        <v>750</v>
      </c>
      <c r="U8" s="296">
        <f t="shared" si="0"/>
        <v>800</v>
      </c>
      <c r="V8" s="296">
        <f t="shared" si="0"/>
        <v>850</v>
      </c>
      <c r="W8" s="296">
        <f t="shared" si="0"/>
        <v>900</v>
      </c>
      <c r="X8" s="296">
        <f t="shared" si="0"/>
        <v>950</v>
      </c>
      <c r="Y8" s="296">
        <f t="shared" si="0"/>
        <v>1000</v>
      </c>
      <c r="Z8" s="296">
        <f t="shared" si="0"/>
        <v>1050</v>
      </c>
      <c r="AA8" s="296">
        <f t="shared" si="0"/>
        <v>1100</v>
      </c>
      <c r="AB8" s="296">
        <f t="shared" si="0"/>
        <v>1150</v>
      </c>
      <c r="AC8" s="296">
        <f t="shared" si="0"/>
        <v>1200</v>
      </c>
      <c r="AD8" s="296">
        <f t="shared" si="0"/>
        <v>1250</v>
      </c>
      <c r="AE8" s="296">
        <f t="shared" si="0"/>
        <v>1300</v>
      </c>
      <c r="AF8" s="296">
        <f t="shared" si="0"/>
        <v>1350</v>
      </c>
      <c r="AG8" s="296">
        <f t="shared" si="0"/>
        <v>1400</v>
      </c>
      <c r="AH8" s="296">
        <f t="shared" si="0"/>
        <v>1450</v>
      </c>
      <c r="AI8" s="296">
        <f t="shared" si="0"/>
        <v>1500</v>
      </c>
    </row>
    <row r="9" spans="1:35" s="252" customFormat="1">
      <c r="B9" s="2456" t="s">
        <v>2166</v>
      </c>
      <c r="E9" s="2843"/>
      <c r="F9" s="2458"/>
      <c r="G9" s="2843"/>
      <c r="H9" s="2458"/>
      <c r="I9" s="2844"/>
      <c r="J9" s="2843"/>
      <c r="K9" s="2843"/>
      <c r="L9" s="2458"/>
      <c r="M9" s="2844"/>
      <c r="N9" s="2843"/>
      <c r="O9" s="2843"/>
      <c r="P9" s="2458"/>
      <c r="Q9" s="2844"/>
      <c r="R9" s="2843"/>
      <c r="S9" s="2843"/>
      <c r="T9" s="2458"/>
      <c r="U9" s="2844"/>
      <c r="V9" s="2843"/>
      <c r="W9" s="2843"/>
      <c r="X9" s="2458"/>
      <c r="Y9" s="2849"/>
      <c r="Z9" s="1395"/>
    </row>
    <row r="10" spans="1:35" s="2536" customFormat="1" ht="19.5" customHeight="1">
      <c r="C10" s="1218" t="s">
        <v>631</v>
      </c>
      <c r="D10" s="2847"/>
      <c r="E10" s="2847"/>
      <c r="F10" s="2847"/>
      <c r="G10" s="2850"/>
      <c r="H10" s="2850"/>
      <c r="I10" s="2848"/>
      <c r="J10" s="2848"/>
      <c r="K10" s="2848"/>
      <c r="L10" s="2848"/>
      <c r="M10" s="2848"/>
      <c r="N10" s="2848"/>
      <c r="O10" s="2848"/>
      <c r="P10" s="2848"/>
      <c r="Q10" s="2848"/>
      <c r="R10" s="2848"/>
      <c r="S10" s="2848"/>
      <c r="T10" s="2848"/>
      <c r="U10" s="2848"/>
      <c r="V10" s="2848"/>
      <c r="W10" s="2848"/>
      <c r="X10" s="2848"/>
      <c r="Y10" s="2848"/>
      <c r="Z10" s="2848"/>
      <c r="AA10" s="2848"/>
      <c r="AB10" s="2848"/>
      <c r="AC10" s="2848"/>
      <c r="AD10" s="2848"/>
      <c r="AE10" s="2848"/>
      <c r="AF10" s="2848"/>
      <c r="AG10" s="2848"/>
      <c r="AH10" s="2848"/>
      <c r="AI10" s="2848"/>
    </row>
    <row r="11" spans="1:35" s="2536" customFormat="1" ht="19.5" customHeight="1">
      <c r="C11" s="1218" t="s">
        <v>2169</v>
      </c>
      <c r="D11" s="2847"/>
      <c r="E11" s="2847"/>
      <c r="F11" s="2847"/>
      <c r="G11" s="2852"/>
      <c r="H11" s="2852"/>
      <c r="I11" s="2852"/>
      <c r="J11" s="2852"/>
      <c r="K11" s="2852"/>
      <c r="L11" s="2848"/>
      <c r="M11" s="2848"/>
      <c r="N11" s="2848"/>
      <c r="O11" s="2848"/>
      <c r="P11" s="2848"/>
      <c r="Q11" s="2848"/>
      <c r="R11" s="2848"/>
      <c r="S11" s="2848"/>
      <c r="T11" s="2848"/>
      <c r="U11" s="2848"/>
      <c r="V11" s="2848"/>
      <c r="W11" s="2848"/>
      <c r="X11" s="2848"/>
      <c r="Y11" s="2848"/>
      <c r="Z11" s="2848"/>
      <c r="AA11" s="2848"/>
      <c r="AB11" s="2848"/>
      <c r="AC11" s="2848"/>
      <c r="AD11" s="2848"/>
      <c r="AE11" s="2848"/>
      <c r="AF11" s="2848"/>
      <c r="AG11" s="2848"/>
      <c r="AH11" s="2848"/>
      <c r="AI11" s="2848"/>
    </row>
    <row r="12" spans="1:35" s="2536" customFormat="1" ht="19.5" customHeight="1">
      <c r="C12" s="1218" t="s">
        <v>632</v>
      </c>
      <c r="D12" s="2847"/>
      <c r="E12" s="2847"/>
      <c r="F12" s="2847"/>
      <c r="G12" s="2853"/>
      <c r="H12" s="2853"/>
      <c r="I12" s="2853"/>
      <c r="J12" s="2853"/>
      <c r="K12" s="2853"/>
      <c r="L12" s="2853"/>
      <c r="M12" s="2853"/>
      <c r="N12" s="2853"/>
      <c r="O12" s="2853"/>
      <c r="P12" s="2853"/>
      <c r="Q12" s="2853"/>
      <c r="R12" s="2853"/>
      <c r="S12" s="2853"/>
      <c r="T12" s="2848"/>
      <c r="U12" s="2848"/>
      <c r="V12" s="2848"/>
      <c r="W12" s="2848"/>
      <c r="X12" s="2848"/>
      <c r="Y12" s="2848"/>
      <c r="Z12" s="2848"/>
      <c r="AA12" s="2848"/>
      <c r="AB12" s="2848"/>
      <c r="AC12" s="2848"/>
      <c r="AD12" s="2848"/>
      <c r="AE12" s="2848"/>
      <c r="AF12" s="2848"/>
      <c r="AG12" s="2848"/>
      <c r="AH12" s="2848"/>
      <c r="AI12" s="2848"/>
    </row>
    <row r="13" spans="1:35" s="2536" customFormat="1" ht="19.5" customHeight="1">
      <c r="C13" s="1218" t="s">
        <v>633</v>
      </c>
      <c r="D13" s="2847"/>
      <c r="E13" s="2847"/>
      <c r="F13" s="2847"/>
      <c r="G13" s="2854"/>
      <c r="H13" s="2854"/>
      <c r="I13" s="2854"/>
      <c r="J13" s="2854"/>
      <c r="K13" s="2854"/>
      <c r="L13" s="2854"/>
      <c r="M13" s="2854"/>
      <c r="N13" s="2854"/>
      <c r="O13" s="2854"/>
      <c r="P13" s="2854"/>
      <c r="Q13" s="2854"/>
      <c r="R13" s="2854"/>
      <c r="S13" s="2854"/>
      <c r="T13" s="2854"/>
      <c r="U13" s="2854"/>
      <c r="V13" s="2854"/>
      <c r="W13" s="2854"/>
      <c r="X13" s="2854"/>
      <c r="Y13" s="2848"/>
      <c r="Z13" s="2848"/>
      <c r="AA13" s="2848"/>
      <c r="AB13" s="2848"/>
      <c r="AC13" s="2848"/>
      <c r="AD13" s="2848"/>
      <c r="AE13" s="2848"/>
      <c r="AF13" s="2848"/>
      <c r="AG13" s="2848"/>
      <c r="AH13" s="2848"/>
      <c r="AI13" s="2848"/>
    </row>
    <row r="14" spans="1:35" s="2536" customFormat="1" ht="19.5" customHeight="1">
      <c r="C14" s="1218" t="s">
        <v>2170</v>
      </c>
      <c r="D14" s="2847"/>
      <c r="E14" s="2847"/>
      <c r="F14" s="2847"/>
      <c r="G14" s="2855"/>
      <c r="H14" s="2855"/>
      <c r="I14" s="2855"/>
      <c r="J14" s="2855"/>
      <c r="K14" s="2855"/>
      <c r="L14" s="2855"/>
      <c r="M14" s="2855"/>
      <c r="N14" s="2855"/>
      <c r="O14" s="2855"/>
      <c r="P14" s="2855"/>
      <c r="Q14" s="2855"/>
      <c r="R14" s="2855"/>
      <c r="S14" s="2855"/>
      <c r="T14" s="2855"/>
      <c r="U14" s="2855"/>
      <c r="V14" s="2855"/>
      <c r="W14" s="2855"/>
      <c r="X14" s="2855"/>
      <c r="Y14" s="2855"/>
      <c r="Z14" s="2855"/>
      <c r="AA14" s="2855"/>
      <c r="AB14" s="2855"/>
      <c r="AC14" s="2855"/>
      <c r="AD14" s="2848"/>
      <c r="AE14" s="2848"/>
      <c r="AF14" s="2848"/>
      <c r="AG14" s="2848"/>
      <c r="AH14" s="2848"/>
      <c r="AI14" s="2848"/>
    </row>
    <row r="15" spans="1:35" s="2536" customFormat="1" ht="19.5" customHeight="1">
      <c r="C15" s="1218" t="s">
        <v>2171</v>
      </c>
      <c r="D15" s="2847"/>
      <c r="E15" s="2847"/>
      <c r="F15" s="2847"/>
      <c r="G15" s="2851"/>
      <c r="H15" s="2851"/>
      <c r="I15" s="2851"/>
      <c r="J15" s="2851"/>
      <c r="K15" s="2851"/>
      <c r="L15" s="2851"/>
      <c r="M15" s="2851"/>
      <c r="N15" s="2851"/>
      <c r="O15" s="2851"/>
      <c r="P15" s="2851"/>
      <c r="Q15" s="2851"/>
      <c r="R15" s="2851"/>
      <c r="S15" s="2851"/>
      <c r="T15" s="2851"/>
      <c r="U15" s="2851"/>
      <c r="V15" s="2851"/>
      <c r="W15" s="2851"/>
      <c r="X15" s="2851"/>
      <c r="Y15" s="2851"/>
      <c r="Z15" s="2851"/>
      <c r="AA15" s="2851"/>
      <c r="AB15" s="2851"/>
      <c r="AC15" s="2851"/>
      <c r="AD15" s="2851"/>
      <c r="AE15" s="2851"/>
      <c r="AF15" s="2851"/>
      <c r="AG15" s="2851"/>
      <c r="AH15" s="2851"/>
      <c r="AI15" s="2851"/>
    </row>
    <row r="16" spans="1:35" s="2536" customFormat="1" ht="19.5" customHeight="1">
      <c r="C16" s="2548"/>
      <c r="D16" s="2856"/>
      <c r="E16" s="2856"/>
      <c r="F16" s="2856"/>
      <c r="G16" s="2856"/>
      <c r="H16" s="2856"/>
      <c r="I16" s="2856"/>
      <c r="J16" s="2856"/>
      <c r="K16" s="2856"/>
      <c r="L16" s="2856"/>
      <c r="M16" s="2856"/>
      <c r="N16" s="2856"/>
      <c r="O16" s="2856"/>
      <c r="P16" s="2856"/>
      <c r="Q16" s="2856"/>
      <c r="R16" s="2856"/>
      <c r="S16" s="2856"/>
      <c r="T16" s="2856"/>
      <c r="U16" s="2856"/>
      <c r="V16" s="2856"/>
      <c r="W16" s="2856"/>
      <c r="X16" s="2856"/>
      <c r="Y16" s="2856"/>
      <c r="Z16" s="2856"/>
      <c r="AA16" s="2856"/>
      <c r="AB16" s="2856"/>
      <c r="AC16" s="2856"/>
      <c r="AD16" s="2856"/>
      <c r="AE16" s="2856"/>
      <c r="AF16" s="2856"/>
      <c r="AG16" s="2856"/>
      <c r="AH16" s="2856"/>
      <c r="AI16" s="2856"/>
    </row>
    <row r="17" spans="1:35" s="252" customFormat="1">
      <c r="B17" s="2456" t="s">
        <v>2167</v>
      </c>
      <c r="C17" s="2456"/>
      <c r="D17" s="2456"/>
      <c r="E17" s="2456"/>
      <c r="F17" s="2458"/>
      <c r="G17" s="2843"/>
      <c r="H17" s="2458"/>
      <c r="I17" s="2844"/>
      <c r="J17" s="2843"/>
      <c r="K17" s="2843"/>
      <c r="L17" s="2458"/>
      <c r="M17" s="2844"/>
      <c r="N17" s="2843"/>
      <c r="O17" s="2843"/>
      <c r="P17" s="2458"/>
      <c r="Q17" s="2844"/>
      <c r="R17" s="2843"/>
      <c r="S17" s="2843"/>
      <c r="T17" s="2458"/>
      <c r="U17" s="2844"/>
      <c r="V17" s="2843"/>
      <c r="W17" s="2843"/>
      <c r="X17" s="2458"/>
      <c r="Y17" s="2849"/>
      <c r="Z17" s="1395"/>
    </row>
    <row r="18" spans="1:35" s="2536" customFormat="1" ht="19.5" customHeight="1">
      <c r="C18" s="1218" t="s">
        <v>2168</v>
      </c>
      <c r="D18" s="2847"/>
      <c r="E18" s="2847"/>
      <c r="F18" s="2847"/>
      <c r="G18" s="2850"/>
      <c r="H18" s="2850"/>
      <c r="I18" s="2848"/>
      <c r="J18" s="2848"/>
      <c r="K18" s="2848"/>
      <c r="L18" s="2848"/>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row>
    <row r="19" spans="1:35" s="2536" customFormat="1" ht="19.5" customHeight="1">
      <c r="C19" s="1218" t="s">
        <v>2172</v>
      </c>
      <c r="D19" s="2847"/>
      <c r="E19" s="2847"/>
      <c r="F19" s="2847"/>
      <c r="G19" s="2852"/>
      <c r="H19" s="2852"/>
      <c r="I19" s="2852"/>
      <c r="J19" s="2852"/>
      <c r="K19" s="2852"/>
      <c r="L19" s="2848"/>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row>
    <row r="20" spans="1:35" s="2536" customFormat="1" ht="19.5" customHeight="1">
      <c r="C20" s="1218" t="s">
        <v>2173</v>
      </c>
      <c r="D20" s="2847"/>
      <c r="E20" s="2847"/>
      <c r="F20" s="2847"/>
      <c r="G20" s="2853"/>
      <c r="H20" s="2853"/>
      <c r="I20" s="2853"/>
      <c r="J20" s="2853"/>
      <c r="K20" s="2853"/>
      <c r="L20" s="2853"/>
      <c r="M20" s="2853"/>
      <c r="N20" s="2853"/>
      <c r="O20" s="2853"/>
      <c r="P20" s="2853"/>
      <c r="Q20" s="2853"/>
      <c r="R20" s="2853"/>
      <c r="S20" s="2853"/>
      <c r="T20" s="2848"/>
      <c r="U20" s="2848"/>
      <c r="V20" s="2848"/>
      <c r="W20" s="2848"/>
      <c r="X20" s="2848"/>
      <c r="Y20" s="2848"/>
      <c r="Z20" s="2848"/>
      <c r="AA20" s="2848"/>
      <c r="AB20" s="2848"/>
      <c r="AC20" s="2848"/>
      <c r="AD20" s="2848"/>
      <c r="AE20" s="2848"/>
      <c r="AF20" s="2848"/>
      <c r="AG20" s="2848"/>
      <c r="AH20" s="2848"/>
      <c r="AI20" s="2848"/>
    </row>
    <row r="21" spans="1:35" s="2536" customFormat="1" ht="19.5" customHeight="1">
      <c r="C21" s="1218" t="s">
        <v>2174</v>
      </c>
      <c r="D21" s="2847"/>
      <c r="E21" s="2847"/>
      <c r="F21" s="2847"/>
      <c r="G21" s="2854"/>
      <c r="H21" s="2854"/>
      <c r="I21" s="2854"/>
      <c r="J21" s="2854"/>
      <c r="K21" s="2854"/>
      <c r="L21" s="2854"/>
      <c r="M21" s="2854"/>
      <c r="N21" s="2854"/>
      <c r="O21" s="2854"/>
      <c r="P21" s="2854"/>
      <c r="Q21" s="2854"/>
      <c r="R21" s="2854"/>
      <c r="S21" s="2854"/>
      <c r="T21" s="2854"/>
      <c r="U21" s="2854"/>
      <c r="V21" s="2854"/>
      <c r="W21" s="2854"/>
      <c r="X21" s="2854"/>
      <c r="Y21" s="2848"/>
      <c r="Z21" s="2848"/>
      <c r="AA21" s="2848"/>
      <c r="AB21" s="2848"/>
      <c r="AC21" s="2848"/>
      <c r="AD21" s="2848"/>
      <c r="AE21" s="2848"/>
      <c r="AF21" s="2848"/>
      <c r="AG21" s="2848"/>
      <c r="AH21" s="2848"/>
      <c r="AI21" s="2848"/>
    </row>
    <row r="22" spans="1:35" s="2536" customFormat="1" ht="19.5" customHeight="1">
      <c r="C22" s="2858" t="s">
        <v>2175</v>
      </c>
      <c r="D22" s="2859"/>
      <c r="E22" s="2859"/>
      <c r="F22" s="2859"/>
      <c r="G22" s="2848"/>
      <c r="H22" s="2848"/>
      <c r="I22" s="2848"/>
      <c r="J22" s="2848"/>
      <c r="K22" s="2848"/>
      <c r="L22" s="2848"/>
      <c r="M22" s="2848"/>
      <c r="N22" s="2848"/>
      <c r="O22" s="2848"/>
      <c r="P22" s="2848"/>
      <c r="Q22" s="2848"/>
      <c r="R22" s="2848"/>
      <c r="S22" s="2848"/>
      <c r="T22" s="2848"/>
      <c r="U22" s="2848"/>
      <c r="V22" s="2848"/>
      <c r="W22" s="2848"/>
      <c r="X22" s="2848"/>
      <c r="Y22" s="2857"/>
      <c r="Z22" s="2857"/>
      <c r="AA22" s="2857"/>
      <c r="AB22" s="2857"/>
      <c r="AC22" s="2857"/>
      <c r="AD22" s="2857"/>
      <c r="AE22" s="2857"/>
      <c r="AF22" s="2857"/>
      <c r="AG22" s="2857"/>
      <c r="AH22" s="2857"/>
      <c r="AI22" s="2857"/>
    </row>
    <row r="23" spans="1:35" s="2536" customFormat="1"/>
    <row r="24" spans="1:35" s="2540" customFormat="1">
      <c r="A24" s="141" t="s">
        <v>2164</v>
      </c>
      <c r="B24" s="141"/>
      <c r="C24" s="141"/>
      <c r="D24" s="141"/>
      <c r="E24" s="2846"/>
      <c r="F24" s="141"/>
      <c r="G24" s="1359"/>
      <c r="H24" s="1360"/>
      <c r="I24" s="1359"/>
      <c r="J24" s="1360"/>
      <c r="K24" s="1359"/>
      <c r="L24" s="1360"/>
      <c r="M24" s="1359"/>
      <c r="N24" s="1360"/>
      <c r="O24" s="1359"/>
      <c r="P24" s="1360"/>
      <c r="Q24" s="1359"/>
      <c r="R24" s="1360"/>
      <c r="S24" s="1359"/>
      <c r="T24" s="1360"/>
      <c r="U24" s="1359"/>
      <c r="V24" s="1360"/>
      <c r="W24" s="1359"/>
      <c r="X24" s="1360"/>
      <c r="Z24" s="2541"/>
    </row>
    <row r="25" spans="1:35" s="113" customFormat="1" ht="36.75" customHeight="1">
      <c r="A25" s="221" t="s">
        <v>2176</v>
      </c>
      <c r="B25" s="221"/>
      <c r="C25" s="221"/>
      <c r="D25" s="221"/>
      <c r="E25" s="221"/>
      <c r="F25" s="221"/>
      <c r="G25" s="296">
        <v>100</v>
      </c>
      <c r="H25" s="296">
        <f>G25+50</f>
        <v>150</v>
      </c>
      <c r="I25" s="296">
        <f>G25+100</f>
        <v>200</v>
      </c>
      <c r="J25" s="296">
        <f>H25+100</f>
        <v>250</v>
      </c>
      <c r="K25" s="296">
        <f t="shared" ref="K25" si="1">I25+100</f>
        <v>300</v>
      </c>
      <c r="L25" s="296">
        <f t="shared" ref="L25" si="2">J25+100</f>
        <v>350</v>
      </c>
      <c r="M25" s="296">
        <f t="shared" ref="M25" si="3">K25+100</f>
        <v>400</v>
      </c>
      <c r="N25" s="296">
        <f t="shared" ref="N25" si="4">L25+100</f>
        <v>450</v>
      </c>
      <c r="O25" s="296">
        <f t="shared" ref="O25" si="5">M25+100</f>
        <v>500</v>
      </c>
      <c r="P25" s="296">
        <f t="shared" ref="P25" si="6">N25+100</f>
        <v>550</v>
      </c>
      <c r="Q25" s="296">
        <f t="shared" ref="Q25" si="7">O25+100</f>
        <v>600</v>
      </c>
      <c r="R25" s="296">
        <f t="shared" ref="R25" si="8">P25+100</f>
        <v>650</v>
      </c>
      <c r="S25" s="296">
        <f t="shared" ref="S25" si="9">Q25+100</f>
        <v>700</v>
      </c>
      <c r="T25" s="296">
        <f t="shared" ref="T25" si="10">R25+100</f>
        <v>750</v>
      </c>
      <c r="U25" s="296">
        <f t="shared" ref="U25" si="11">S25+100</f>
        <v>800</v>
      </c>
      <c r="V25" s="296">
        <f t="shared" ref="V25" si="12">T25+100</f>
        <v>850</v>
      </c>
      <c r="W25" s="296">
        <f t="shared" ref="W25" si="13">U25+100</f>
        <v>900</v>
      </c>
      <c r="X25" s="296">
        <f t="shared" ref="X25" si="14">V25+100</f>
        <v>950</v>
      </c>
      <c r="Y25" s="296">
        <f t="shared" ref="Y25" si="15">W25+100</f>
        <v>1000</v>
      </c>
      <c r="Z25" s="296">
        <f t="shared" ref="Z25" si="16">X25+100</f>
        <v>1050</v>
      </c>
      <c r="AA25" s="296">
        <f t="shared" ref="AA25" si="17">Y25+100</f>
        <v>1100</v>
      </c>
      <c r="AB25" s="296">
        <f t="shared" ref="AB25" si="18">Z25+100</f>
        <v>1150</v>
      </c>
      <c r="AC25" s="296">
        <f t="shared" ref="AC25" si="19">AA25+100</f>
        <v>1200</v>
      </c>
      <c r="AD25" s="296">
        <f t="shared" ref="AD25" si="20">AB25+100</f>
        <v>1250</v>
      </c>
      <c r="AE25" s="296">
        <f t="shared" ref="AE25" si="21">AC25+100</f>
        <v>1300</v>
      </c>
      <c r="AF25" s="296">
        <f t="shared" ref="AF25" si="22">AD25+100</f>
        <v>1350</v>
      </c>
      <c r="AG25" s="296">
        <f t="shared" ref="AG25" si="23">AE25+100</f>
        <v>1400</v>
      </c>
      <c r="AH25" s="296">
        <f t="shared" ref="AH25" si="24">AF25+100</f>
        <v>1450</v>
      </c>
      <c r="AI25" s="296">
        <f t="shared" ref="AI25" si="25">AG25+100</f>
        <v>1500</v>
      </c>
    </row>
    <row r="26" spans="1:35" s="252" customFormat="1">
      <c r="B26" s="2456" t="s">
        <v>2166</v>
      </c>
      <c r="E26" s="2843"/>
      <c r="F26" s="2458"/>
      <c r="G26" s="2843"/>
      <c r="H26" s="2458"/>
      <c r="I26" s="2844"/>
      <c r="J26" s="2843"/>
      <c r="K26" s="2843"/>
      <c r="L26" s="2458"/>
      <c r="M26" s="2844"/>
      <c r="N26" s="2843"/>
      <c r="O26" s="2843"/>
      <c r="P26" s="2458"/>
      <c r="Q26" s="2844"/>
      <c r="R26" s="2843"/>
      <c r="S26" s="2843"/>
      <c r="T26" s="2458"/>
      <c r="U26" s="2844"/>
      <c r="V26" s="2843"/>
      <c r="W26" s="2843"/>
      <c r="X26" s="2458"/>
      <c r="Y26" s="2849"/>
      <c r="Z26" s="1395"/>
    </row>
    <row r="27" spans="1:35" s="2536" customFormat="1" ht="19.5" customHeight="1">
      <c r="C27" s="1218" t="s">
        <v>2177</v>
      </c>
      <c r="D27" s="2847"/>
      <c r="E27" s="2847"/>
      <c r="F27" s="2847"/>
      <c r="G27" s="2850"/>
      <c r="H27" s="2850"/>
      <c r="I27" s="2850"/>
      <c r="J27" s="2850"/>
      <c r="K27" s="2850"/>
      <c r="L27" s="2850"/>
      <c r="M27" s="2850"/>
      <c r="N27" s="2850"/>
      <c r="O27" s="2850"/>
      <c r="P27" s="2850"/>
      <c r="Q27" s="2850"/>
      <c r="R27" s="2850"/>
      <c r="S27" s="2850"/>
      <c r="T27" s="2850"/>
      <c r="U27" s="2850"/>
      <c r="V27" s="2850"/>
      <c r="W27" s="2850"/>
      <c r="X27" s="2850"/>
      <c r="Y27" s="2850"/>
      <c r="Z27" s="2848"/>
      <c r="AA27" s="2848"/>
      <c r="AB27" s="2848"/>
      <c r="AC27" s="2848"/>
      <c r="AD27" s="2848"/>
      <c r="AE27" s="2848"/>
      <c r="AF27" s="2848"/>
      <c r="AG27" s="2848"/>
      <c r="AH27" s="2848"/>
      <c r="AI27" s="2848"/>
    </row>
    <row r="28" spans="1:35" s="2536" customFormat="1" ht="19.5" customHeight="1">
      <c r="C28" s="1218" t="s">
        <v>2178</v>
      </c>
      <c r="D28" s="2847"/>
      <c r="E28" s="2847"/>
      <c r="F28" s="2847"/>
      <c r="G28" s="2852"/>
      <c r="H28" s="2852"/>
      <c r="I28" s="2852"/>
      <c r="J28" s="2852"/>
      <c r="K28" s="2852"/>
      <c r="L28" s="2852"/>
      <c r="M28" s="2852"/>
      <c r="N28" s="2852"/>
      <c r="O28" s="2852"/>
      <c r="P28" s="2852"/>
      <c r="Q28" s="2852"/>
      <c r="R28" s="2852"/>
      <c r="S28" s="2852"/>
      <c r="T28" s="2852"/>
      <c r="U28" s="2852"/>
      <c r="V28" s="2852"/>
      <c r="W28" s="2852"/>
      <c r="X28" s="2852"/>
      <c r="Y28" s="2852"/>
      <c r="Z28" s="2852"/>
      <c r="AA28" s="2852"/>
      <c r="AB28" s="2852"/>
      <c r="AC28" s="2852"/>
      <c r="AD28" s="2852"/>
      <c r="AE28" s="2852"/>
      <c r="AF28" s="2852"/>
      <c r="AG28" s="2852"/>
      <c r="AH28" s="2852"/>
      <c r="AI28" s="2852"/>
    </row>
  </sheetData>
  <protectedRanges>
    <protectedRange sqref="C8:C9 C25:C26" name="Plage1"/>
  </protectedRanges>
  <dataConsolidate/>
  <hyperlinks>
    <hyperlink ref="A2" location="'Choix Devis&amp;Projet'!A1" display="Retour onglet &quot;Choix Devis&amp;Projet&quot;"/>
  </hyperlinks>
  <printOptions horizontalCentered="1"/>
  <pageMargins left="0.39370078740157483" right="0.39370078740157483" top="0.82677165354330717" bottom="0.59055118110236227" header="0.39370078740157483" footer="0.39370078740157483"/>
  <pageSetup paperSize="9" scale="69"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32.xml><?xml version="1.0" encoding="utf-8"?>
<worksheet xmlns="http://schemas.openxmlformats.org/spreadsheetml/2006/main" xmlns:r="http://schemas.openxmlformats.org/officeDocument/2006/relationships">
  <sheetPr>
    <pageSetUpPr fitToPage="1"/>
  </sheetPr>
  <dimension ref="A1:CK163"/>
  <sheetViews>
    <sheetView zoomScale="90" zoomScaleNormal="90" workbookViewId="0">
      <selection activeCell="A10" sqref="A10:I10"/>
    </sheetView>
  </sheetViews>
  <sheetFormatPr baseColWidth="10" defaultRowHeight="15"/>
  <cols>
    <col min="1" max="1" width="22.28515625" style="11" customWidth="1"/>
    <col min="2" max="2" width="10.5703125" style="11" customWidth="1"/>
    <col min="3" max="4" width="6" style="11" customWidth="1"/>
    <col min="5" max="5" width="3.28515625" style="11" customWidth="1"/>
    <col min="6" max="6" width="3.28515625" style="2538" customWidth="1"/>
    <col min="7" max="7" width="3.28515625" style="138" customWidth="1"/>
    <col min="8" max="9" width="3.28515625" style="11" customWidth="1"/>
    <col min="10" max="10" width="3.28515625" style="44" customWidth="1"/>
    <col min="11" max="11" width="3.28515625" style="1129" customWidth="1"/>
    <col min="12" max="12" width="3.28515625" style="44" customWidth="1"/>
    <col min="13" max="13" width="3.28515625" style="1129" customWidth="1"/>
    <col min="14" max="14" width="3.28515625" style="44" customWidth="1"/>
    <col min="15" max="15" width="3.28515625" style="1129" customWidth="1"/>
    <col min="16" max="16" width="3.28515625" style="44" customWidth="1"/>
    <col min="17" max="17" width="3.28515625" style="1129" customWidth="1"/>
    <col min="18" max="18" width="3.28515625" style="44" customWidth="1"/>
    <col min="19" max="19" width="3.28515625" style="1129" customWidth="1"/>
    <col min="20" max="20" width="3.28515625" style="44" customWidth="1"/>
    <col min="21" max="21" width="3.28515625" style="1129" customWidth="1"/>
    <col min="22" max="22" width="3.28515625" style="44" customWidth="1"/>
    <col min="23" max="23" width="3.28515625" style="1129" customWidth="1"/>
    <col min="24" max="24" width="3.28515625" style="44" customWidth="1"/>
    <col min="25" max="25" width="3.28515625" style="1129" customWidth="1"/>
    <col min="26" max="26" width="3.28515625" style="44" customWidth="1"/>
    <col min="27" max="27" width="3.28515625" style="1129" customWidth="1"/>
    <col min="28" max="28" width="3.28515625" style="44" customWidth="1"/>
    <col min="29" max="29" width="3.28515625" style="1129" customWidth="1"/>
    <col min="30" max="30" width="3.28515625" style="44" customWidth="1"/>
    <col min="31" max="31" width="3.28515625" style="1129" customWidth="1"/>
    <col min="32" max="32" width="3.28515625" style="44" customWidth="1"/>
    <col min="33" max="33" width="3.28515625" style="1129" customWidth="1"/>
    <col min="34" max="34" width="3.28515625" style="44" customWidth="1"/>
    <col min="35" max="35" width="3.28515625" style="1129" customWidth="1"/>
    <col min="36" max="37" width="3.28515625" style="44" customWidth="1"/>
    <col min="38" max="89" width="3.28515625" style="11" customWidth="1"/>
    <col min="90" max="16384" width="11.42578125" style="11"/>
  </cols>
  <sheetData>
    <row r="1" spans="1:64" s="2118" customFormat="1" ht="15.75" thickBot="1">
      <c r="A1" s="2117" t="s">
        <v>572</v>
      </c>
      <c r="F1" s="2119"/>
      <c r="G1" s="2120"/>
      <c r="J1" s="2121"/>
      <c r="K1" s="2122"/>
      <c r="L1" s="2123"/>
      <c r="M1" s="2122"/>
      <c r="N1" s="2123"/>
      <c r="O1" s="2122"/>
      <c r="P1" s="2123"/>
      <c r="Q1" s="2122"/>
      <c r="R1" s="2123"/>
      <c r="S1" s="2122"/>
      <c r="T1" s="2123"/>
      <c r="U1" s="2122"/>
      <c r="V1" s="2123"/>
      <c r="W1" s="2122"/>
      <c r="X1" s="2123"/>
      <c r="Y1" s="2122"/>
      <c r="Z1" s="2123"/>
      <c r="AA1" s="2122"/>
      <c r="AB1" s="2123"/>
      <c r="AC1" s="2122"/>
      <c r="AD1" s="2123"/>
      <c r="AE1" s="2122"/>
      <c r="AF1" s="2123"/>
      <c r="AG1" s="2122"/>
      <c r="AH1" s="2123"/>
      <c r="AI1" s="2122"/>
      <c r="AJ1" s="2123"/>
      <c r="AK1" s="2123"/>
      <c r="AL1" s="2122"/>
    </row>
    <row r="2" spans="1:64">
      <c r="A2" s="315" t="s">
        <v>1952</v>
      </c>
      <c r="J2" s="1123"/>
      <c r="AL2" s="1129"/>
    </row>
    <row r="3" spans="1:64">
      <c r="B3" s="135" t="s">
        <v>213</v>
      </c>
      <c r="C3" s="138" t="s">
        <v>206</v>
      </c>
      <c r="D3" s="1123" t="s">
        <v>1533</v>
      </c>
      <c r="F3" s="11"/>
      <c r="G3" s="11"/>
      <c r="H3" s="1123"/>
      <c r="I3" s="1129"/>
      <c r="AI3" s="44"/>
      <c r="AL3" s="1129"/>
    </row>
    <row r="4" spans="1:64">
      <c r="B4" s="135"/>
      <c r="C4" s="2637" t="s">
        <v>207</v>
      </c>
      <c r="D4" s="1123" t="s">
        <v>574</v>
      </c>
      <c r="F4" s="11"/>
      <c r="G4" s="11"/>
      <c r="H4" s="1123"/>
      <c r="I4" s="1129"/>
      <c r="AI4" s="44"/>
      <c r="AL4" s="1129"/>
    </row>
    <row r="5" spans="1:64">
      <c r="B5" s="135"/>
      <c r="C5" s="2637" t="s">
        <v>205</v>
      </c>
      <c r="D5" s="1123" t="s">
        <v>566</v>
      </c>
      <c r="F5" s="11"/>
      <c r="G5" s="11"/>
      <c r="H5" s="1123"/>
      <c r="I5" s="1129"/>
      <c r="AI5" s="44"/>
      <c r="AL5" s="1129"/>
    </row>
    <row r="6" spans="1:64">
      <c r="B6" s="135"/>
      <c r="C6" s="2637" t="s">
        <v>208</v>
      </c>
      <c r="D6" s="1123" t="s">
        <v>1975</v>
      </c>
      <c r="F6" s="11"/>
      <c r="G6" s="11"/>
      <c r="H6" s="1123"/>
      <c r="I6" s="1129"/>
      <c r="AI6" s="44"/>
      <c r="AL6" s="1129"/>
    </row>
    <row r="7" spans="1:64">
      <c r="B7" s="135"/>
      <c r="C7" s="2637" t="s">
        <v>238</v>
      </c>
      <c r="D7" s="1123" t="s">
        <v>1513</v>
      </c>
      <c r="F7" s="11"/>
      <c r="G7" s="11"/>
      <c r="H7" s="1123"/>
      <c r="I7" s="1129"/>
      <c r="AI7" s="44"/>
      <c r="AL7" s="1129"/>
    </row>
    <row r="8" spans="1:64">
      <c r="A8" s="2536"/>
      <c r="B8" s="135"/>
      <c r="C8" s="2637"/>
      <c r="D8" s="2637"/>
      <c r="E8" s="2538"/>
      <c r="G8" s="2538"/>
      <c r="H8" s="2538"/>
      <c r="I8" s="2538"/>
      <c r="J8" s="2538"/>
      <c r="K8" s="2538"/>
      <c r="L8" s="2538"/>
      <c r="M8" s="2538"/>
      <c r="N8" s="2538"/>
      <c r="O8" s="2538"/>
      <c r="P8" s="2538"/>
      <c r="Q8" s="2538"/>
      <c r="R8" s="2538"/>
      <c r="S8" s="2538"/>
      <c r="T8" s="2538"/>
      <c r="U8" s="2538"/>
      <c r="V8" s="2538"/>
      <c r="W8" s="2538"/>
      <c r="X8" s="2538"/>
      <c r="Y8" s="2538"/>
      <c r="Z8" s="2538"/>
      <c r="AA8" s="2538"/>
      <c r="AB8" s="2538"/>
      <c r="AC8" s="2538"/>
      <c r="AD8" s="2538"/>
      <c r="AE8" s="2538"/>
      <c r="AF8" s="2538"/>
      <c r="AG8" s="2538"/>
      <c r="AH8" s="2538"/>
      <c r="AI8" s="2538"/>
      <c r="AJ8" s="2538"/>
      <c r="AK8" s="2538"/>
      <c r="AL8" s="2538"/>
      <c r="AM8" s="2538"/>
      <c r="AN8" s="2538"/>
      <c r="AO8" s="2538"/>
      <c r="AP8" s="2538"/>
      <c r="AQ8" s="2538"/>
      <c r="AR8" s="2538"/>
    </row>
    <row r="9" spans="1:64" s="2125" customFormat="1">
      <c r="A9" s="2124" t="s">
        <v>2119</v>
      </c>
      <c r="F9" s="2126"/>
      <c r="G9" s="2127"/>
      <c r="J9" s="2128"/>
      <c r="K9" s="2129"/>
      <c r="L9" s="2128"/>
      <c r="M9" s="2129"/>
      <c r="N9" s="2128"/>
      <c r="O9" s="2129"/>
      <c r="P9" s="2128"/>
      <c r="Q9" s="2129"/>
      <c r="R9" s="2128"/>
      <c r="S9" s="2129"/>
      <c r="T9" s="2128"/>
      <c r="U9" s="2129"/>
      <c r="V9" s="2128"/>
      <c r="W9" s="2129"/>
      <c r="X9" s="2128"/>
      <c r="Y9" s="2129"/>
      <c r="Z9" s="2128"/>
      <c r="AA9" s="2129"/>
      <c r="AB9" s="2128"/>
      <c r="AC9" s="2129"/>
      <c r="AD9" s="2128"/>
      <c r="AE9" s="2129"/>
      <c r="AF9" s="2128"/>
      <c r="AG9" s="2129"/>
      <c r="AH9" s="2128"/>
      <c r="AI9" s="2129"/>
      <c r="AJ9" s="2128"/>
      <c r="AK9" s="2128"/>
    </row>
    <row r="10" spans="1:64">
      <c r="A10" s="42"/>
    </row>
    <row r="11" spans="1:64">
      <c r="A11" s="1077" t="s">
        <v>2123</v>
      </c>
      <c r="B11" s="1713"/>
      <c r="C11" s="1714"/>
      <c r="D11" s="1715"/>
      <c r="E11" s="1706">
        <v>1</v>
      </c>
      <c r="F11" s="1706">
        <v>2</v>
      </c>
      <c r="G11" s="1706">
        <v>3</v>
      </c>
      <c r="H11" s="1706">
        <v>4</v>
      </c>
      <c r="I11" s="1706">
        <v>5</v>
      </c>
      <c r="J11" s="1706">
        <v>6</v>
      </c>
      <c r="K11" s="1706">
        <v>7</v>
      </c>
      <c r="L11" s="1706">
        <v>8</v>
      </c>
      <c r="M11" s="1706">
        <v>9</v>
      </c>
      <c r="N11" s="1706">
        <v>10</v>
      </c>
      <c r="O11" s="1706">
        <v>11</v>
      </c>
      <c r="P11" s="1706">
        <v>12</v>
      </c>
      <c r="Q11" s="1706">
        <v>13</v>
      </c>
      <c r="R11" s="1706">
        <v>14</v>
      </c>
      <c r="S11" s="1706">
        <v>15</v>
      </c>
      <c r="T11" s="1706">
        <v>16</v>
      </c>
      <c r="U11" s="1706">
        <v>17</v>
      </c>
      <c r="V11" s="1706">
        <v>18</v>
      </c>
      <c r="W11" s="1706">
        <v>19</v>
      </c>
      <c r="X11" s="1706">
        <v>20</v>
      </c>
      <c r="Y11" s="1706">
        <v>21</v>
      </c>
      <c r="Z11" s="1706">
        <v>22</v>
      </c>
      <c r="AA11" s="1706">
        <v>23</v>
      </c>
      <c r="AB11" s="1706">
        <v>24</v>
      </c>
      <c r="AC11" s="1706">
        <v>25</v>
      </c>
      <c r="AD11" s="1706">
        <v>26</v>
      </c>
      <c r="AE11" s="1706">
        <v>27</v>
      </c>
      <c r="AF11" s="1706">
        <v>28</v>
      </c>
      <c r="AG11" s="1706">
        <v>29</v>
      </c>
      <c r="AH11" s="1706">
        <v>30</v>
      </c>
      <c r="AI11" s="1706">
        <v>31</v>
      </c>
      <c r="AJ11" s="1706">
        <v>32</v>
      </c>
      <c r="AK11" s="1706">
        <v>33</v>
      </c>
      <c r="AL11" s="1706">
        <v>34</v>
      </c>
      <c r="AM11" s="1706">
        <v>35</v>
      </c>
      <c r="AN11" s="1706">
        <v>36</v>
      </c>
      <c r="AO11" s="1706">
        <v>37</v>
      </c>
      <c r="AP11" s="1706">
        <v>38</v>
      </c>
      <c r="AQ11" s="1706">
        <v>39</v>
      </c>
      <c r="AR11" s="1706">
        <v>40</v>
      </c>
      <c r="AS11" s="1706">
        <v>41</v>
      </c>
      <c r="AT11" s="1706">
        <v>42</v>
      </c>
      <c r="AU11" s="1706">
        <v>43</v>
      </c>
      <c r="AV11" s="1706">
        <v>44</v>
      </c>
      <c r="AW11" s="1706">
        <v>45</v>
      </c>
      <c r="AX11" s="1706">
        <v>46</v>
      </c>
      <c r="AY11" s="1706">
        <v>47</v>
      </c>
      <c r="AZ11" s="1706">
        <v>48</v>
      </c>
      <c r="BA11" s="1706">
        <v>49</v>
      </c>
      <c r="BB11" s="1706">
        <v>50</v>
      </c>
      <c r="BC11" s="1706">
        <v>51</v>
      </c>
      <c r="BD11" s="1706">
        <v>52</v>
      </c>
      <c r="BE11" s="1706">
        <v>53</v>
      </c>
      <c r="BF11" s="1706">
        <v>54</v>
      </c>
      <c r="BG11" s="1706">
        <v>55</v>
      </c>
      <c r="BH11" s="1706">
        <v>56</v>
      </c>
      <c r="BI11" s="1706">
        <v>57</v>
      </c>
      <c r="BJ11" s="1706">
        <v>58</v>
      </c>
      <c r="BK11" s="1706">
        <v>59</v>
      </c>
      <c r="BL11" s="1706">
        <v>60</v>
      </c>
    </row>
    <row r="12" spans="1:64">
      <c r="A12" s="2131" t="s">
        <v>648</v>
      </c>
      <c r="B12" s="1713"/>
      <c r="C12" s="1714" t="s">
        <v>206</v>
      </c>
      <c r="D12" s="1715"/>
      <c r="E12" s="1723" t="s">
        <v>575</v>
      </c>
      <c r="F12" s="1724"/>
      <c r="G12" s="1724"/>
      <c r="H12" s="1724"/>
      <c r="I12" s="1724"/>
      <c r="J12" s="1724"/>
      <c r="K12" s="1724"/>
      <c r="L12" s="1724"/>
      <c r="M12" s="1724"/>
      <c r="N12" s="1724"/>
      <c r="O12" s="1724"/>
      <c r="P12" s="1724"/>
      <c r="Q12" s="1724"/>
      <c r="R12" s="1724"/>
      <c r="S12" s="1724"/>
      <c r="T12" s="1724"/>
      <c r="U12" s="1724"/>
      <c r="V12" s="1724"/>
      <c r="W12" s="1724"/>
      <c r="X12" s="1724"/>
      <c r="Y12" s="1724"/>
      <c r="Z12" s="1724"/>
      <c r="AA12" s="1724"/>
      <c r="AB12" s="1724"/>
      <c r="AC12" s="1724"/>
      <c r="AD12" s="1724"/>
      <c r="AE12" s="1724"/>
      <c r="AF12" s="1724"/>
      <c r="AG12" s="1724"/>
      <c r="AH12" s="1724"/>
      <c r="AI12" s="1724"/>
      <c r="AJ12" s="1724"/>
      <c r="AK12" s="1724"/>
      <c r="AL12" s="1724"/>
      <c r="AM12" s="1724"/>
      <c r="AN12" s="1724"/>
      <c r="AO12" s="1724"/>
      <c r="AP12" s="1724"/>
      <c r="AQ12" s="1724"/>
      <c r="AR12" s="1724"/>
      <c r="AS12" s="1724"/>
      <c r="AT12" s="1724"/>
      <c r="AU12" s="1724"/>
      <c r="AV12" s="1724"/>
      <c r="AW12" s="1724"/>
      <c r="AX12" s="1724"/>
      <c r="AY12" s="1724"/>
      <c r="AZ12" s="1724"/>
      <c r="BA12" s="1724"/>
      <c r="BB12" s="1724"/>
      <c r="BC12" s="1724"/>
      <c r="BD12" s="1724"/>
      <c r="BE12" s="1724"/>
      <c r="BF12" s="1724"/>
      <c r="BG12" s="1724"/>
      <c r="BH12" s="1724"/>
      <c r="BI12" s="1724"/>
      <c r="BJ12" s="1724"/>
      <c r="BK12" s="1724"/>
      <c r="BL12" s="1725"/>
    </row>
    <row r="13" spans="1:64" s="1126" customFormat="1">
      <c r="B13" s="2769"/>
      <c r="C13" s="2748"/>
      <c r="D13" s="2748"/>
      <c r="E13" s="433"/>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130"/>
      <c r="AT13" s="1130"/>
      <c r="AU13" s="1130"/>
      <c r="AV13" s="1130"/>
      <c r="AW13" s="1130"/>
      <c r="AX13" s="1130"/>
      <c r="AY13" s="1130"/>
      <c r="AZ13" s="1130"/>
      <c r="BA13" s="1130"/>
      <c r="BB13" s="1130"/>
      <c r="BC13" s="1130"/>
      <c r="BD13" s="1130"/>
      <c r="BE13" s="1130"/>
      <c r="BF13" s="1130"/>
      <c r="BG13" s="1130"/>
      <c r="BH13" s="1130"/>
      <c r="BI13" s="1130"/>
      <c r="BJ13" s="1130"/>
      <c r="BK13" s="1130"/>
      <c r="BL13" s="1130"/>
    </row>
    <row r="14" spans="1:64" s="1126" customFormat="1">
      <c r="B14" s="1123" t="s">
        <v>2000</v>
      </c>
      <c r="C14" s="2748"/>
      <c r="D14" s="2748"/>
      <c r="E14" s="433"/>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1130"/>
      <c r="AT14" s="1130"/>
      <c r="AU14" s="1130"/>
      <c r="AV14" s="1130"/>
      <c r="AW14" s="1130"/>
      <c r="AX14" s="1130"/>
      <c r="AY14" s="1130"/>
      <c r="AZ14" s="1130"/>
      <c r="BA14" s="1130"/>
      <c r="BB14" s="1130"/>
      <c r="BC14" s="1130"/>
      <c r="BD14" s="1130"/>
      <c r="BE14" s="1130"/>
      <c r="BF14" s="1130"/>
      <c r="BG14" s="1130"/>
      <c r="BH14" s="1130"/>
      <c r="BI14" s="1130"/>
      <c r="BJ14" s="1130"/>
      <c r="BK14" s="1130"/>
      <c r="BL14" s="1130"/>
    </row>
    <row r="15" spans="1:64">
      <c r="A15" s="2536"/>
      <c r="B15" s="135"/>
      <c r="C15" s="2747"/>
      <c r="D15" s="2747"/>
      <c r="E15" s="2538"/>
      <c r="G15" s="2538"/>
      <c r="H15" s="2538"/>
      <c r="I15" s="2538"/>
      <c r="J15" s="2538"/>
      <c r="K15" s="2538"/>
      <c r="L15" s="2538"/>
      <c r="M15" s="2538"/>
      <c r="N15" s="2538"/>
      <c r="O15" s="2538"/>
      <c r="P15" s="2538"/>
      <c r="Q15" s="2538"/>
      <c r="R15" s="2538"/>
      <c r="S15" s="2538"/>
      <c r="T15" s="2538"/>
      <c r="U15" s="2538"/>
      <c r="V15" s="2538"/>
      <c r="W15" s="2538"/>
      <c r="X15" s="2538"/>
      <c r="Y15" s="2538"/>
      <c r="Z15" s="2538"/>
      <c r="AA15" s="2538"/>
      <c r="AB15" s="2538"/>
      <c r="AC15" s="2538"/>
      <c r="AD15" s="2538"/>
      <c r="AE15" s="2538"/>
      <c r="AF15" s="2538"/>
      <c r="AG15" s="2538"/>
      <c r="AH15" s="2538"/>
      <c r="AI15" s="2538"/>
      <c r="AJ15" s="2538"/>
      <c r="AK15" s="2538"/>
      <c r="AL15" s="2538"/>
      <c r="AM15" s="2538"/>
      <c r="AN15" s="2538"/>
      <c r="AO15" s="2538"/>
      <c r="AP15" s="2538"/>
      <c r="AQ15" s="2538"/>
      <c r="AR15" s="2538"/>
    </row>
    <row r="16" spans="1:64">
      <c r="A16" s="2536"/>
      <c r="B16" s="135"/>
      <c r="C16" s="2747"/>
      <c r="D16" s="2747"/>
      <c r="E16" s="2538"/>
      <c r="G16" s="2538"/>
      <c r="H16" s="2538"/>
      <c r="I16" s="2538"/>
      <c r="J16" s="2538"/>
      <c r="K16" s="2538"/>
      <c r="L16" s="2538"/>
      <c r="M16" s="2538"/>
      <c r="N16" s="2538"/>
      <c r="O16" s="2538"/>
      <c r="P16" s="2538"/>
      <c r="Q16" s="2538"/>
      <c r="R16" s="2538"/>
      <c r="S16" s="2538"/>
      <c r="T16" s="2538"/>
      <c r="U16" s="2538"/>
      <c r="V16" s="2538"/>
      <c r="W16" s="2538"/>
      <c r="X16" s="2538"/>
      <c r="Y16" s="2538"/>
      <c r="Z16" s="2538"/>
      <c r="AA16" s="2538"/>
      <c r="AB16" s="2538"/>
      <c r="AC16" s="2538"/>
      <c r="AD16" s="2538"/>
      <c r="AE16" s="2538"/>
      <c r="AF16" s="2538"/>
      <c r="AG16" s="2538"/>
      <c r="AH16" s="2538"/>
      <c r="AI16" s="2538"/>
      <c r="AJ16" s="2538"/>
      <c r="AK16" s="2538"/>
      <c r="AL16" s="2538"/>
      <c r="AM16" s="2538"/>
      <c r="AN16" s="2538"/>
      <c r="AO16" s="2538"/>
      <c r="AP16" s="2538"/>
      <c r="AQ16" s="2538"/>
      <c r="AR16" s="2538"/>
    </row>
    <row r="17" spans="1:64" s="2125" customFormat="1">
      <c r="A17" s="2124" t="s">
        <v>2120</v>
      </c>
      <c r="F17" s="2126"/>
      <c r="G17" s="2127"/>
      <c r="J17" s="2128"/>
      <c r="K17" s="2129"/>
      <c r="L17" s="2128"/>
      <c r="M17" s="2129"/>
      <c r="N17" s="2128"/>
      <c r="O17" s="2129"/>
      <c r="P17" s="2128"/>
      <c r="Q17" s="2129"/>
      <c r="R17" s="2128"/>
      <c r="S17" s="2129"/>
      <c r="T17" s="2128"/>
      <c r="U17" s="2129"/>
      <c r="V17" s="2128"/>
      <c r="W17" s="2129"/>
      <c r="X17" s="2128"/>
      <c r="Y17" s="2129"/>
      <c r="Z17" s="2128"/>
      <c r="AA17" s="2129"/>
      <c r="AB17" s="2128"/>
      <c r="AC17" s="2129"/>
      <c r="AD17" s="2128"/>
      <c r="AE17" s="2129"/>
      <c r="AF17" s="2128"/>
      <c r="AG17" s="2129"/>
      <c r="AH17" s="2128"/>
      <c r="AI17" s="2129"/>
      <c r="AJ17" s="2128"/>
      <c r="AK17" s="2128"/>
    </row>
    <row r="18" spans="1:64" s="1126" customFormat="1">
      <c r="B18" s="2769"/>
      <c r="C18" s="2748"/>
      <c r="D18" s="2748"/>
      <c r="E18" s="433"/>
      <c r="F18" s="1130"/>
      <c r="G18" s="1130"/>
      <c r="H18" s="1130"/>
      <c r="I18" s="1130"/>
      <c r="J18" s="1130"/>
      <c r="K18" s="1130"/>
      <c r="L18" s="1130"/>
      <c r="M18" s="1130"/>
      <c r="N18" s="1130"/>
      <c r="O18" s="1130"/>
      <c r="P18" s="1130"/>
      <c r="Q18" s="1130"/>
      <c r="R18" s="1130"/>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1130"/>
      <c r="AS18" s="1130"/>
      <c r="AT18" s="1130"/>
      <c r="AU18" s="1130"/>
      <c r="AV18" s="1130"/>
      <c r="AW18" s="1130"/>
      <c r="AX18" s="1130"/>
      <c r="AY18" s="1130"/>
      <c r="AZ18" s="1130"/>
      <c r="BA18" s="1130"/>
      <c r="BB18" s="1130"/>
      <c r="BC18" s="1130"/>
      <c r="BD18" s="1130"/>
      <c r="BE18" s="1130"/>
      <c r="BF18" s="1130"/>
      <c r="BG18" s="1130"/>
      <c r="BH18" s="1130"/>
      <c r="BI18" s="1130"/>
      <c r="BJ18" s="1130"/>
      <c r="BK18" s="1130"/>
      <c r="BL18" s="1130"/>
    </row>
    <row r="19" spans="1:64">
      <c r="A19" s="1077" t="s">
        <v>2125</v>
      </c>
      <c r="B19" s="1713"/>
      <c r="C19" s="1714"/>
      <c r="D19" s="1715"/>
      <c r="E19" s="1706">
        <v>1</v>
      </c>
      <c r="F19" s="1706">
        <v>2</v>
      </c>
      <c r="G19" s="1706">
        <v>3</v>
      </c>
      <c r="H19" s="1706">
        <v>4</v>
      </c>
      <c r="I19" s="1706">
        <v>5</v>
      </c>
      <c r="J19" s="1706">
        <v>6</v>
      </c>
      <c r="K19" s="1706">
        <v>7</v>
      </c>
      <c r="L19" s="1706">
        <v>8</v>
      </c>
      <c r="M19" s="1706">
        <v>9</v>
      </c>
      <c r="N19" s="1706">
        <v>10</v>
      </c>
      <c r="O19" s="1706">
        <v>11</v>
      </c>
      <c r="P19" s="1706">
        <v>12</v>
      </c>
      <c r="Q19" s="1706">
        <v>13</v>
      </c>
      <c r="R19" s="1706">
        <v>14</v>
      </c>
      <c r="S19" s="1706">
        <v>15</v>
      </c>
      <c r="T19" s="1706">
        <v>16</v>
      </c>
      <c r="U19" s="1706">
        <v>17</v>
      </c>
      <c r="V19" s="1706">
        <v>18</v>
      </c>
      <c r="W19" s="1706">
        <v>19</v>
      </c>
      <c r="X19" s="1706">
        <v>20</v>
      </c>
      <c r="Y19" s="1706">
        <v>21</v>
      </c>
      <c r="Z19" s="1706">
        <v>22</v>
      </c>
      <c r="AA19" s="1706">
        <v>23</v>
      </c>
      <c r="AB19" s="1706">
        <v>24</v>
      </c>
      <c r="AC19" s="1706">
        <v>25</v>
      </c>
      <c r="AD19" s="1706">
        <v>26</v>
      </c>
      <c r="AE19" s="1706">
        <v>27</v>
      </c>
      <c r="AF19" s="1706">
        <v>28</v>
      </c>
      <c r="AG19" s="1706">
        <v>29</v>
      </c>
      <c r="AH19" s="1706">
        <v>30</v>
      </c>
      <c r="AI19" s="1706">
        <v>31</v>
      </c>
      <c r="AJ19" s="1706">
        <v>32</v>
      </c>
      <c r="AK19" s="1706">
        <v>33</v>
      </c>
      <c r="AL19" s="1706">
        <v>34</v>
      </c>
      <c r="AM19" s="1706">
        <v>35</v>
      </c>
      <c r="AN19" s="1706">
        <v>36</v>
      </c>
      <c r="AO19" s="1706">
        <v>37</v>
      </c>
      <c r="AP19" s="1706">
        <v>38</v>
      </c>
      <c r="AQ19" s="1706">
        <v>39</v>
      </c>
      <c r="AR19" s="1706">
        <v>40</v>
      </c>
      <c r="AS19" s="1706">
        <v>41</v>
      </c>
      <c r="AT19" s="1706">
        <v>42</v>
      </c>
      <c r="AU19" s="1706">
        <v>43</v>
      </c>
      <c r="AV19" s="1706">
        <v>44</v>
      </c>
      <c r="AW19" s="1706">
        <v>45</v>
      </c>
      <c r="AX19" s="1706">
        <v>46</v>
      </c>
      <c r="AY19" s="1706">
        <v>47</v>
      </c>
      <c r="AZ19" s="1706">
        <v>48</v>
      </c>
      <c r="BA19" s="1706">
        <v>49</v>
      </c>
      <c r="BB19" s="1706">
        <v>50</v>
      </c>
      <c r="BC19" s="1706">
        <v>51</v>
      </c>
      <c r="BD19" s="1706">
        <v>52</v>
      </c>
      <c r="BE19" s="1706">
        <v>53</v>
      </c>
      <c r="BF19" s="1706">
        <v>54</v>
      </c>
      <c r="BG19" s="1706">
        <v>55</v>
      </c>
      <c r="BH19" s="1706">
        <v>56</v>
      </c>
      <c r="BI19" s="1706">
        <v>57</v>
      </c>
      <c r="BJ19" s="1706">
        <v>58</v>
      </c>
      <c r="BK19" s="1706">
        <v>59</v>
      </c>
      <c r="BL19" s="1706">
        <v>60</v>
      </c>
    </row>
    <row r="20" spans="1:64" ht="15" customHeight="1">
      <c r="A20" s="5111" t="s">
        <v>1507</v>
      </c>
      <c r="B20" s="5112"/>
      <c r="C20" s="1716"/>
      <c r="D20" s="381"/>
      <c r="E20" s="473"/>
      <c r="F20" s="474" t="s">
        <v>577</v>
      </c>
      <c r="G20" s="475"/>
      <c r="H20" s="476"/>
      <c r="I20" s="476"/>
      <c r="J20" s="372"/>
      <c r="K20" s="371"/>
      <c r="L20" s="372"/>
      <c r="M20" s="371"/>
      <c r="N20" s="372"/>
      <c r="O20" s="371"/>
      <c r="P20" s="372"/>
      <c r="Q20" s="371"/>
      <c r="R20" s="372"/>
      <c r="S20" s="371"/>
      <c r="T20" s="372"/>
      <c r="U20" s="371"/>
      <c r="V20" s="372"/>
      <c r="W20" s="5117" t="s">
        <v>645</v>
      </c>
      <c r="X20" s="5117"/>
      <c r="Y20" s="11"/>
      <c r="Z20" s="11"/>
      <c r="AA20" s="11"/>
      <c r="AB20" s="11"/>
      <c r="AC20" s="11"/>
      <c r="AD20" s="11"/>
      <c r="AE20" s="11"/>
      <c r="AF20" s="11"/>
      <c r="AG20" s="11"/>
      <c r="AH20" s="11"/>
      <c r="AI20" s="11"/>
      <c r="AJ20" s="11"/>
      <c r="AK20" s="11"/>
      <c r="BL20" s="632"/>
    </row>
    <row r="21" spans="1:64">
      <c r="A21" s="5113"/>
      <c r="B21" s="5114"/>
      <c r="C21" s="1716" t="s">
        <v>555</v>
      </c>
      <c r="D21" s="381"/>
      <c r="F21" s="11"/>
      <c r="G21" s="11"/>
      <c r="J21" s="11"/>
      <c r="K21" s="11"/>
      <c r="L21" s="11"/>
      <c r="M21" s="11"/>
      <c r="N21" s="11"/>
      <c r="O21" s="11"/>
      <c r="P21" s="11"/>
      <c r="Q21" s="11"/>
      <c r="R21" s="11"/>
      <c r="S21" s="11"/>
      <c r="T21" s="11"/>
      <c r="U21" s="477" t="s">
        <v>646</v>
      </c>
      <c r="V21" s="477"/>
      <c r="W21" s="478"/>
      <c r="X21" s="478"/>
      <c r="Y21" s="479"/>
      <c r="Z21" s="478"/>
      <c r="AA21" s="479"/>
      <c r="AB21" s="478"/>
      <c r="AC21" s="479"/>
      <c r="AD21" s="478"/>
      <c r="AE21" s="479"/>
      <c r="AF21" s="478"/>
      <c r="AG21" s="479"/>
      <c r="AH21" s="479"/>
      <c r="AI21" s="480"/>
      <c r="AJ21" s="480"/>
      <c r="AK21" s="480"/>
      <c r="AL21" s="480"/>
      <c r="AM21" s="480"/>
      <c r="AN21" s="480"/>
      <c r="AO21" s="5127" t="s">
        <v>645</v>
      </c>
      <c r="AP21" s="5128"/>
      <c r="AQ21" s="5128"/>
      <c r="AR21" s="5128"/>
      <c r="BL21" s="632"/>
    </row>
    <row r="22" spans="1:64">
      <c r="A22" s="5115"/>
      <c r="B22" s="5116"/>
      <c r="C22" s="1727"/>
      <c r="D22" s="382"/>
      <c r="E22" s="1554"/>
      <c r="F22" s="1554"/>
      <c r="G22" s="1554"/>
      <c r="H22" s="1554"/>
      <c r="I22" s="1554"/>
      <c r="J22" s="1554"/>
      <c r="K22" s="1554"/>
      <c r="L22" s="1554"/>
      <c r="M22" s="1554"/>
      <c r="N22" s="1554"/>
      <c r="O22" s="1554"/>
      <c r="P22" s="1554"/>
      <c r="Q22" s="1554"/>
      <c r="R22" s="1554"/>
      <c r="S22" s="1554"/>
      <c r="T22" s="1554"/>
      <c r="U22" s="1554"/>
      <c r="V22" s="1554"/>
      <c r="W22" s="1554"/>
      <c r="X22" s="1554"/>
      <c r="Y22" s="1554"/>
      <c r="Z22" s="1554"/>
      <c r="AA22" s="1554"/>
      <c r="AB22" s="1554"/>
      <c r="AC22" s="1554"/>
      <c r="AD22" s="1554"/>
      <c r="AE22" s="1554"/>
      <c r="AF22" s="1554"/>
      <c r="AG22" s="1554"/>
      <c r="AH22" s="1554"/>
      <c r="AI22" s="1554"/>
      <c r="AJ22" s="1554"/>
      <c r="AK22" s="1554"/>
      <c r="AL22" s="1554"/>
      <c r="AM22" s="1721" t="s">
        <v>647</v>
      </c>
      <c r="AN22" s="1722"/>
      <c r="AO22" s="1722"/>
      <c r="AP22" s="1722"/>
      <c r="AQ22" s="1722"/>
      <c r="AR22" s="1722"/>
      <c r="AS22" s="1721"/>
      <c r="AT22" s="1722"/>
      <c r="AU22" s="1722"/>
      <c r="AV22" s="1722"/>
      <c r="AW22" s="1722"/>
      <c r="AX22" s="1722"/>
      <c r="AY22" s="1721"/>
      <c r="AZ22" s="1722"/>
      <c r="BA22" s="1722"/>
      <c r="BB22" s="1722"/>
      <c r="BC22" s="1722"/>
      <c r="BD22" s="1722"/>
      <c r="BE22" s="1721"/>
      <c r="BF22" s="1722"/>
      <c r="BG22" s="1722"/>
      <c r="BH22" s="1722"/>
      <c r="BI22" s="5129" t="s">
        <v>645</v>
      </c>
      <c r="BJ22" s="5130"/>
      <c r="BK22" s="5130"/>
      <c r="BL22" s="5131"/>
    </row>
    <row r="23" spans="1:64">
      <c r="A23" s="2536"/>
      <c r="B23" s="135"/>
      <c r="C23" s="2637"/>
      <c r="D23" s="2637"/>
      <c r="E23" s="2538"/>
      <c r="G23" s="2538"/>
      <c r="H23" s="2538"/>
      <c r="I23" s="2538"/>
      <c r="J23" s="2538"/>
      <c r="K23" s="2538"/>
      <c r="L23" s="2538"/>
      <c r="M23" s="2538"/>
      <c r="N23" s="2538"/>
      <c r="O23" s="2538"/>
      <c r="P23" s="2538"/>
      <c r="Q23" s="2538"/>
      <c r="R23" s="2538"/>
      <c r="S23" s="2538"/>
      <c r="T23" s="2538"/>
      <c r="U23" s="2538"/>
      <c r="V23" s="2538"/>
      <c r="W23" s="2538"/>
      <c r="X23" s="2538"/>
      <c r="Y23" s="2538"/>
      <c r="Z23" s="2538"/>
      <c r="AA23" s="2538"/>
      <c r="AB23" s="2538"/>
      <c r="AC23" s="2538"/>
      <c r="AD23" s="2538"/>
      <c r="AE23" s="2538"/>
      <c r="AF23" s="2538"/>
      <c r="AG23" s="2538"/>
      <c r="AH23" s="2538"/>
      <c r="AI23" s="2538"/>
      <c r="AJ23" s="2538"/>
      <c r="AK23" s="2538"/>
      <c r="AL23" s="2538"/>
      <c r="AM23" s="2538"/>
      <c r="AN23" s="2538"/>
      <c r="AO23" s="2538"/>
      <c r="AP23" s="2538"/>
      <c r="AQ23" s="2538"/>
      <c r="AR23" s="2538"/>
    </row>
    <row r="24" spans="1:64">
      <c r="A24" s="2536"/>
      <c r="B24" s="1123" t="s">
        <v>2000</v>
      </c>
      <c r="C24" s="2747"/>
      <c r="D24" s="2747"/>
      <c r="E24" s="2538"/>
      <c r="G24" s="2538"/>
      <c r="H24" s="2538"/>
      <c r="I24" s="2538"/>
      <c r="J24" s="2538"/>
      <c r="K24" s="2538"/>
      <c r="L24" s="2538"/>
      <c r="M24" s="2538"/>
      <c r="N24" s="2538"/>
      <c r="O24" s="2538"/>
      <c r="P24" s="2538"/>
      <c r="Q24" s="2538"/>
      <c r="R24" s="2538"/>
      <c r="S24" s="2538"/>
      <c r="T24" s="2538"/>
      <c r="U24" s="2538"/>
      <c r="V24" s="2538"/>
      <c r="W24" s="2538"/>
      <c r="X24" s="2538"/>
      <c r="Y24" s="2538"/>
      <c r="Z24" s="2538"/>
      <c r="AA24" s="2538"/>
      <c r="AB24" s="2538"/>
      <c r="AC24" s="2538"/>
      <c r="AD24" s="2538"/>
      <c r="AE24" s="2538"/>
      <c r="AF24" s="2538"/>
      <c r="AG24" s="2538"/>
      <c r="AH24" s="2538"/>
      <c r="AI24" s="2538"/>
      <c r="AJ24" s="2538"/>
      <c r="AK24" s="2538"/>
      <c r="AL24" s="2538"/>
      <c r="AM24" s="2538"/>
      <c r="AN24" s="2538"/>
      <c r="AO24" s="2538"/>
      <c r="AP24" s="2538"/>
      <c r="AQ24" s="2538"/>
      <c r="AR24" s="2538"/>
    </row>
    <row r="25" spans="1:64">
      <c r="A25" s="2536"/>
      <c r="B25" s="1123" t="s">
        <v>2124</v>
      </c>
      <c r="C25" s="2747"/>
      <c r="D25" s="2747"/>
      <c r="E25" s="2538"/>
      <c r="G25" s="2538"/>
      <c r="H25" s="2538"/>
      <c r="I25" s="2538"/>
      <c r="J25" s="2538"/>
      <c r="K25" s="2538"/>
      <c r="L25" s="2538"/>
      <c r="M25" s="2538"/>
      <c r="N25" s="2538"/>
      <c r="O25" s="2538"/>
      <c r="P25" s="2538"/>
      <c r="Q25" s="2538"/>
      <c r="R25" s="2538"/>
      <c r="S25" s="2538"/>
      <c r="T25" s="2538"/>
      <c r="U25" s="2538"/>
      <c r="V25" s="2538"/>
      <c r="W25" s="2538"/>
      <c r="X25" s="2538"/>
      <c r="Y25" s="2538"/>
      <c r="Z25" s="2538"/>
      <c r="AA25" s="2538"/>
      <c r="AB25" s="2538"/>
      <c r="AC25" s="2538"/>
      <c r="AD25" s="2538"/>
      <c r="AE25" s="2538"/>
      <c r="AF25" s="2538"/>
      <c r="AG25" s="2538"/>
      <c r="AH25" s="2538"/>
      <c r="AI25" s="2538"/>
      <c r="AJ25" s="2538"/>
      <c r="AK25" s="2538"/>
      <c r="AL25" s="2538"/>
      <c r="AM25" s="2538"/>
      <c r="AN25" s="2538"/>
      <c r="AO25" s="2538"/>
      <c r="AP25" s="2538"/>
      <c r="AQ25" s="2538"/>
      <c r="AR25" s="2538"/>
    </row>
    <row r="26" spans="1:64">
      <c r="A26" s="2536"/>
      <c r="B26" s="135"/>
      <c r="C26" s="2747"/>
      <c r="D26" s="2747"/>
      <c r="E26" s="2538"/>
      <c r="G26" s="2538"/>
      <c r="H26" s="2538"/>
      <c r="I26" s="2538"/>
      <c r="J26" s="2538"/>
      <c r="K26" s="2538"/>
      <c r="L26" s="2538"/>
      <c r="M26" s="2538"/>
      <c r="N26" s="2538"/>
      <c r="O26" s="2538"/>
      <c r="P26" s="2538"/>
      <c r="Q26" s="2538"/>
      <c r="R26" s="2538"/>
      <c r="S26" s="2538"/>
      <c r="T26" s="2538"/>
      <c r="U26" s="2538"/>
      <c r="V26" s="2538"/>
      <c r="W26" s="2538"/>
      <c r="X26" s="2538"/>
      <c r="Y26" s="2538"/>
      <c r="Z26" s="2538"/>
      <c r="AA26" s="2538"/>
      <c r="AB26" s="2538"/>
      <c r="AC26" s="2538"/>
      <c r="AD26" s="2538"/>
      <c r="AE26" s="2538"/>
      <c r="AF26" s="2538"/>
      <c r="AG26" s="2538"/>
      <c r="AH26" s="2538"/>
      <c r="AI26" s="2538"/>
      <c r="AJ26" s="2538"/>
      <c r="AK26" s="2538"/>
      <c r="AL26" s="2538"/>
      <c r="AM26" s="2538"/>
      <c r="AN26" s="2538"/>
      <c r="AO26" s="2538"/>
      <c r="AP26" s="2538"/>
      <c r="AQ26" s="2538"/>
      <c r="AR26" s="2538"/>
    </row>
    <row r="27" spans="1:64">
      <c r="A27" s="2536"/>
      <c r="B27" s="135"/>
      <c r="C27" s="2747"/>
      <c r="D27" s="2747"/>
      <c r="E27" s="2538"/>
      <c r="G27" s="2538"/>
      <c r="H27" s="2538"/>
      <c r="I27" s="2538"/>
      <c r="J27" s="2538"/>
      <c r="K27" s="2538"/>
      <c r="L27" s="2538"/>
      <c r="M27" s="2538"/>
      <c r="N27" s="2538"/>
      <c r="O27" s="2538"/>
      <c r="P27" s="2538"/>
      <c r="Q27" s="2538"/>
      <c r="R27" s="2538"/>
      <c r="S27" s="2538"/>
      <c r="T27" s="2538"/>
      <c r="U27" s="2538"/>
      <c r="V27" s="2538"/>
      <c r="W27" s="2538"/>
      <c r="X27" s="2538"/>
      <c r="Y27" s="2538"/>
      <c r="Z27" s="2538"/>
      <c r="AA27" s="2538"/>
      <c r="AB27" s="2538"/>
      <c r="AC27" s="2538"/>
      <c r="AD27" s="2538"/>
      <c r="AE27" s="2538"/>
      <c r="AF27" s="2538"/>
      <c r="AG27" s="2538"/>
      <c r="AH27" s="2538"/>
      <c r="AI27" s="2538"/>
      <c r="AJ27" s="2538"/>
      <c r="AK27" s="2538"/>
      <c r="AL27" s="2538"/>
      <c r="AM27" s="2538"/>
      <c r="AN27" s="2538"/>
      <c r="AO27" s="2538"/>
      <c r="AP27" s="2538"/>
      <c r="AQ27" s="2538"/>
      <c r="AR27" s="2538"/>
    </row>
    <row r="28" spans="1:64" s="2125" customFormat="1">
      <c r="A28" s="2124" t="s">
        <v>2122</v>
      </c>
      <c r="F28" s="2126"/>
      <c r="G28" s="2127"/>
      <c r="J28" s="2128"/>
      <c r="K28" s="2129"/>
      <c r="L28" s="2128"/>
      <c r="M28" s="2129"/>
      <c r="N28" s="2128"/>
      <c r="O28" s="2129"/>
      <c r="P28" s="2128"/>
      <c r="Q28" s="2129"/>
      <c r="R28" s="2128"/>
      <c r="S28" s="2129"/>
      <c r="T28" s="2128"/>
      <c r="U28" s="2129"/>
      <c r="V28" s="2128"/>
      <c r="W28" s="2129"/>
      <c r="X28" s="2128"/>
      <c r="Y28" s="2129"/>
      <c r="Z28" s="2128"/>
      <c r="AA28" s="2129"/>
      <c r="AB28" s="2128"/>
      <c r="AC28" s="2129"/>
      <c r="AD28" s="2128"/>
      <c r="AE28" s="2129"/>
      <c r="AF28" s="2128"/>
      <c r="AG28" s="2129"/>
      <c r="AH28" s="2128"/>
      <c r="AI28" s="2129"/>
      <c r="AJ28" s="2128"/>
      <c r="AK28" s="2128"/>
    </row>
    <row r="29" spans="1:64">
      <c r="A29" s="2536"/>
      <c r="B29" s="135"/>
      <c r="C29" s="2747"/>
      <c r="D29" s="2747"/>
      <c r="E29" s="2538"/>
      <c r="G29" s="2538"/>
      <c r="H29" s="2538"/>
      <c r="I29" s="2538"/>
      <c r="J29" s="2538"/>
      <c r="K29" s="2538"/>
      <c r="L29" s="2538"/>
      <c r="M29" s="2538"/>
      <c r="N29" s="2538"/>
      <c r="O29" s="2538"/>
      <c r="P29" s="2538"/>
      <c r="Q29" s="2538"/>
      <c r="R29" s="2538"/>
      <c r="S29" s="2538"/>
      <c r="T29" s="2538"/>
      <c r="U29" s="2538"/>
      <c r="V29" s="2538"/>
      <c r="W29" s="2538"/>
      <c r="X29" s="2538"/>
      <c r="Y29" s="2538"/>
      <c r="Z29" s="2538"/>
      <c r="AA29" s="2538"/>
      <c r="AB29" s="2538"/>
      <c r="AC29" s="2538"/>
      <c r="AD29" s="2538"/>
      <c r="AE29" s="2538"/>
      <c r="AF29" s="2538"/>
      <c r="AG29" s="2538"/>
      <c r="AH29" s="2538"/>
      <c r="AI29" s="2538"/>
      <c r="AJ29" s="2538"/>
      <c r="AK29" s="2538"/>
      <c r="AL29" s="2538"/>
      <c r="AM29" s="2538"/>
      <c r="AN29" s="2538"/>
      <c r="AO29" s="2538"/>
      <c r="AP29" s="2538"/>
      <c r="AQ29" s="2538"/>
      <c r="AR29" s="2538"/>
    </row>
    <row r="30" spans="1:64">
      <c r="A30" s="1077" t="s">
        <v>2126</v>
      </c>
      <c r="B30" s="1713"/>
      <c r="C30" s="1714"/>
      <c r="D30" s="1715"/>
      <c r="E30" s="1706">
        <v>1</v>
      </c>
      <c r="F30" s="1706">
        <v>2</v>
      </c>
      <c r="G30" s="1706">
        <v>3</v>
      </c>
      <c r="H30" s="1706">
        <v>4</v>
      </c>
      <c r="I30" s="1706">
        <v>5</v>
      </c>
      <c r="J30" s="1706">
        <v>6</v>
      </c>
      <c r="K30" s="1706">
        <v>7</v>
      </c>
      <c r="L30" s="1706">
        <v>8</v>
      </c>
      <c r="M30" s="1706">
        <v>9</v>
      </c>
      <c r="N30" s="1706">
        <v>10</v>
      </c>
      <c r="O30" s="1706">
        <v>11</v>
      </c>
      <c r="P30" s="1706">
        <v>12</v>
      </c>
      <c r="Q30" s="1706">
        <v>13</v>
      </c>
      <c r="R30" s="1706">
        <v>14</v>
      </c>
      <c r="S30" s="1706">
        <v>15</v>
      </c>
      <c r="T30" s="1706">
        <v>16</v>
      </c>
      <c r="U30" s="1706">
        <v>17</v>
      </c>
      <c r="V30" s="1706">
        <v>18</v>
      </c>
      <c r="W30" s="1706">
        <v>19</v>
      </c>
      <c r="X30" s="1706">
        <v>20</v>
      </c>
      <c r="Y30" s="1706">
        <v>21</v>
      </c>
      <c r="Z30" s="1706">
        <v>22</v>
      </c>
      <c r="AA30" s="1706">
        <v>23</v>
      </c>
      <c r="AB30" s="1706">
        <v>24</v>
      </c>
      <c r="AC30" s="1706">
        <v>25</v>
      </c>
      <c r="AD30" s="1706">
        <v>26</v>
      </c>
      <c r="AE30" s="1706">
        <v>27</v>
      </c>
      <c r="AF30" s="1706">
        <v>28</v>
      </c>
      <c r="AG30" s="1706">
        <v>29</v>
      </c>
      <c r="AH30" s="1706">
        <v>30</v>
      </c>
      <c r="AI30" s="1706">
        <v>31</v>
      </c>
      <c r="AJ30" s="1706">
        <v>32</v>
      </c>
      <c r="AK30" s="1706">
        <v>33</v>
      </c>
      <c r="AL30" s="1706">
        <v>34</v>
      </c>
      <c r="AM30" s="1706">
        <v>35</v>
      </c>
      <c r="AN30" s="1706">
        <v>36</v>
      </c>
      <c r="AO30" s="1706">
        <v>37</v>
      </c>
      <c r="AP30" s="1706">
        <v>38</v>
      </c>
      <c r="AQ30" s="1706">
        <v>39</v>
      </c>
      <c r="AR30" s="1706">
        <v>40</v>
      </c>
      <c r="AS30" s="1706">
        <v>41</v>
      </c>
      <c r="AT30" s="1706">
        <v>42</v>
      </c>
      <c r="AU30" s="1706">
        <v>43</v>
      </c>
      <c r="AV30" s="1706">
        <v>44</v>
      </c>
      <c r="AW30" s="1706">
        <v>45</v>
      </c>
      <c r="AX30" s="1706">
        <v>46</v>
      </c>
      <c r="AY30" s="1706">
        <v>47</v>
      </c>
      <c r="AZ30" s="1706">
        <v>48</v>
      </c>
      <c r="BA30" s="1706">
        <v>49</v>
      </c>
      <c r="BB30" s="1706">
        <v>50</v>
      </c>
      <c r="BC30" s="1706">
        <v>51</v>
      </c>
      <c r="BD30" s="1706">
        <v>52</v>
      </c>
      <c r="BE30" s="1706">
        <v>53</v>
      </c>
      <c r="BF30" s="1706">
        <v>54</v>
      </c>
      <c r="BG30" s="1706">
        <v>55</v>
      </c>
      <c r="BH30" s="1706">
        <v>56</v>
      </c>
      <c r="BI30" s="1706">
        <v>57</v>
      </c>
      <c r="BJ30" s="1706">
        <v>58</v>
      </c>
      <c r="BK30" s="1706">
        <v>59</v>
      </c>
      <c r="BL30" s="1706">
        <v>60</v>
      </c>
    </row>
    <row r="31" spans="1:64" ht="15" customHeight="1">
      <c r="A31" s="5126" t="s">
        <v>2121</v>
      </c>
      <c r="B31" s="5112"/>
      <c r="C31" s="1716"/>
      <c r="D31" s="381"/>
      <c r="E31" s="473"/>
      <c r="F31" s="474" t="s">
        <v>577</v>
      </c>
      <c r="G31" s="475"/>
      <c r="H31" s="476"/>
      <c r="I31" s="476"/>
      <c r="J31" s="372"/>
      <c r="K31" s="371"/>
      <c r="L31" s="372"/>
      <c r="M31" s="371"/>
      <c r="N31" s="372"/>
      <c r="O31" s="371"/>
      <c r="P31" s="372"/>
      <c r="Q31" s="371"/>
      <c r="R31" s="372"/>
      <c r="S31" s="371"/>
      <c r="T31" s="372"/>
      <c r="U31" s="371"/>
      <c r="V31" s="372"/>
      <c r="W31" s="5117" t="s">
        <v>645</v>
      </c>
      <c r="X31" s="5117"/>
      <c r="Y31" s="11"/>
      <c r="Z31" s="11"/>
      <c r="AA31" s="11"/>
      <c r="AB31" s="11"/>
      <c r="AC31" s="11"/>
      <c r="AD31" s="11"/>
      <c r="AE31" s="11"/>
      <c r="AF31" s="11"/>
      <c r="AG31" s="11"/>
      <c r="AH31" s="11"/>
      <c r="AI31" s="11"/>
      <c r="AJ31" s="11"/>
      <c r="AK31" s="11"/>
      <c r="BL31" s="632"/>
    </row>
    <row r="32" spans="1:64">
      <c r="A32" s="5113"/>
      <c r="B32" s="5114"/>
      <c r="C32" s="1716" t="s">
        <v>555</v>
      </c>
      <c r="D32" s="381"/>
      <c r="F32" s="11"/>
      <c r="G32" s="11"/>
      <c r="J32" s="11"/>
      <c r="K32" s="11"/>
      <c r="L32" s="11"/>
      <c r="M32" s="11"/>
      <c r="N32" s="11"/>
      <c r="O32" s="11"/>
      <c r="P32" s="11"/>
      <c r="Q32" s="11"/>
      <c r="R32" s="11"/>
      <c r="S32" s="11"/>
      <c r="T32" s="11"/>
      <c r="U32" s="477" t="s">
        <v>646</v>
      </c>
      <c r="V32" s="477"/>
      <c r="W32" s="478"/>
      <c r="X32" s="478"/>
      <c r="Y32" s="479"/>
      <c r="Z32" s="478"/>
      <c r="AA32" s="479"/>
      <c r="AB32" s="478"/>
      <c r="AC32" s="479"/>
      <c r="AD32" s="478"/>
      <c r="AE32" s="479"/>
      <c r="AF32" s="478"/>
      <c r="AG32" s="479"/>
      <c r="AH32" s="479"/>
      <c r="AI32" s="480"/>
      <c r="AJ32" s="480"/>
      <c r="AK32" s="480"/>
      <c r="AL32" s="480"/>
      <c r="AM32" s="480"/>
      <c r="AN32" s="480"/>
      <c r="AO32" s="5127" t="s">
        <v>645</v>
      </c>
      <c r="AP32" s="5128"/>
      <c r="AQ32" s="5128"/>
      <c r="AR32" s="5128"/>
      <c r="BL32" s="632"/>
    </row>
    <row r="33" spans="1:64">
      <c r="A33" s="5115"/>
      <c r="B33" s="5116"/>
      <c r="C33" s="1727"/>
      <c r="D33" s="382"/>
      <c r="E33" s="1554"/>
      <c r="F33" s="1554"/>
      <c r="G33" s="1554"/>
      <c r="H33" s="1554"/>
      <c r="I33" s="1554"/>
      <c r="J33" s="1554"/>
      <c r="K33" s="1554"/>
      <c r="L33" s="1554"/>
      <c r="M33" s="1554"/>
      <c r="N33" s="1554"/>
      <c r="O33" s="1554"/>
      <c r="P33" s="1554"/>
      <c r="Q33" s="1554"/>
      <c r="R33" s="1554"/>
      <c r="S33" s="1554"/>
      <c r="T33" s="1554"/>
      <c r="U33" s="1554"/>
      <c r="V33" s="1554"/>
      <c r="W33" s="1554"/>
      <c r="X33" s="1554"/>
      <c r="Y33" s="1554"/>
      <c r="Z33" s="1554"/>
      <c r="AA33" s="1554"/>
      <c r="AB33" s="1554"/>
      <c r="AC33" s="1554"/>
      <c r="AD33" s="1554"/>
      <c r="AE33" s="1554"/>
      <c r="AF33" s="1554"/>
      <c r="AG33" s="1554"/>
      <c r="AH33" s="1554"/>
      <c r="AI33" s="1554"/>
      <c r="AJ33" s="1554"/>
      <c r="AK33" s="1554"/>
      <c r="AL33" s="1554"/>
      <c r="AM33" s="1721" t="s">
        <v>647</v>
      </c>
      <c r="AN33" s="1722"/>
      <c r="AO33" s="1722"/>
      <c r="AP33" s="1722"/>
      <c r="AQ33" s="1722"/>
      <c r="AR33" s="1722"/>
      <c r="AS33" s="1721"/>
      <c r="AT33" s="1722"/>
      <c r="AU33" s="1722"/>
      <c r="AV33" s="1722"/>
      <c r="AW33" s="1722"/>
      <c r="AX33" s="1722"/>
      <c r="AY33" s="1721"/>
      <c r="AZ33" s="1722"/>
      <c r="BA33" s="1722"/>
      <c r="BB33" s="1722"/>
      <c r="BC33" s="1722"/>
      <c r="BD33" s="1722"/>
      <c r="BE33" s="1721"/>
      <c r="BF33" s="1722"/>
      <c r="BG33" s="1722"/>
      <c r="BH33" s="1722"/>
      <c r="BI33" s="5129" t="s">
        <v>645</v>
      </c>
      <c r="BJ33" s="5130"/>
      <c r="BK33" s="5130"/>
      <c r="BL33" s="5131"/>
    </row>
    <row r="34" spans="1:64">
      <c r="A34" s="2536"/>
      <c r="B34" s="135"/>
      <c r="C34" s="2747"/>
      <c r="D34" s="2747"/>
      <c r="E34" s="2538"/>
      <c r="G34" s="2538"/>
      <c r="H34" s="2538"/>
      <c r="I34" s="2538"/>
      <c r="J34" s="2538"/>
      <c r="K34" s="2538"/>
      <c r="L34" s="2538"/>
      <c r="M34" s="2538"/>
      <c r="N34" s="2538"/>
      <c r="O34" s="2538"/>
      <c r="P34" s="2538"/>
      <c r="Q34" s="2538"/>
      <c r="R34" s="2538"/>
      <c r="S34" s="2538"/>
      <c r="T34" s="2538"/>
      <c r="U34" s="2538"/>
      <c r="V34" s="2538"/>
      <c r="W34" s="2538"/>
      <c r="X34" s="2538"/>
      <c r="Y34" s="2538"/>
      <c r="Z34" s="2538"/>
      <c r="AA34" s="2538"/>
      <c r="AB34" s="2538"/>
      <c r="AC34" s="2538"/>
      <c r="AD34" s="2538"/>
      <c r="AE34" s="2538"/>
      <c r="AF34" s="2538"/>
      <c r="AG34" s="2538"/>
      <c r="AH34" s="2538"/>
      <c r="AI34" s="2538"/>
      <c r="AJ34" s="2538"/>
      <c r="AK34" s="2538"/>
      <c r="AL34" s="2538"/>
      <c r="AM34" s="2538"/>
      <c r="AN34" s="2538"/>
      <c r="AO34" s="2538"/>
      <c r="AP34" s="2538"/>
      <c r="AQ34" s="2538"/>
      <c r="AR34" s="2538"/>
    </row>
    <row r="35" spans="1:64">
      <c r="A35" s="2536"/>
      <c r="B35" s="1123" t="s">
        <v>2000</v>
      </c>
      <c r="C35" s="2747"/>
      <c r="D35" s="2747"/>
      <c r="E35" s="2538"/>
      <c r="G35" s="2538"/>
      <c r="H35" s="2538"/>
      <c r="I35" s="2538"/>
      <c r="J35" s="2538"/>
      <c r="K35" s="2538"/>
      <c r="L35" s="2538"/>
      <c r="M35" s="2538"/>
      <c r="N35" s="2538"/>
      <c r="O35" s="2538"/>
      <c r="P35" s="2538"/>
      <c r="Q35" s="2538"/>
      <c r="R35" s="2538"/>
      <c r="S35" s="2538"/>
      <c r="T35" s="2538"/>
      <c r="U35" s="2538"/>
      <c r="V35" s="2538"/>
      <c r="W35" s="2538"/>
      <c r="X35" s="2538"/>
      <c r="Y35" s="2538"/>
      <c r="Z35" s="2538"/>
      <c r="AA35" s="2538"/>
      <c r="AB35" s="2538"/>
      <c r="AC35" s="2538"/>
      <c r="AD35" s="2538"/>
      <c r="AE35" s="2538"/>
      <c r="AF35" s="2538"/>
      <c r="AG35" s="2538"/>
      <c r="AH35" s="2538"/>
      <c r="AI35" s="2538"/>
      <c r="AJ35" s="2538"/>
      <c r="AK35" s="2538"/>
      <c r="AL35" s="2538"/>
      <c r="AM35" s="2538"/>
      <c r="AN35" s="2538"/>
      <c r="AO35" s="2538"/>
      <c r="AP35" s="2538"/>
      <c r="AQ35" s="2538"/>
      <c r="AR35" s="2538"/>
    </row>
    <row r="36" spans="1:64">
      <c r="A36" s="2536"/>
      <c r="B36" s="135"/>
      <c r="C36" s="2747"/>
      <c r="D36" s="2747"/>
      <c r="E36" s="2538"/>
      <c r="G36" s="2538"/>
      <c r="H36" s="2538"/>
      <c r="I36" s="2538"/>
      <c r="J36" s="2538"/>
      <c r="K36" s="2538"/>
      <c r="L36" s="2538"/>
      <c r="M36" s="2538"/>
      <c r="N36" s="2538"/>
      <c r="O36" s="2538"/>
      <c r="P36" s="2538"/>
      <c r="Q36" s="2538"/>
      <c r="R36" s="2538"/>
      <c r="S36" s="2538"/>
      <c r="T36" s="2538"/>
      <c r="U36" s="2538"/>
      <c r="V36" s="2538"/>
      <c r="W36" s="2538"/>
      <c r="X36" s="2538"/>
      <c r="Y36" s="2538"/>
      <c r="Z36" s="2538"/>
      <c r="AA36" s="2538"/>
      <c r="AB36" s="2538"/>
      <c r="AC36" s="2538"/>
      <c r="AD36" s="2538"/>
      <c r="AE36" s="2538"/>
      <c r="AF36" s="2538"/>
      <c r="AG36" s="2538"/>
      <c r="AH36" s="2538"/>
      <c r="AI36" s="2538"/>
      <c r="AJ36" s="2538"/>
      <c r="AK36" s="2538"/>
      <c r="AL36" s="2538"/>
      <c r="AM36" s="2538"/>
      <c r="AN36" s="2538"/>
      <c r="AO36" s="2538"/>
      <c r="AP36" s="2538"/>
      <c r="AQ36" s="2538"/>
      <c r="AR36" s="2538"/>
    </row>
    <row r="37" spans="1:64">
      <c r="A37" s="2536"/>
      <c r="B37" s="135"/>
      <c r="C37" s="2747"/>
      <c r="D37" s="2747"/>
      <c r="E37" s="2538"/>
      <c r="G37" s="2538"/>
      <c r="H37" s="2538"/>
      <c r="I37" s="2538"/>
      <c r="J37" s="2538"/>
      <c r="K37" s="2538"/>
      <c r="L37" s="2538"/>
      <c r="M37" s="2538"/>
      <c r="N37" s="2538"/>
      <c r="O37" s="2538"/>
      <c r="P37" s="2538"/>
      <c r="Q37" s="2538"/>
      <c r="R37" s="2538"/>
      <c r="S37" s="2538"/>
      <c r="T37" s="2538"/>
      <c r="U37" s="2538"/>
      <c r="V37" s="2538"/>
      <c r="W37" s="2538"/>
      <c r="X37" s="2538"/>
      <c r="Y37" s="2538"/>
      <c r="Z37" s="2538"/>
      <c r="AA37" s="2538"/>
      <c r="AB37" s="2538"/>
      <c r="AC37" s="2538"/>
      <c r="AD37" s="2538"/>
      <c r="AE37" s="2538"/>
      <c r="AF37" s="2538"/>
      <c r="AG37" s="2538"/>
      <c r="AH37" s="2538"/>
      <c r="AI37" s="2538"/>
      <c r="AJ37" s="2538"/>
      <c r="AK37" s="2538"/>
      <c r="AL37" s="2538"/>
      <c r="AM37" s="2538"/>
      <c r="AN37" s="2538"/>
      <c r="AO37" s="2538"/>
      <c r="AP37" s="2538"/>
      <c r="AQ37" s="2538"/>
      <c r="AR37" s="2538"/>
    </row>
    <row r="38" spans="1:64" s="2125" customFormat="1">
      <c r="A38" s="2124" t="s">
        <v>2127</v>
      </c>
      <c r="F38" s="2126"/>
      <c r="G38" s="2127"/>
      <c r="J38" s="2128"/>
      <c r="K38" s="2129"/>
      <c r="L38" s="2128"/>
      <c r="M38" s="2129"/>
      <c r="N38" s="2128"/>
      <c r="O38" s="2129"/>
      <c r="P38" s="2128"/>
      <c r="Q38" s="2129"/>
      <c r="R38" s="2128"/>
      <c r="S38" s="2129"/>
      <c r="T38" s="2128"/>
      <c r="U38" s="2129"/>
      <c r="V38" s="2128"/>
      <c r="W38" s="2129"/>
      <c r="X38" s="2128"/>
      <c r="Y38" s="2129"/>
      <c r="Z38" s="2128"/>
      <c r="AA38" s="2129"/>
      <c r="AB38" s="2128"/>
      <c r="AC38" s="2129"/>
      <c r="AD38" s="2128"/>
      <c r="AE38" s="2129"/>
      <c r="AF38" s="2128"/>
      <c r="AG38" s="2129"/>
      <c r="AH38" s="2128"/>
      <c r="AI38" s="2129"/>
      <c r="AJ38" s="2128"/>
      <c r="AK38" s="2128"/>
    </row>
    <row r="39" spans="1:64">
      <c r="A39" s="42"/>
    </row>
    <row r="40" spans="1:64">
      <c r="A40" s="1077" t="s">
        <v>2128</v>
      </c>
      <c r="B40" s="1713"/>
      <c r="C40" s="1714"/>
      <c r="D40" s="1715"/>
      <c r="E40" s="1706">
        <v>1</v>
      </c>
      <c r="F40" s="1706">
        <v>2</v>
      </c>
      <c r="G40" s="1706">
        <v>3</v>
      </c>
      <c r="H40" s="1706">
        <v>4</v>
      </c>
      <c r="I40" s="1706">
        <v>5</v>
      </c>
      <c r="J40" s="1706">
        <v>6</v>
      </c>
      <c r="K40" s="1706">
        <v>7</v>
      </c>
      <c r="L40" s="1706">
        <v>8</v>
      </c>
      <c r="M40" s="1706">
        <v>9</v>
      </c>
      <c r="N40" s="1706">
        <v>10</v>
      </c>
      <c r="O40" s="1706">
        <v>11</v>
      </c>
      <c r="P40" s="1706">
        <v>12</v>
      </c>
      <c r="Q40" s="1706">
        <v>13</v>
      </c>
      <c r="R40" s="1706">
        <v>14</v>
      </c>
      <c r="S40" s="1706">
        <v>15</v>
      </c>
      <c r="T40" s="1706">
        <v>16</v>
      </c>
      <c r="U40" s="1706">
        <v>17</v>
      </c>
      <c r="V40" s="1706">
        <v>18</v>
      </c>
      <c r="W40" s="1706">
        <v>19</v>
      </c>
      <c r="X40" s="1706">
        <v>20</v>
      </c>
      <c r="Y40" s="2538"/>
      <c r="Z40" s="2538"/>
      <c r="AA40" s="2538"/>
      <c r="AB40" s="2538"/>
      <c r="AC40" s="2538"/>
      <c r="AD40" s="2538"/>
      <c r="AE40" s="2538"/>
      <c r="AF40" s="2538"/>
      <c r="AG40" s="2538"/>
      <c r="AH40" s="2538"/>
      <c r="AI40" s="2538"/>
      <c r="AJ40" s="2538"/>
      <c r="AK40" s="2538"/>
      <c r="AL40" s="2538"/>
      <c r="AM40" s="2538"/>
      <c r="AN40" s="2538"/>
      <c r="AO40" s="2538"/>
      <c r="AP40" s="2538"/>
      <c r="AQ40" s="2538"/>
      <c r="AR40" s="2538"/>
    </row>
    <row r="41" spans="1:64" ht="15" customHeight="1">
      <c r="A41" s="2130" t="s">
        <v>1505</v>
      </c>
      <c r="B41" s="1717"/>
      <c r="C41" s="1718"/>
      <c r="D41" s="1719"/>
      <c r="E41" s="1707"/>
      <c r="F41" s="1708" t="s">
        <v>576</v>
      </c>
      <c r="G41" s="1709"/>
      <c r="H41" s="1583"/>
      <c r="I41" s="1583"/>
      <c r="J41" s="1710"/>
      <c r="K41" s="1711"/>
      <c r="L41" s="1711"/>
      <c r="M41" s="5132" t="s">
        <v>645</v>
      </c>
      <c r="N41" s="5133"/>
      <c r="O41" s="622"/>
      <c r="P41" s="797"/>
      <c r="Q41" s="622"/>
      <c r="R41" s="797"/>
      <c r="S41" s="622"/>
      <c r="T41" s="797"/>
      <c r="U41" s="622"/>
      <c r="V41" s="797"/>
      <c r="W41" s="622"/>
      <c r="X41" s="1720"/>
      <c r="Y41" s="2538"/>
      <c r="Z41" s="2538"/>
      <c r="AA41" s="2538"/>
      <c r="AB41" s="2538"/>
      <c r="AC41" s="2538"/>
      <c r="AD41" s="2538"/>
      <c r="AE41" s="2538"/>
      <c r="AF41" s="2538"/>
      <c r="AG41" s="2538"/>
      <c r="AH41" s="2538"/>
      <c r="AI41" s="2538"/>
      <c r="AJ41" s="2538"/>
      <c r="AK41" s="2538"/>
      <c r="AL41" s="2538"/>
      <c r="AM41" s="2538"/>
      <c r="AN41" s="2538"/>
      <c r="AO41" s="2538"/>
      <c r="AP41" s="2538"/>
      <c r="AQ41" s="2538"/>
      <c r="AR41" s="2538"/>
    </row>
    <row r="42" spans="1:64">
      <c r="A42" s="1732" t="s">
        <v>1506</v>
      </c>
      <c r="B42" s="404"/>
      <c r="C42" s="407"/>
      <c r="D42" s="405"/>
      <c r="E42" s="692"/>
      <c r="F42" s="1422"/>
      <c r="G42" s="1422"/>
      <c r="H42" s="1422"/>
      <c r="I42" s="1422"/>
      <c r="J42" s="1422"/>
      <c r="K42" s="1422"/>
      <c r="L42" s="1422"/>
      <c r="M42" s="1712" t="s">
        <v>573</v>
      </c>
      <c r="N42" s="1556"/>
      <c r="O42" s="1555"/>
      <c r="P42" s="1556"/>
      <c r="Q42" s="1555"/>
      <c r="R42" s="1556"/>
      <c r="S42" s="1555"/>
      <c r="T42" s="1556"/>
      <c r="U42" s="1556"/>
      <c r="V42" s="1556"/>
      <c r="W42" s="5134" t="s">
        <v>645</v>
      </c>
      <c r="X42" s="5135"/>
      <c r="Y42" s="2538"/>
      <c r="Z42" s="2538"/>
      <c r="AA42" s="2538"/>
      <c r="AB42" s="2538"/>
      <c r="AC42" s="2538"/>
      <c r="AD42" s="2538"/>
      <c r="AE42" s="2538"/>
      <c r="AF42" s="2538"/>
      <c r="AG42" s="2538"/>
      <c r="AH42" s="2538"/>
      <c r="AI42" s="2538"/>
      <c r="AJ42" s="2538"/>
      <c r="AK42" s="2538"/>
      <c r="AL42" s="2538"/>
      <c r="AM42" s="2538"/>
      <c r="AN42" s="2538"/>
      <c r="AO42" s="2538"/>
      <c r="AP42" s="2538"/>
      <c r="AQ42" s="2538"/>
      <c r="AR42" s="2538"/>
    </row>
    <row r="43" spans="1:64">
      <c r="B43" s="135"/>
      <c r="C43" s="2637"/>
      <c r="D43" s="2637"/>
      <c r="E43" s="2538"/>
      <c r="G43" s="2538"/>
      <c r="H43" s="2538"/>
      <c r="I43" s="2538"/>
      <c r="J43" s="2538"/>
      <c r="K43" s="2538"/>
      <c r="L43" s="2538"/>
      <c r="M43" s="2538"/>
      <c r="N43" s="2538"/>
      <c r="O43" s="2538"/>
      <c r="P43" s="2538"/>
      <c r="Q43" s="2538"/>
      <c r="R43" s="2538"/>
      <c r="S43" s="2538"/>
      <c r="T43" s="2538"/>
      <c r="U43" s="2538"/>
      <c r="V43" s="2538"/>
      <c r="W43" s="2538"/>
      <c r="X43" s="2538"/>
      <c r="Y43" s="2538"/>
      <c r="Z43" s="2538"/>
      <c r="AA43" s="2538"/>
      <c r="AB43" s="2538"/>
      <c r="AC43" s="2538"/>
      <c r="AD43" s="2538"/>
      <c r="AE43" s="2538"/>
      <c r="AF43" s="2538"/>
      <c r="AG43" s="2538"/>
      <c r="AH43" s="2538"/>
      <c r="AI43" s="2538"/>
      <c r="AJ43" s="2538"/>
      <c r="AK43" s="2538"/>
      <c r="AL43" s="2538"/>
      <c r="AM43" s="2538"/>
      <c r="AN43" s="2538"/>
      <c r="AO43" s="2538"/>
      <c r="AP43" s="2538"/>
      <c r="AQ43" s="2538"/>
      <c r="AR43" s="2538"/>
    </row>
    <row r="44" spans="1:64">
      <c r="A44" s="2536"/>
      <c r="B44" s="1123" t="s">
        <v>2000</v>
      </c>
      <c r="C44" s="2637"/>
      <c r="D44" s="2637"/>
      <c r="E44" s="2538"/>
      <c r="G44" s="2538"/>
      <c r="H44" s="2538"/>
      <c r="I44" s="2538"/>
      <c r="J44" s="2538"/>
      <c r="K44" s="2538"/>
      <c r="L44" s="2538"/>
      <c r="M44" s="2538"/>
      <c r="N44" s="2538"/>
      <c r="O44" s="2538"/>
      <c r="P44" s="2538"/>
      <c r="Q44" s="2538"/>
      <c r="R44" s="2538"/>
      <c r="S44" s="2538"/>
      <c r="T44" s="2538"/>
      <c r="U44" s="2538"/>
      <c r="V44" s="2538"/>
      <c r="W44" s="2538"/>
      <c r="X44" s="2538"/>
      <c r="Y44" s="2538"/>
      <c r="Z44" s="2538"/>
      <c r="AA44" s="2538"/>
      <c r="AB44" s="2538"/>
      <c r="AC44" s="2538"/>
      <c r="AD44" s="2538"/>
      <c r="AE44" s="2538"/>
      <c r="AF44" s="2538"/>
      <c r="AG44" s="2538"/>
      <c r="AH44" s="2538"/>
      <c r="AI44" s="2538"/>
      <c r="AJ44" s="2538"/>
      <c r="AK44" s="2538"/>
      <c r="AL44" s="2538"/>
      <c r="AM44" s="2538"/>
      <c r="AN44" s="2538"/>
      <c r="AO44" s="2538"/>
      <c r="AP44" s="2538"/>
      <c r="AQ44" s="2538"/>
      <c r="AR44" s="2538"/>
    </row>
    <row r="45" spans="1:64">
      <c r="B45" s="1123" t="s">
        <v>2129</v>
      </c>
    </row>
    <row r="47" spans="1:64" s="2125" customFormat="1">
      <c r="A47" s="2124" t="s">
        <v>1509</v>
      </c>
      <c r="F47" s="2126"/>
      <c r="G47" s="2127"/>
      <c r="J47" s="2128"/>
      <c r="K47" s="2129"/>
      <c r="L47" s="2128"/>
      <c r="M47" s="2129"/>
      <c r="N47" s="2128"/>
      <c r="O47" s="2129"/>
      <c r="P47" s="2128"/>
      <c r="Q47" s="2129"/>
      <c r="R47" s="2128"/>
      <c r="S47" s="2129"/>
      <c r="T47" s="2128"/>
      <c r="U47" s="2129"/>
      <c r="V47" s="2128"/>
      <c r="W47" s="2129"/>
      <c r="X47" s="2128"/>
      <c r="Y47" s="2129"/>
      <c r="Z47" s="2128"/>
      <c r="AA47" s="2129"/>
      <c r="AB47" s="2128"/>
      <c r="AC47" s="2129"/>
      <c r="AD47" s="2128"/>
      <c r="AE47" s="2129"/>
      <c r="AF47" s="2128"/>
      <c r="AG47" s="2129"/>
      <c r="AH47" s="2128"/>
      <c r="AI47" s="2129"/>
      <c r="AJ47" s="2128"/>
      <c r="AK47" s="2128"/>
    </row>
    <row r="48" spans="1:64">
      <c r="A48" s="2536"/>
      <c r="B48" s="1123"/>
      <c r="C48" s="2637"/>
      <c r="D48" s="2637"/>
      <c r="E48" s="2538"/>
      <c r="G48" s="2538"/>
      <c r="H48" s="2538"/>
      <c r="I48" s="2538"/>
      <c r="J48" s="2538"/>
      <c r="K48" s="2538"/>
      <c r="L48" s="2538"/>
      <c r="M48" s="2538"/>
      <c r="N48" s="2538"/>
      <c r="O48" s="2538"/>
      <c r="P48" s="2538"/>
      <c r="Q48" s="2538"/>
      <c r="R48" s="2538"/>
      <c r="S48" s="2538"/>
      <c r="T48" s="2538"/>
      <c r="U48" s="2538"/>
      <c r="V48" s="2538"/>
      <c r="W48" s="2538"/>
      <c r="X48" s="2538"/>
      <c r="Y48" s="2538"/>
      <c r="Z48" s="2538"/>
      <c r="AA48" s="2538"/>
      <c r="AB48" s="2538"/>
      <c r="AC48" s="2538"/>
      <c r="AD48" s="2538"/>
      <c r="AE48" s="2538"/>
      <c r="AF48" s="2538"/>
      <c r="AG48" s="2538"/>
      <c r="AH48" s="2538"/>
      <c r="AI48" s="2538"/>
      <c r="AJ48" s="2538"/>
      <c r="AK48" s="2538"/>
      <c r="AL48" s="2538"/>
      <c r="AM48" s="2538"/>
      <c r="AN48" s="2538"/>
    </row>
    <row r="49" spans="1:40">
      <c r="A49" s="2536"/>
      <c r="B49" s="1121" t="s">
        <v>1508</v>
      </c>
      <c r="C49" s="2637" t="s">
        <v>206</v>
      </c>
      <c r="D49" s="2637"/>
      <c r="E49" s="2538"/>
      <c r="G49" s="2538"/>
      <c r="H49" s="2538"/>
      <c r="I49" s="2538"/>
      <c r="J49" s="2538"/>
      <c r="K49" s="2538"/>
      <c r="L49" s="2538"/>
      <c r="M49" s="2538"/>
      <c r="N49" s="2538"/>
      <c r="O49" s="2538"/>
      <c r="P49" s="2538"/>
      <c r="Q49" s="2538"/>
      <c r="R49" s="2538"/>
      <c r="S49" s="2538"/>
      <c r="T49" s="11"/>
      <c r="U49" s="2538"/>
      <c r="V49" s="2538"/>
      <c r="W49" s="2538"/>
      <c r="X49" s="2538"/>
      <c r="Y49" s="2538"/>
      <c r="Z49" s="11"/>
      <c r="AA49" s="2538"/>
      <c r="AB49" s="2538"/>
      <c r="AC49" s="2538"/>
      <c r="AD49" s="2538"/>
      <c r="AE49" s="2538"/>
      <c r="AF49" s="2538"/>
      <c r="AG49" s="2538"/>
      <c r="AH49" s="2538"/>
      <c r="AI49" s="2538"/>
      <c r="AJ49" s="2538"/>
      <c r="AK49" s="2538"/>
      <c r="AL49" s="2538"/>
      <c r="AM49" s="2538"/>
      <c r="AN49" s="2538"/>
    </row>
    <row r="50" spans="1:40">
      <c r="A50" s="2536"/>
      <c r="B50" s="1123"/>
      <c r="C50" s="2637"/>
      <c r="D50" s="2637"/>
      <c r="E50" s="2538"/>
      <c r="G50" s="2538"/>
      <c r="H50" s="2538"/>
      <c r="I50" s="2538"/>
      <c r="J50" s="2538"/>
      <c r="K50" s="2538"/>
      <c r="L50" s="2538"/>
      <c r="M50" s="2538"/>
      <c r="N50" s="2538"/>
      <c r="O50" s="2538"/>
      <c r="P50" s="2538"/>
      <c r="Q50" s="2538"/>
      <c r="R50" s="2538"/>
      <c r="S50" s="2538"/>
      <c r="T50" s="11"/>
      <c r="U50" s="2538"/>
      <c r="V50" s="2538"/>
      <c r="W50" s="2538"/>
      <c r="X50" s="2538"/>
      <c r="Y50" s="2538"/>
      <c r="Z50" s="2538"/>
      <c r="AA50" s="2538"/>
      <c r="AB50" s="2538"/>
      <c r="AC50" s="2538"/>
      <c r="AD50" s="2538"/>
      <c r="AE50" s="2538"/>
      <c r="AF50" s="2538"/>
      <c r="AG50" s="2538"/>
      <c r="AH50" s="2538"/>
      <c r="AI50" s="2538"/>
      <c r="AJ50" s="2538"/>
      <c r="AK50" s="2538"/>
      <c r="AL50" s="2538"/>
      <c r="AM50" s="2538"/>
    </row>
    <row r="51" spans="1:40">
      <c r="A51" s="1673" t="s">
        <v>1523</v>
      </c>
      <c r="B51" s="1123"/>
      <c r="C51" s="2637"/>
      <c r="D51" s="2637"/>
      <c r="E51" s="2538"/>
      <c r="G51" s="2538"/>
      <c r="H51" s="2538"/>
      <c r="I51" s="2538"/>
      <c r="J51" s="2538"/>
      <c r="K51" s="2538"/>
      <c r="L51" s="2538"/>
      <c r="M51" s="2538"/>
      <c r="N51" s="2538"/>
      <c r="O51" s="2538"/>
      <c r="P51" s="2538"/>
      <c r="Q51" s="2538"/>
      <c r="R51" s="11"/>
      <c r="S51" s="11"/>
      <c r="U51" s="11"/>
      <c r="W51" s="2538"/>
      <c r="X51" s="2538"/>
      <c r="Y51" s="2538"/>
      <c r="Z51" s="2538"/>
      <c r="AA51" s="2132"/>
      <c r="AB51" s="2538"/>
      <c r="AD51" s="1672" t="s">
        <v>1524</v>
      </c>
      <c r="AE51" s="2538"/>
      <c r="AF51" s="2538"/>
      <c r="AG51" s="2538"/>
      <c r="AH51" s="2538"/>
      <c r="AI51" s="2538"/>
      <c r="AJ51" s="2538"/>
      <c r="AK51" s="2538"/>
      <c r="AL51" s="2538"/>
      <c r="AM51" s="2538"/>
    </row>
    <row r="52" spans="1:40">
      <c r="A52" s="2536"/>
      <c r="B52" s="1123"/>
      <c r="C52" s="2637"/>
      <c r="D52" s="2637"/>
      <c r="E52" s="2538"/>
      <c r="G52" s="2538"/>
      <c r="H52" s="2538"/>
      <c r="I52" s="2538"/>
      <c r="J52" s="2538"/>
      <c r="K52" s="2538"/>
      <c r="L52" s="2538"/>
      <c r="M52" s="2538"/>
      <c r="N52" s="2538"/>
      <c r="O52" s="2538"/>
      <c r="P52" s="2538"/>
      <c r="Q52" s="2538"/>
      <c r="R52" s="11"/>
      <c r="S52" s="11"/>
      <c r="U52" s="2538"/>
      <c r="V52" s="2538"/>
      <c r="W52" s="2538"/>
      <c r="X52" s="2538"/>
      <c r="Y52" s="2538"/>
      <c r="Z52" s="2538"/>
      <c r="AA52" s="2132"/>
      <c r="AB52" s="2538"/>
      <c r="AC52" s="2538"/>
      <c r="AD52" s="2538"/>
      <c r="AE52" s="2538"/>
      <c r="AF52" s="2538"/>
      <c r="AG52" s="2538"/>
      <c r="AH52" s="2538"/>
      <c r="AI52" s="2538"/>
      <c r="AJ52" s="2538"/>
      <c r="AK52" s="2538"/>
      <c r="AL52" s="2538"/>
      <c r="AM52" s="2538"/>
    </row>
    <row r="53" spans="1:40">
      <c r="A53" s="2536"/>
      <c r="B53" s="1123"/>
      <c r="C53" s="2637"/>
      <c r="D53" s="2637"/>
      <c r="E53" s="2538"/>
      <c r="G53" s="2538"/>
      <c r="H53" s="2538"/>
      <c r="I53" s="2538"/>
      <c r="J53" s="2538"/>
      <c r="K53" s="2538"/>
      <c r="L53" s="2538"/>
      <c r="M53" s="2538"/>
      <c r="N53" s="2538"/>
      <c r="O53" s="2538"/>
      <c r="P53" s="2538"/>
      <c r="Q53" s="2538"/>
      <c r="R53" s="11"/>
      <c r="S53" s="11"/>
      <c r="U53" s="2538"/>
      <c r="V53" s="2538"/>
      <c r="W53" s="2538"/>
      <c r="X53" s="2538"/>
      <c r="Y53" s="2538"/>
      <c r="Z53" s="2538"/>
      <c r="AA53" s="2132"/>
      <c r="AB53" s="2538"/>
      <c r="AC53" s="2538"/>
      <c r="AD53" s="2538"/>
      <c r="AE53" s="2538"/>
      <c r="AF53" s="2538"/>
      <c r="AG53" s="2538"/>
      <c r="AH53" s="2538"/>
      <c r="AI53" s="2538"/>
      <c r="AJ53" s="2538"/>
      <c r="AK53" s="2538"/>
      <c r="AL53" s="2538"/>
      <c r="AM53" s="2538"/>
    </row>
    <row r="54" spans="1:40">
      <c r="A54" s="2536"/>
      <c r="B54" s="1123"/>
      <c r="C54" s="2637"/>
      <c r="D54" s="2637"/>
      <c r="E54" s="2538"/>
      <c r="G54" s="2538"/>
      <c r="H54" s="2538"/>
      <c r="I54" s="2538"/>
      <c r="J54" s="2538"/>
      <c r="K54" s="2538"/>
      <c r="L54" s="2538"/>
      <c r="M54" s="2538"/>
      <c r="N54" s="2538"/>
      <c r="O54" s="2538"/>
      <c r="P54" s="2538"/>
      <c r="Q54" s="2538"/>
      <c r="R54" s="11"/>
      <c r="S54" s="11"/>
      <c r="U54" s="2538"/>
      <c r="V54" s="2538"/>
      <c r="W54" s="2538"/>
      <c r="X54" s="2538"/>
      <c r="Y54" s="2538"/>
      <c r="Z54" s="2538"/>
      <c r="AA54" s="2132"/>
      <c r="AB54" s="2538"/>
      <c r="AC54" s="2538"/>
      <c r="AD54" s="2538"/>
      <c r="AE54" s="2538"/>
      <c r="AF54" s="2538"/>
      <c r="AG54" s="2538"/>
      <c r="AH54" s="2538"/>
      <c r="AI54" s="2538"/>
      <c r="AJ54" s="2538"/>
      <c r="AK54" s="2538"/>
      <c r="AL54" s="2538"/>
      <c r="AM54" s="2538"/>
    </row>
    <row r="55" spans="1:40">
      <c r="A55" s="2536"/>
      <c r="B55" s="1123"/>
      <c r="C55" s="2637"/>
      <c r="D55" s="2637"/>
      <c r="E55" s="2538"/>
      <c r="G55" s="2538"/>
      <c r="H55" s="2538"/>
      <c r="I55" s="2538"/>
      <c r="J55" s="2538"/>
      <c r="K55" s="2538"/>
      <c r="L55" s="2538"/>
      <c r="M55" s="2538"/>
      <c r="N55" s="2538"/>
      <c r="O55" s="2538"/>
      <c r="P55" s="2538"/>
      <c r="Q55" s="2538"/>
      <c r="R55" s="11"/>
      <c r="S55" s="11"/>
      <c r="U55" s="2538"/>
      <c r="V55" s="2538"/>
      <c r="W55" s="2538"/>
      <c r="X55" s="2538"/>
      <c r="Y55" s="2538"/>
      <c r="Z55" s="2538"/>
      <c r="AA55" s="2132"/>
      <c r="AB55" s="2538"/>
      <c r="AC55" s="2538"/>
      <c r="AD55" s="2538"/>
      <c r="AE55" s="2538"/>
      <c r="AF55" s="2538"/>
      <c r="AG55" s="2538"/>
      <c r="AH55" s="2538"/>
      <c r="AI55" s="2538"/>
      <c r="AJ55" s="2538"/>
      <c r="AK55" s="2538"/>
      <c r="AL55" s="2538"/>
      <c r="AM55" s="2538"/>
    </row>
    <row r="56" spans="1:40">
      <c r="A56" s="2536"/>
      <c r="B56" s="1123"/>
      <c r="C56" s="2637"/>
      <c r="D56" s="2637"/>
      <c r="E56" s="2538"/>
      <c r="G56" s="2538"/>
      <c r="H56" s="2538"/>
      <c r="I56" s="2538"/>
      <c r="J56" s="2538"/>
      <c r="K56" s="2538"/>
      <c r="L56" s="2538"/>
      <c r="M56" s="2538"/>
      <c r="N56" s="2538"/>
      <c r="O56" s="2538"/>
      <c r="P56" s="2538"/>
      <c r="Q56" s="2538"/>
      <c r="R56" s="11"/>
      <c r="S56" s="11"/>
      <c r="U56" s="2538"/>
      <c r="V56" s="2538"/>
      <c r="W56" s="2538"/>
      <c r="X56" s="2538"/>
      <c r="Y56" s="2538"/>
      <c r="Z56" s="2538"/>
      <c r="AA56" s="2132"/>
      <c r="AB56" s="2538"/>
      <c r="AC56" s="2538"/>
      <c r="AD56" s="2538"/>
      <c r="AE56" s="2538"/>
      <c r="AF56" s="2538"/>
      <c r="AG56" s="2538"/>
      <c r="AH56" s="2538"/>
      <c r="AI56" s="2538"/>
      <c r="AJ56" s="2538"/>
      <c r="AK56" s="2538"/>
      <c r="AL56" s="2538"/>
      <c r="AM56" s="2538"/>
    </row>
    <row r="57" spans="1:40">
      <c r="A57" s="2536"/>
      <c r="B57" s="1123"/>
      <c r="C57" s="2637"/>
      <c r="D57" s="2637"/>
      <c r="E57" s="2538"/>
      <c r="G57" s="2538"/>
      <c r="H57" s="2538"/>
      <c r="I57" s="2538"/>
      <c r="J57" s="2538"/>
      <c r="K57" s="2538"/>
      <c r="L57" s="2538"/>
      <c r="M57" s="2538"/>
      <c r="N57" s="2538"/>
      <c r="O57" s="2538"/>
      <c r="P57" s="2538"/>
      <c r="Q57" s="2538"/>
      <c r="R57" s="11"/>
      <c r="S57" s="11"/>
      <c r="U57" s="2538"/>
      <c r="V57" s="2538"/>
      <c r="W57" s="2538"/>
      <c r="X57" s="2538"/>
      <c r="Y57" s="2538"/>
      <c r="Z57" s="2538"/>
      <c r="AA57" s="2132"/>
      <c r="AB57" s="2538"/>
      <c r="AC57" s="2538"/>
      <c r="AD57" s="2538"/>
      <c r="AE57" s="2538"/>
      <c r="AF57" s="2538"/>
      <c r="AG57" s="2538"/>
      <c r="AH57" s="2538"/>
      <c r="AI57" s="2538"/>
      <c r="AJ57" s="2538"/>
      <c r="AK57" s="2538"/>
      <c r="AL57" s="2538"/>
      <c r="AM57" s="2538"/>
    </row>
    <row r="58" spans="1:40">
      <c r="A58" s="2536"/>
      <c r="B58" s="1123"/>
      <c r="C58" s="2637"/>
      <c r="D58" s="2637"/>
      <c r="E58" s="2538"/>
      <c r="G58" s="2538"/>
      <c r="H58" s="2538"/>
      <c r="I58" s="2538"/>
      <c r="J58" s="2538"/>
      <c r="K58" s="2538"/>
      <c r="L58" s="2538"/>
      <c r="M58" s="2538"/>
      <c r="N58" s="2538"/>
      <c r="O58" s="2538"/>
      <c r="P58" s="2538"/>
      <c r="Q58" s="2538"/>
      <c r="R58" s="11"/>
      <c r="S58" s="11"/>
      <c r="U58" s="2538"/>
      <c r="V58" s="2538"/>
      <c r="W58" s="2538"/>
      <c r="X58" s="2538"/>
      <c r="Y58" s="2538"/>
      <c r="Z58" s="2538"/>
      <c r="AA58" s="2132"/>
      <c r="AB58" s="2538"/>
      <c r="AC58" s="2538"/>
      <c r="AD58" s="2538"/>
      <c r="AE58" s="2538"/>
      <c r="AF58" s="2538"/>
      <c r="AG58" s="2538"/>
      <c r="AH58" s="2538"/>
      <c r="AI58" s="2538"/>
      <c r="AJ58" s="2538"/>
      <c r="AK58" s="2538"/>
      <c r="AL58" s="2538"/>
      <c r="AM58" s="2538"/>
    </row>
    <row r="59" spans="1:40">
      <c r="A59" s="2536"/>
      <c r="B59" s="1123"/>
      <c r="C59" s="2637"/>
      <c r="D59" s="2637"/>
      <c r="E59" s="2538"/>
      <c r="G59" s="2538"/>
      <c r="H59" s="2538"/>
      <c r="I59" s="2538"/>
      <c r="J59" s="2538"/>
      <c r="K59" s="2538"/>
      <c r="L59" s="2538"/>
      <c r="M59" s="2538"/>
      <c r="N59" s="2538"/>
      <c r="O59" s="2538"/>
      <c r="P59" s="2538"/>
      <c r="Q59" s="2538"/>
      <c r="R59" s="11"/>
      <c r="S59" s="11"/>
      <c r="U59" s="2538"/>
      <c r="V59" s="2538"/>
      <c r="W59" s="2538"/>
      <c r="X59" s="2538"/>
      <c r="Y59" s="2538"/>
      <c r="Z59" s="2538"/>
      <c r="AA59" s="2132"/>
      <c r="AB59" s="2538"/>
      <c r="AC59" s="2538"/>
      <c r="AD59" s="2538"/>
      <c r="AE59" s="2538"/>
      <c r="AF59" s="2538"/>
      <c r="AG59" s="2538"/>
      <c r="AH59" s="2538"/>
      <c r="AI59" s="2538"/>
      <c r="AJ59" s="2538"/>
      <c r="AK59" s="2538"/>
      <c r="AL59" s="2538"/>
      <c r="AM59" s="2538"/>
    </row>
    <row r="60" spans="1:40">
      <c r="A60" s="2536"/>
      <c r="B60" s="1123"/>
      <c r="C60" s="2637"/>
      <c r="D60" s="2637"/>
      <c r="E60" s="2538"/>
      <c r="G60" s="2538"/>
      <c r="H60" s="2538"/>
      <c r="I60" s="2538"/>
      <c r="J60" s="2538"/>
      <c r="K60" s="2538"/>
      <c r="L60" s="2538"/>
      <c r="M60" s="2538"/>
      <c r="N60" s="2538"/>
      <c r="O60" s="2538"/>
      <c r="P60" s="2538"/>
      <c r="Q60" s="2538"/>
      <c r="R60" s="11"/>
      <c r="S60" s="11"/>
      <c r="U60" s="2538"/>
      <c r="V60" s="2538"/>
      <c r="W60" s="2538"/>
      <c r="X60" s="2538"/>
      <c r="Y60" s="2538"/>
      <c r="Z60" s="2538"/>
      <c r="AA60" s="2132"/>
      <c r="AB60" s="2538"/>
      <c r="AC60" s="2538"/>
      <c r="AD60" s="2538"/>
      <c r="AE60" s="2538"/>
      <c r="AF60" s="2538"/>
      <c r="AG60" s="2538"/>
      <c r="AH60" s="2538"/>
      <c r="AI60" s="2538"/>
      <c r="AJ60" s="2538"/>
      <c r="AK60" s="2538"/>
      <c r="AL60" s="2538"/>
      <c r="AM60" s="2538"/>
    </row>
    <row r="61" spans="1:40">
      <c r="A61" s="2536"/>
      <c r="B61" s="1123"/>
      <c r="C61" s="2637"/>
      <c r="D61" s="2637"/>
      <c r="E61" s="2538"/>
      <c r="G61" s="2538"/>
      <c r="H61" s="2538"/>
      <c r="I61" s="2538"/>
      <c r="J61" s="2538"/>
      <c r="K61" s="2538"/>
      <c r="L61" s="2538"/>
      <c r="M61" s="2538"/>
      <c r="N61" s="2538"/>
      <c r="O61" s="2538"/>
      <c r="P61" s="2538"/>
      <c r="Q61" s="2538"/>
      <c r="R61" s="11"/>
      <c r="S61" s="11"/>
      <c r="U61" s="2538"/>
      <c r="V61" s="2538"/>
      <c r="W61" s="2538"/>
      <c r="X61" s="2538"/>
      <c r="Y61" s="2538"/>
      <c r="Z61" s="2538"/>
      <c r="AA61" s="2132"/>
      <c r="AB61" s="2538"/>
      <c r="AC61" s="2538"/>
      <c r="AD61" s="2538"/>
      <c r="AE61" s="2538"/>
      <c r="AF61" s="2538"/>
      <c r="AG61" s="2538"/>
      <c r="AH61" s="2538"/>
      <c r="AI61" s="2538"/>
      <c r="AJ61" s="2538"/>
      <c r="AK61" s="2538"/>
      <c r="AL61" s="2538"/>
      <c r="AM61" s="2538"/>
    </row>
    <row r="62" spans="1:40">
      <c r="A62" s="2536"/>
      <c r="B62" s="1123"/>
      <c r="C62" s="2637"/>
      <c r="D62" s="2637"/>
      <c r="E62" s="2538"/>
      <c r="G62" s="2538"/>
      <c r="H62" s="2538"/>
      <c r="I62" s="2538"/>
      <c r="J62" s="2538"/>
      <c r="K62" s="2538"/>
      <c r="L62" s="2538"/>
      <c r="M62" s="2538"/>
      <c r="N62" s="2538"/>
      <c r="O62" s="2538"/>
      <c r="P62" s="2538"/>
      <c r="Q62" s="2538"/>
      <c r="R62" s="11"/>
      <c r="S62" s="11"/>
      <c r="U62" s="2538"/>
      <c r="V62" s="2538"/>
      <c r="W62" s="2538"/>
      <c r="X62" s="2538"/>
      <c r="Y62" s="2538"/>
      <c r="Z62" s="2538"/>
      <c r="AA62" s="2132"/>
      <c r="AB62" s="2538"/>
      <c r="AC62" s="2538"/>
      <c r="AD62" s="2538"/>
      <c r="AE62" s="2538"/>
      <c r="AF62" s="2538"/>
      <c r="AG62" s="2538"/>
      <c r="AH62" s="2538"/>
      <c r="AI62" s="2538"/>
      <c r="AJ62" s="2538"/>
      <c r="AK62" s="2538"/>
      <c r="AL62" s="2538"/>
      <c r="AM62" s="2538"/>
    </row>
    <row r="63" spans="1:40">
      <c r="A63" s="2536"/>
      <c r="B63" s="1123"/>
      <c r="C63" s="2637"/>
      <c r="D63" s="2637"/>
      <c r="E63" s="2538"/>
      <c r="G63" s="2538"/>
      <c r="H63" s="2538"/>
      <c r="I63" s="2538"/>
      <c r="J63" s="2538"/>
      <c r="K63" s="2538"/>
      <c r="L63" s="2538"/>
      <c r="M63" s="2538"/>
      <c r="N63" s="2538"/>
      <c r="O63" s="2538"/>
      <c r="P63" s="2538"/>
      <c r="Q63" s="2538"/>
      <c r="R63" s="11"/>
      <c r="S63" s="11"/>
      <c r="U63" s="2538"/>
      <c r="V63" s="2538"/>
      <c r="W63" s="2538"/>
      <c r="X63" s="2538"/>
      <c r="Y63" s="2538"/>
      <c r="Z63" s="2538"/>
      <c r="AA63" s="2132"/>
      <c r="AB63" s="2538"/>
      <c r="AC63" s="2538"/>
      <c r="AD63" s="2538"/>
      <c r="AE63" s="2538"/>
      <c r="AF63" s="2538"/>
      <c r="AG63" s="2538"/>
      <c r="AH63" s="2538"/>
      <c r="AI63" s="2538"/>
      <c r="AJ63" s="2538"/>
      <c r="AK63" s="2538"/>
      <c r="AL63" s="2538"/>
      <c r="AM63" s="2538"/>
    </row>
    <row r="64" spans="1:40">
      <c r="A64" s="2536"/>
      <c r="B64" s="1123"/>
      <c r="C64" s="2637"/>
      <c r="D64" s="2637"/>
      <c r="E64" s="2538"/>
      <c r="G64" s="2538"/>
      <c r="H64" s="2538"/>
      <c r="I64" s="2538"/>
      <c r="J64" s="2538"/>
      <c r="K64" s="2538"/>
      <c r="L64" s="2538"/>
      <c r="M64" s="2538"/>
      <c r="N64" s="2538"/>
      <c r="O64" s="2538"/>
      <c r="P64" s="2538"/>
      <c r="Q64" s="2538"/>
      <c r="R64" s="11"/>
      <c r="S64" s="11"/>
      <c r="U64" s="2538"/>
      <c r="V64" s="2538"/>
      <c r="W64" s="2538"/>
      <c r="X64" s="2538"/>
      <c r="Y64" s="2538"/>
      <c r="Z64" s="2538"/>
      <c r="AA64" s="2132"/>
      <c r="AB64" s="2538"/>
      <c r="AC64" s="2538"/>
      <c r="AD64" s="2538"/>
      <c r="AE64" s="2538"/>
      <c r="AF64" s="2538"/>
      <c r="AG64" s="2538"/>
      <c r="AH64" s="2538"/>
      <c r="AI64" s="2538"/>
      <c r="AJ64" s="2538"/>
      <c r="AK64" s="2538"/>
      <c r="AL64" s="2538"/>
      <c r="AM64" s="2538"/>
    </row>
    <row r="65" spans="1:42">
      <c r="A65" s="2536"/>
      <c r="B65" s="1123"/>
      <c r="C65" s="2637"/>
      <c r="D65" s="2637"/>
      <c r="E65" s="2538"/>
      <c r="G65" s="2538"/>
      <c r="H65" s="2538"/>
      <c r="I65" s="2538"/>
      <c r="J65" s="2538"/>
      <c r="K65" s="2538"/>
      <c r="L65" s="2538"/>
      <c r="M65" s="2538"/>
      <c r="N65" s="2538"/>
      <c r="O65" s="2538"/>
      <c r="P65" s="2538"/>
      <c r="Q65" s="2538"/>
      <c r="R65" s="11"/>
      <c r="S65" s="11"/>
      <c r="U65" s="2538"/>
      <c r="V65" s="2538"/>
      <c r="W65" s="2538"/>
      <c r="X65" s="2538"/>
      <c r="Y65" s="2538"/>
      <c r="Z65" s="2538"/>
      <c r="AA65" s="2132"/>
      <c r="AB65" s="2538"/>
      <c r="AC65" s="2538"/>
      <c r="AD65" s="2538"/>
      <c r="AE65" s="2538"/>
      <c r="AF65" s="2538"/>
      <c r="AG65" s="2538"/>
      <c r="AH65" s="2538"/>
      <c r="AI65" s="2538"/>
      <c r="AJ65" s="2538"/>
      <c r="AK65" s="2538"/>
      <c r="AL65" s="2538"/>
      <c r="AM65" s="2538"/>
    </row>
    <row r="66" spans="1:42">
      <c r="A66" s="2536"/>
      <c r="B66" s="1123"/>
      <c r="C66" s="2637"/>
      <c r="D66" s="2637"/>
      <c r="E66" s="2538"/>
      <c r="G66" s="2538"/>
      <c r="H66" s="2538"/>
      <c r="I66" s="2538"/>
      <c r="J66" s="2538"/>
      <c r="K66" s="2538"/>
      <c r="L66" s="2538"/>
      <c r="M66" s="2538"/>
      <c r="N66" s="2538"/>
      <c r="O66" s="2538"/>
      <c r="P66" s="2538"/>
      <c r="Q66" s="2538"/>
      <c r="R66" s="11"/>
      <c r="S66" s="11"/>
      <c r="U66" s="2538"/>
      <c r="V66" s="2538"/>
      <c r="W66" s="2538"/>
      <c r="X66" s="2538"/>
      <c r="Y66" s="2538"/>
      <c r="Z66" s="2538"/>
      <c r="AA66" s="2132"/>
      <c r="AB66" s="2538"/>
      <c r="AC66" s="2538"/>
      <c r="AD66" s="2538"/>
      <c r="AE66" s="2538"/>
      <c r="AF66" s="2538"/>
      <c r="AG66" s="2538"/>
      <c r="AH66" s="2538"/>
      <c r="AI66" s="2538"/>
      <c r="AJ66" s="2538"/>
      <c r="AK66" s="2538"/>
      <c r="AL66" s="2538"/>
      <c r="AM66" s="2538"/>
    </row>
    <row r="67" spans="1:42">
      <c r="A67" s="2536"/>
      <c r="B67" s="1123"/>
      <c r="C67" s="2637"/>
      <c r="D67" s="2637"/>
      <c r="E67" s="2538"/>
      <c r="G67" s="2538"/>
      <c r="H67" s="2538"/>
      <c r="I67" s="2538"/>
      <c r="J67" s="2538"/>
      <c r="K67" s="2538"/>
      <c r="L67" s="2538"/>
      <c r="M67" s="2538"/>
      <c r="N67" s="2538"/>
      <c r="O67" s="2538"/>
      <c r="P67" s="2538"/>
      <c r="Q67" s="2538"/>
      <c r="R67" s="11"/>
      <c r="S67" s="11"/>
      <c r="U67" s="2538"/>
      <c r="V67" s="2538"/>
      <c r="W67" s="2538"/>
      <c r="X67" s="2538"/>
      <c r="Y67" s="2538"/>
      <c r="Z67" s="2538"/>
      <c r="AA67" s="2132"/>
      <c r="AB67" s="2538"/>
      <c r="AC67" s="2538"/>
      <c r="AD67" s="2538"/>
      <c r="AE67" s="2538"/>
      <c r="AF67" s="2538"/>
      <c r="AG67" s="2538"/>
      <c r="AH67" s="2538"/>
      <c r="AI67" s="2538"/>
      <c r="AJ67" s="2538"/>
      <c r="AK67" s="2538"/>
      <c r="AL67" s="2538"/>
      <c r="AM67" s="2538"/>
    </row>
    <row r="68" spans="1:42">
      <c r="A68" s="2536"/>
      <c r="B68" s="1123"/>
      <c r="C68" s="2637"/>
      <c r="D68" s="2637"/>
      <c r="E68" s="2538"/>
      <c r="G68" s="2538"/>
      <c r="H68" s="2538"/>
      <c r="I68" s="2538"/>
      <c r="J68" s="2538"/>
      <c r="K68" s="2538"/>
      <c r="L68" s="2538"/>
      <c r="M68" s="2538"/>
      <c r="N68" s="2538"/>
      <c r="O68" s="2538"/>
      <c r="P68" s="2538"/>
      <c r="Q68" s="2538"/>
      <c r="R68" s="11"/>
      <c r="S68" s="11"/>
      <c r="U68" s="2538"/>
      <c r="V68" s="2538"/>
      <c r="W68" s="2538"/>
      <c r="X68" s="2538"/>
      <c r="Y68" s="2538"/>
      <c r="Z68" s="2538"/>
      <c r="AA68" s="2132"/>
      <c r="AB68" s="2538"/>
      <c r="AC68" s="2538"/>
      <c r="AD68" s="2538"/>
      <c r="AE68" s="2538"/>
      <c r="AF68" s="2538"/>
      <c r="AG68" s="2538"/>
      <c r="AH68" s="2538"/>
      <c r="AI68" s="2538"/>
      <c r="AJ68" s="2538"/>
      <c r="AK68" s="2538"/>
      <c r="AL68" s="2538"/>
      <c r="AM68" s="2538"/>
    </row>
    <row r="69" spans="1:42">
      <c r="A69" s="2536"/>
      <c r="B69" s="1123"/>
      <c r="C69" s="2637"/>
      <c r="D69" s="2637"/>
      <c r="E69" s="2538"/>
      <c r="G69" s="2538"/>
      <c r="H69" s="2538"/>
      <c r="I69" s="2538"/>
      <c r="J69" s="2538"/>
      <c r="K69" s="2538"/>
      <c r="L69" s="2538"/>
      <c r="M69" s="2538"/>
      <c r="N69" s="2538"/>
      <c r="O69" s="2538"/>
      <c r="P69" s="2538"/>
      <c r="Q69" s="2538"/>
      <c r="R69" s="11"/>
      <c r="S69" s="11"/>
      <c r="U69" s="2538"/>
      <c r="V69" s="2538"/>
      <c r="W69" s="2538"/>
      <c r="X69" s="2538"/>
      <c r="Y69" s="2538"/>
      <c r="Z69" s="2538"/>
      <c r="AA69" s="2132"/>
      <c r="AB69" s="2538"/>
      <c r="AC69" s="2538"/>
      <c r="AD69" s="2538"/>
      <c r="AE69" s="2538"/>
      <c r="AF69" s="2538"/>
      <c r="AG69" s="2538"/>
      <c r="AH69" s="2538"/>
      <c r="AI69" s="2538"/>
      <c r="AJ69" s="2538"/>
      <c r="AK69" s="2538"/>
      <c r="AL69" s="2538"/>
      <c r="AM69" s="2538"/>
    </row>
    <row r="70" spans="1:42">
      <c r="A70" s="2536"/>
      <c r="B70" s="1123"/>
      <c r="C70" s="2637"/>
      <c r="D70" s="2637"/>
      <c r="E70" s="2538"/>
      <c r="G70" s="2538"/>
      <c r="H70" s="2538"/>
      <c r="I70" s="2538"/>
      <c r="J70" s="2538"/>
      <c r="K70" s="2538"/>
      <c r="L70" s="2538"/>
      <c r="M70" s="2538"/>
      <c r="N70" s="2538"/>
      <c r="O70" s="2538"/>
      <c r="P70" s="2538"/>
      <c r="Q70" s="2538"/>
      <c r="R70" s="11"/>
      <c r="S70" s="11"/>
      <c r="U70" s="2538"/>
      <c r="V70" s="2538"/>
      <c r="W70" s="2538"/>
      <c r="X70" s="2538"/>
      <c r="Y70" s="2538"/>
      <c r="Z70" s="2538"/>
      <c r="AA70" s="2132"/>
      <c r="AB70" s="2538"/>
      <c r="AC70" s="2538"/>
      <c r="AD70" s="2538"/>
      <c r="AE70" s="2538"/>
      <c r="AF70" s="2538"/>
      <c r="AG70" s="2538"/>
      <c r="AH70" s="2538"/>
      <c r="AI70" s="2538"/>
      <c r="AJ70" s="2538"/>
      <c r="AK70" s="2538"/>
      <c r="AL70" s="2538"/>
      <c r="AM70" s="2538"/>
    </row>
    <row r="71" spans="1:42">
      <c r="A71" s="2536"/>
      <c r="B71" s="1123"/>
      <c r="C71" s="2637"/>
      <c r="D71" s="2637"/>
      <c r="E71" s="2538"/>
      <c r="G71" s="2538"/>
      <c r="H71" s="2538"/>
      <c r="I71" s="2538"/>
      <c r="J71" s="2538"/>
      <c r="K71" s="2538"/>
      <c r="L71" s="2538"/>
      <c r="M71" s="2538"/>
      <c r="N71" s="2538"/>
      <c r="O71" s="2538"/>
      <c r="P71" s="2538"/>
      <c r="Q71" s="2538"/>
      <c r="R71" s="11"/>
      <c r="S71" s="11"/>
      <c r="U71" s="2538"/>
      <c r="V71" s="2538"/>
      <c r="W71" s="2538"/>
      <c r="X71" s="2538"/>
      <c r="Y71" s="2538"/>
      <c r="Z71" s="2538"/>
      <c r="AA71" s="2132"/>
      <c r="AB71" s="2538"/>
      <c r="AC71" s="2538"/>
      <c r="AD71" s="2538"/>
      <c r="AE71" s="2538"/>
      <c r="AF71" s="2538"/>
      <c r="AG71" s="2538"/>
      <c r="AH71" s="2538"/>
      <c r="AI71" s="2538"/>
      <c r="AJ71" s="2538"/>
      <c r="AK71" s="2538"/>
      <c r="AL71" s="2538"/>
      <c r="AM71" s="2538"/>
    </row>
    <row r="72" spans="1:42">
      <c r="A72" s="2536"/>
      <c r="B72" s="1123"/>
      <c r="C72" s="2637"/>
      <c r="D72" s="2637"/>
      <c r="E72" s="2538"/>
      <c r="G72" s="2538"/>
      <c r="H72" s="2538"/>
      <c r="I72" s="2538"/>
      <c r="J72" s="2538"/>
      <c r="K72" s="2538"/>
      <c r="L72" s="2538"/>
      <c r="M72" s="2538"/>
      <c r="N72" s="2538"/>
      <c r="O72" s="2538"/>
      <c r="P72" s="2538"/>
      <c r="Q72" s="2538"/>
      <c r="R72" s="11"/>
      <c r="S72" s="11"/>
      <c r="U72" s="2538"/>
      <c r="V72" s="2538"/>
      <c r="W72" s="2538"/>
      <c r="X72" s="2538"/>
      <c r="Y72" s="2538"/>
      <c r="Z72" s="2538"/>
      <c r="AA72" s="2132"/>
      <c r="AB72" s="2538"/>
      <c r="AC72" s="2538"/>
      <c r="AD72" s="2538"/>
      <c r="AE72" s="2538"/>
      <c r="AF72" s="2538"/>
      <c r="AG72" s="2538"/>
      <c r="AH72" s="2538"/>
      <c r="AI72" s="2538"/>
      <c r="AJ72" s="2538"/>
      <c r="AK72" s="2538"/>
      <c r="AL72" s="2538"/>
      <c r="AM72" s="2538"/>
    </row>
    <row r="73" spans="1:42">
      <c r="A73" s="2536"/>
      <c r="B73" s="1123"/>
      <c r="C73" s="2637"/>
      <c r="D73" s="2637"/>
      <c r="E73" s="2538"/>
      <c r="G73" s="2538"/>
      <c r="H73" s="2538"/>
      <c r="I73" s="2538"/>
      <c r="J73" s="2538"/>
      <c r="K73" s="2538"/>
      <c r="L73" s="2538"/>
      <c r="M73" s="2538"/>
      <c r="N73" s="2538"/>
      <c r="O73" s="2538"/>
      <c r="P73" s="2538"/>
      <c r="Q73" s="2538"/>
      <c r="R73" s="11"/>
      <c r="S73" s="11"/>
      <c r="U73" s="2538"/>
      <c r="V73" s="2538"/>
      <c r="W73" s="2538"/>
      <c r="X73" s="2538"/>
      <c r="Y73" s="2538"/>
      <c r="Z73" s="2538"/>
      <c r="AA73" s="2132"/>
      <c r="AB73" s="2538"/>
      <c r="AC73" s="2538"/>
      <c r="AD73" s="2538"/>
      <c r="AE73" s="2538"/>
      <c r="AF73" s="2538"/>
      <c r="AG73" s="2538"/>
      <c r="AH73" s="2538"/>
      <c r="AI73" s="2538"/>
      <c r="AJ73" s="2538"/>
      <c r="AK73" s="2538"/>
      <c r="AL73" s="2538"/>
      <c r="AM73" s="2538"/>
    </row>
    <row r="74" spans="1:42">
      <c r="A74" s="2536"/>
      <c r="B74" s="1123"/>
      <c r="C74" s="2637"/>
      <c r="D74" s="2637"/>
      <c r="E74" s="2538"/>
      <c r="G74" s="2538"/>
      <c r="H74" s="2538"/>
      <c r="I74" s="2538"/>
      <c r="J74" s="2538"/>
      <c r="K74" s="2538"/>
      <c r="L74" s="2538"/>
      <c r="M74" s="2538"/>
      <c r="N74" s="2538"/>
      <c r="O74" s="2538"/>
      <c r="P74" s="2538"/>
      <c r="Q74" s="2538"/>
      <c r="R74" s="11"/>
      <c r="S74" s="11"/>
      <c r="U74" s="2538"/>
      <c r="V74" s="2538"/>
      <c r="W74" s="2538"/>
      <c r="X74" s="2538"/>
      <c r="Y74" s="2538"/>
      <c r="Z74" s="2538"/>
      <c r="AA74" s="2132"/>
      <c r="AB74" s="2538"/>
      <c r="AC74" s="2538"/>
      <c r="AD74" s="2538"/>
      <c r="AE74" s="2538"/>
      <c r="AF74" s="2538"/>
      <c r="AG74" s="2538"/>
      <c r="AH74" s="2538"/>
      <c r="AI74" s="2538"/>
      <c r="AJ74" s="2538"/>
      <c r="AK74" s="2538"/>
      <c r="AL74" s="2538"/>
      <c r="AM74" s="2538"/>
    </row>
    <row r="75" spans="1:42">
      <c r="R75" s="11"/>
      <c r="S75" s="11"/>
      <c r="U75" s="44"/>
      <c r="V75" s="1129"/>
      <c r="W75" s="44"/>
      <c r="X75" s="1129"/>
      <c r="Y75" s="44"/>
      <c r="Z75" s="1129"/>
      <c r="AA75" s="2133"/>
      <c r="AB75" s="1129"/>
      <c r="AC75" s="44"/>
      <c r="AD75" s="1129"/>
      <c r="AE75" s="44"/>
      <c r="AG75" s="11"/>
      <c r="AH75" s="11"/>
      <c r="AI75" s="11"/>
      <c r="AJ75" s="11"/>
      <c r="AK75" s="11"/>
    </row>
    <row r="76" spans="1:42">
      <c r="AG76" s="44"/>
      <c r="AH76" s="11"/>
      <c r="AI76" s="11"/>
      <c r="AJ76" s="11"/>
      <c r="AK76" s="11"/>
    </row>
    <row r="77" spans="1:42" s="2125" customFormat="1">
      <c r="A77" s="2124" t="s">
        <v>1728</v>
      </c>
      <c r="F77" s="2126"/>
      <c r="G77" s="2127"/>
      <c r="J77" s="2128"/>
      <c r="K77" s="2129"/>
      <c r="L77" s="2128"/>
      <c r="M77" s="2129"/>
      <c r="N77" s="2128"/>
      <c r="O77" s="2129"/>
      <c r="P77" s="2128"/>
      <c r="Q77" s="2129"/>
      <c r="R77" s="2128"/>
      <c r="S77" s="2129"/>
      <c r="T77" s="2128"/>
      <c r="U77" s="2129"/>
      <c r="V77" s="2128"/>
      <c r="W77" s="2129"/>
      <c r="X77" s="2128"/>
      <c r="Y77" s="2129"/>
      <c r="Z77" s="2128"/>
      <c r="AA77" s="2129"/>
      <c r="AB77" s="2128"/>
      <c r="AC77" s="2129"/>
      <c r="AD77" s="2128"/>
      <c r="AE77" s="2129"/>
      <c r="AF77" s="2128"/>
      <c r="AG77" s="2129"/>
      <c r="AH77" s="2128"/>
      <c r="AI77" s="2129"/>
      <c r="AJ77" s="2128"/>
      <c r="AK77" s="2128"/>
    </row>
    <row r="79" spans="1:42">
      <c r="H79" s="5118" t="s">
        <v>1510</v>
      </c>
      <c r="I79" s="5119"/>
      <c r="J79" s="5119"/>
      <c r="K79" s="5119"/>
      <c r="L79" s="5119"/>
      <c r="M79" s="5119"/>
      <c r="N79" s="5120"/>
      <c r="O79" s="5121" t="s">
        <v>1514</v>
      </c>
      <c r="P79" s="5122"/>
      <c r="Q79" s="5122"/>
      <c r="R79" s="5122"/>
      <c r="S79" s="5122"/>
      <c r="T79" s="5122"/>
      <c r="U79" s="5123"/>
      <c r="V79" s="5124" t="s">
        <v>1515</v>
      </c>
      <c r="W79" s="5125"/>
      <c r="X79" s="5125"/>
      <c r="Y79" s="5125"/>
      <c r="Z79" s="5125"/>
      <c r="AA79" s="5125"/>
      <c r="AB79" s="5125"/>
      <c r="AC79" s="5089" t="s">
        <v>1516</v>
      </c>
      <c r="AD79" s="5090"/>
      <c r="AE79" s="5090"/>
      <c r="AF79" s="5090"/>
      <c r="AG79" s="5090"/>
      <c r="AH79" s="5090"/>
      <c r="AI79" s="5091"/>
      <c r="AJ79" s="5092" t="s">
        <v>1520</v>
      </c>
      <c r="AK79" s="5093"/>
      <c r="AL79" s="5093"/>
      <c r="AM79" s="5093"/>
      <c r="AN79" s="5093"/>
      <c r="AO79" s="5093"/>
      <c r="AP79" s="5094"/>
    </row>
    <row r="80" spans="1:42">
      <c r="C80" s="2636" t="s">
        <v>238</v>
      </c>
      <c r="D80" s="558" t="s">
        <v>1517</v>
      </c>
      <c r="E80" s="1677"/>
      <c r="F80" s="1424"/>
      <c r="G80" s="2638"/>
      <c r="H80" s="2134"/>
      <c r="I80" s="2135"/>
      <c r="J80" s="2136"/>
      <c r="K80" s="2137" t="s">
        <v>1518</v>
      </c>
      <c r="L80" s="2138"/>
      <c r="M80" s="2139"/>
      <c r="N80" s="2140"/>
      <c r="O80" s="2141"/>
      <c r="P80" s="2142"/>
      <c r="Q80" s="2143"/>
      <c r="R80" s="2144" t="s">
        <v>1519</v>
      </c>
      <c r="S80" s="2143"/>
      <c r="T80" s="2142"/>
      <c r="U80" s="2145"/>
      <c r="V80" s="1752"/>
      <c r="W80" s="1753"/>
      <c r="X80" s="2146"/>
      <c r="Y80" s="1754" t="s">
        <v>1521</v>
      </c>
      <c r="Z80" s="2146"/>
      <c r="AA80" s="1753"/>
      <c r="AB80" s="2147"/>
      <c r="AC80" s="1758"/>
      <c r="AD80" s="1759"/>
      <c r="AE80" s="2148"/>
      <c r="AF80" s="1760" t="s">
        <v>1522</v>
      </c>
      <c r="AG80" s="2148"/>
      <c r="AH80" s="1759"/>
      <c r="AI80" s="1761"/>
      <c r="AJ80" s="1766"/>
      <c r="AK80" s="1767"/>
      <c r="AL80" s="1767"/>
      <c r="AM80" s="2149" t="s">
        <v>1532</v>
      </c>
      <c r="AN80" s="2150"/>
      <c r="AO80" s="1767"/>
      <c r="AP80" s="2151"/>
    </row>
    <row r="81" spans="1:89">
      <c r="C81" s="2636" t="s">
        <v>238</v>
      </c>
      <c r="D81" s="1733" t="s">
        <v>1845</v>
      </c>
      <c r="G81" s="625"/>
      <c r="H81" s="1734"/>
      <c r="I81" s="1735"/>
      <c r="J81" s="2152"/>
      <c r="K81" s="1736" t="s">
        <v>1525</v>
      </c>
      <c r="L81" s="1737"/>
      <c r="M81" s="2153"/>
      <c r="N81" s="1738"/>
      <c r="O81" s="1744"/>
      <c r="P81" s="1745"/>
      <c r="Q81" s="2154"/>
      <c r="R81" s="1746" t="s">
        <v>1525</v>
      </c>
      <c r="S81" s="2154"/>
      <c r="T81" s="1745"/>
      <c r="U81" s="1747"/>
      <c r="V81" s="1752"/>
      <c r="W81" s="1753"/>
      <c r="X81" s="2146"/>
      <c r="Y81" s="1754" t="s">
        <v>746</v>
      </c>
      <c r="Z81" s="2146"/>
      <c r="AA81" s="1753"/>
      <c r="AB81" s="2147"/>
      <c r="AC81" s="1758"/>
      <c r="AD81" s="1759"/>
      <c r="AE81" s="2148"/>
      <c r="AF81" s="1760" t="s">
        <v>746</v>
      </c>
      <c r="AG81" s="2148"/>
      <c r="AH81" s="1759"/>
      <c r="AI81" s="1761"/>
      <c r="AJ81" s="1769"/>
      <c r="AK81" s="1770"/>
      <c r="AL81" s="1770"/>
      <c r="AM81" s="1768" t="s">
        <v>1531</v>
      </c>
      <c r="AN81" s="2155"/>
      <c r="AO81" s="1770"/>
      <c r="AP81" s="2156"/>
    </row>
    <row r="82" spans="1:89">
      <c r="C82" s="2636" t="s">
        <v>238</v>
      </c>
      <c r="D82" s="1733" t="s">
        <v>1511</v>
      </c>
      <c r="G82" s="625"/>
      <c r="H82" s="1734"/>
      <c r="I82" s="1735"/>
      <c r="J82" s="2152"/>
      <c r="K82" s="1736" t="s">
        <v>763</v>
      </c>
      <c r="L82" s="1737"/>
      <c r="M82" s="2153"/>
      <c r="N82" s="1738"/>
      <c r="O82" s="1744"/>
      <c r="P82" s="1745"/>
      <c r="Q82" s="2154"/>
      <c r="R82" s="1746" t="s">
        <v>763</v>
      </c>
      <c r="S82" s="2154"/>
      <c r="T82" s="1745"/>
      <c r="U82" s="1747"/>
      <c r="V82" s="1752"/>
      <c r="W82" s="1753"/>
      <c r="X82" s="2146"/>
      <c r="Y82" s="1754" t="s">
        <v>1531</v>
      </c>
      <c r="Z82" s="2146"/>
      <c r="AA82" s="1753"/>
      <c r="AB82" s="2147"/>
      <c r="AC82" s="1758"/>
      <c r="AD82" s="1759"/>
      <c r="AE82" s="2148"/>
      <c r="AF82" s="1760" t="s">
        <v>1531</v>
      </c>
      <c r="AG82" s="2148"/>
      <c r="AH82" s="1759"/>
      <c r="AI82" s="1761"/>
      <c r="AJ82" s="1769"/>
      <c r="AK82" s="1770"/>
      <c r="AL82" s="1770"/>
      <c r="AM82" s="1768" t="s">
        <v>1525</v>
      </c>
      <c r="AN82" s="2155"/>
      <c r="AO82" s="1770"/>
      <c r="AP82" s="2156"/>
    </row>
    <row r="83" spans="1:89">
      <c r="C83" s="2636" t="s">
        <v>238</v>
      </c>
      <c r="D83" s="548" t="s">
        <v>749</v>
      </c>
      <c r="G83" s="625"/>
      <c r="H83" s="1734"/>
      <c r="I83" s="2157"/>
      <c r="J83" s="2152"/>
      <c r="K83" s="2158" t="s">
        <v>1526</v>
      </c>
      <c r="L83" s="2157"/>
      <c r="M83" s="2153"/>
      <c r="N83" s="2159"/>
      <c r="O83" s="1744"/>
      <c r="P83" s="1745"/>
      <c r="Q83" s="2154"/>
      <c r="R83" s="1746" t="s">
        <v>1526</v>
      </c>
      <c r="S83" s="2154"/>
      <c r="T83" s="1745"/>
      <c r="U83" s="1747"/>
      <c r="V83" s="1752"/>
      <c r="W83" s="1753"/>
      <c r="X83" s="2146"/>
      <c r="Y83" s="1754" t="s">
        <v>1526</v>
      </c>
      <c r="Z83" s="2146"/>
      <c r="AA83" s="1753"/>
      <c r="AB83" s="2147"/>
      <c r="AC83" s="1758"/>
      <c r="AD83" s="1759"/>
      <c r="AE83" s="2148"/>
      <c r="AF83" s="1760" t="s">
        <v>1526</v>
      </c>
      <c r="AG83" s="2148"/>
      <c r="AH83" s="1759"/>
      <c r="AI83" s="1761"/>
      <c r="AJ83" s="1769"/>
      <c r="AK83" s="1770"/>
      <c r="AL83" s="1770"/>
      <c r="AM83" s="1768" t="s">
        <v>1526</v>
      </c>
      <c r="AN83" s="2155"/>
      <c r="AO83" s="1770"/>
      <c r="AP83" s="2156"/>
    </row>
    <row r="84" spans="1:89">
      <c r="C84" s="2636" t="s">
        <v>238</v>
      </c>
      <c r="D84" s="548" t="s">
        <v>1528</v>
      </c>
      <c r="G84" s="625"/>
      <c r="H84" s="1734"/>
      <c r="I84" s="1735"/>
      <c r="J84" s="2152"/>
      <c r="K84" s="1736" t="s">
        <v>1529</v>
      </c>
      <c r="L84" s="1737"/>
      <c r="M84" s="2153"/>
      <c r="N84" s="1738"/>
      <c r="O84" s="1744"/>
      <c r="P84" s="1745"/>
      <c r="Q84" s="2154"/>
      <c r="R84" s="1746" t="s">
        <v>1530</v>
      </c>
      <c r="S84" s="2154"/>
      <c r="T84" s="1745"/>
      <c r="U84" s="1747"/>
      <c r="V84" s="1752"/>
      <c r="W84" s="1753"/>
      <c r="X84" s="2146"/>
      <c r="Y84" s="1754" t="s">
        <v>1529</v>
      </c>
      <c r="Z84" s="2146"/>
      <c r="AA84" s="1753"/>
      <c r="AB84" s="2147"/>
      <c r="AC84" s="1758"/>
      <c r="AD84" s="1759"/>
      <c r="AE84" s="2148"/>
      <c r="AF84" s="1760" t="s">
        <v>1530</v>
      </c>
      <c r="AG84" s="2148"/>
      <c r="AH84" s="1759"/>
      <c r="AI84" s="1761"/>
      <c r="AJ84" s="1769"/>
      <c r="AK84" s="1770"/>
      <c r="AL84" s="1770"/>
      <c r="AM84" s="1768" t="s">
        <v>1530</v>
      </c>
      <c r="AN84" s="2155"/>
      <c r="AO84" s="1770"/>
      <c r="AP84" s="2156"/>
    </row>
    <row r="85" spans="1:89">
      <c r="C85" s="2636" t="s">
        <v>238</v>
      </c>
      <c r="D85" s="765" t="s">
        <v>1512</v>
      </c>
      <c r="E85" s="1554"/>
      <c r="F85" s="1422"/>
      <c r="G85" s="621"/>
      <c r="H85" s="1739"/>
      <c r="I85" s="1740"/>
      <c r="J85" s="2160"/>
      <c r="K85" s="1741" t="s">
        <v>1527</v>
      </c>
      <c r="L85" s="1742"/>
      <c r="M85" s="2161"/>
      <c r="N85" s="1743"/>
      <c r="O85" s="1748"/>
      <c r="P85" s="1749"/>
      <c r="Q85" s="2162"/>
      <c r="R85" s="1750" t="s">
        <v>1527</v>
      </c>
      <c r="S85" s="2162"/>
      <c r="T85" s="1749"/>
      <c r="U85" s="1751"/>
      <c r="V85" s="1755"/>
      <c r="W85" s="1756"/>
      <c r="X85" s="2163"/>
      <c r="Y85" s="1757" t="s">
        <v>1527</v>
      </c>
      <c r="Z85" s="2163"/>
      <c r="AA85" s="1756"/>
      <c r="AB85" s="2164"/>
      <c r="AC85" s="1762"/>
      <c r="AD85" s="1763"/>
      <c r="AE85" s="2165"/>
      <c r="AF85" s="1764" t="s">
        <v>1527</v>
      </c>
      <c r="AG85" s="2165"/>
      <c r="AH85" s="1763"/>
      <c r="AI85" s="1765"/>
      <c r="AJ85" s="1771"/>
      <c r="AK85" s="1772"/>
      <c r="AL85" s="1772"/>
      <c r="AM85" s="1773" t="s">
        <v>1527</v>
      </c>
      <c r="AN85" s="2166"/>
      <c r="AO85" s="1772"/>
      <c r="AP85" s="2167"/>
    </row>
    <row r="87" spans="1:89" s="2125" customFormat="1">
      <c r="A87" s="2124" t="s">
        <v>1976</v>
      </c>
      <c r="F87" s="2126"/>
      <c r="G87" s="2127"/>
      <c r="J87" s="2128"/>
      <c r="K87" s="2129"/>
      <c r="L87" s="2128"/>
      <c r="M87" s="2129"/>
      <c r="N87" s="2128"/>
      <c r="O87" s="2129"/>
      <c r="P87" s="2128"/>
      <c r="Q87" s="2129"/>
      <c r="R87" s="2128"/>
      <c r="S87" s="2129"/>
      <c r="T87" s="2128"/>
      <c r="U87" s="2129"/>
      <c r="V87" s="2128"/>
      <c r="W87" s="2129"/>
      <c r="X87" s="2128"/>
      <c r="Y87" s="2129"/>
      <c r="Z87" s="2128"/>
      <c r="AA87" s="2129"/>
      <c r="AB87" s="2128"/>
      <c r="AC87" s="2129"/>
      <c r="AD87" s="2128"/>
      <c r="AE87" s="2129"/>
      <c r="AF87" s="2128"/>
      <c r="AG87" s="2129"/>
      <c r="AH87" s="2128"/>
      <c r="AI87" s="2129"/>
      <c r="AJ87" s="2128"/>
      <c r="AK87" s="2128"/>
    </row>
    <row r="89" spans="1:89" s="370" customFormat="1" ht="38.25" customHeight="1">
      <c r="A89" s="2642" t="s">
        <v>1977</v>
      </c>
      <c r="B89" s="2643" t="s">
        <v>75</v>
      </c>
      <c r="C89" s="1714" t="s">
        <v>208</v>
      </c>
      <c r="D89" s="2644"/>
      <c r="E89" s="2645">
        <v>0</v>
      </c>
      <c r="F89" s="2646">
        <v>100</v>
      </c>
      <c r="G89" s="2646">
        <v>200</v>
      </c>
      <c r="H89" s="2646">
        <v>300</v>
      </c>
      <c r="I89" s="2646">
        <v>400</v>
      </c>
      <c r="J89" s="2646">
        <v>500</v>
      </c>
      <c r="K89" s="2646">
        <v>600</v>
      </c>
      <c r="L89" s="2646">
        <v>700</v>
      </c>
      <c r="M89" s="2646">
        <v>800</v>
      </c>
      <c r="N89" s="2646">
        <v>900</v>
      </c>
      <c r="O89" s="2646">
        <v>1000</v>
      </c>
      <c r="P89" s="2646">
        <v>1100</v>
      </c>
      <c r="Q89" s="2646">
        <v>1200</v>
      </c>
      <c r="R89" s="2646">
        <v>1300</v>
      </c>
      <c r="S89" s="2646">
        <v>1400</v>
      </c>
      <c r="T89" s="2647">
        <v>1500</v>
      </c>
      <c r="W89" s="2169"/>
      <c r="X89" s="2168"/>
      <c r="Y89" s="2169"/>
      <c r="Z89" s="2168"/>
      <c r="AA89" s="2169"/>
      <c r="AB89" s="2168"/>
      <c r="AC89" s="2169"/>
      <c r="AD89" s="2168"/>
      <c r="AE89" s="2169"/>
      <c r="AF89" s="2168"/>
      <c r="AG89" s="2169"/>
      <c r="AH89" s="2168"/>
      <c r="AI89" s="2169"/>
      <c r="AJ89" s="2168"/>
      <c r="AK89" s="2168"/>
    </row>
    <row r="90" spans="1:89">
      <c r="A90" s="1077" t="s">
        <v>1978</v>
      </c>
      <c r="B90" s="1713" t="s">
        <v>75</v>
      </c>
      <c r="C90" s="2648" t="s">
        <v>208</v>
      </c>
      <c r="D90" s="2649"/>
      <c r="E90" s="2650"/>
      <c r="F90" s="2651"/>
      <c r="G90" s="2652" t="s">
        <v>1986</v>
      </c>
      <c r="H90" s="2651"/>
      <c r="I90" s="2651"/>
      <c r="J90" s="2652"/>
      <c r="K90" s="2651"/>
      <c r="L90" s="2652"/>
      <c r="M90" s="2651"/>
      <c r="N90" s="2651"/>
      <c r="O90" s="2651"/>
      <c r="P90" s="2651"/>
      <c r="Q90" s="2651"/>
      <c r="R90" s="2651"/>
      <c r="S90" s="2651"/>
      <c r="T90" s="2653"/>
      <c r="V90" s="1578" t="s">
        <v>1979</v>
      </c>
    </row>
    <row r="91" spans="1:89">
      <c r="A91" s="5095" t="s">
        <v>1980</v>
      </c>
      <c r="B91" s="5098" t="s">
        <v>1981</v>
      </c>
      <c r="C91" s="5101" t="s">
        <v>208</v>
      </c>
      <c r="D91" s="379"/>
      <c r="E91" s="5104" t="s">
        <v>1982</v>
      </c>
      <c r="F91" s="5105"/>
      <c r="G91" s="5105"/>
      <c r="H91" s="5105"/>
      <c r="T91" s="721"/>
    </row>
    <row r="92" spans="1:89">
      <c r="A92" s="5096"/>
      <c r="B92" s="5099"/>
      <c r="C92" s="5102"/>
      <c r="D92" s="381"/>
      <c r="E92" s="2654"/>
      <c r="H92" s="4166" t="s">
        <v>1983</v>
      </c>
      <c r="I92" s="5106"/>
      <c r="J92" s="5106"/>
      <c r="K92" s="5106"/>
      <c r="T92" s="721"/>
    </row>
    <row r="93" spans="1:89">
      <c r="A93" s="5096"/>
      <c r="B93" s="5099"/>
      <c r="C93" s="5102"/>
      <c r="D93" s="381"/>
      <c r="E93" s="2654"/>
      <c r="K93" s="5107" t="s">
        <v>1984</v>
      </c>
      <c r="L93" s="5108"/>
      <c r="M93" s="5108"/>
      <c r="N93" s="5108"/>
      <c r="O93" s="5108"/>
      <c r="P93" s="5108"/>
      <c r="T93" s="721"/>
    </row>
    <row r="94" spans="1:89">
      <c r="A94" s="5097"/>
      <c r="B94" s="5100"/>
      <c r="C94" s="5103"/>
      <c r="D94" s="382"/>
      <c r="E94" s="2186"/>
      <c r="F94" s="1422"/>
      <c r="G94" s="630"/>
      <c r="H94" s="1554"/>
      <c r="I94" s="1554"/>
      <c r="J94" s="1573"/>
      <c r="K94" s="1574"/>
      <c r="L94" s="1573"/>
      <c r="M94" s="1574"/>
      <c r="N94" s="1573"/>
      <c r="O94" s="1574"/>
      <c r="P94" s="4160" t="s">
        <v>1985</v>
      </c>
      <c r="Q94" s="5109"/>
      <c r="R94" s="5109"/>
      <c r="S94" s="5109"/>
      <c r="T94" s="5110"/>
    </row>
    <row r="95" spans="1:89" ht="15.75" thickBot="1"/>
    <row r="96" spans="1:89" s="44" customFormat="1">
      <c r="A96" s="11"/>
      <c r="B96" s="2170"/>
      <c r="C96" s="2171"/>
      <c r="D96" s="2171"/>
      <c r="E96" s="2171"/>
      <c r="F96" s="2172"/>
      <c r="G96" s="2173"/>
      <c r="H96" s="2171"/>
      <c r="I96" s="2171"/>
      <c r="J96" s="2174"/>
      <c r="K96" s="2175"/>
      <c r="L96" s="2174"/>
      <c r="M96" s="2175"/>
      <c r="N96" s="2174"/>
      <c r="O96" s="2175"/>
      <c r="P96" s="2174"/>
      <c r="Q96" s="2175"/>
      <c r="R96" s="2175"/>
      <c r="S96" s="2175"/>
      <c r="T96" s="2175"/>
      <c r="U96" s="2176"/>
      <c r="W96" s="1129"/>
      <c r="Y96" s="1129"/>
      <c r="AA96" s="1129"/>
      <c r="AC96" s="1129"/>
      <c r="AE96" s="1129"/>
      <c r="AG96" s="1129"/>
      <c r="AI96" s="1129"/>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row>
    <row r="97" spans="1:89" s="44" customFormat="1">
      <c r="A97" s="11"/>
      <c r="B97" s="2177"/>
      <c r="C97" s="1716" t="s">
        <v>1730</v>
      </c>
      <c r="D97" s="11"/>
      <c r="E97" s="1726"/>
      <c r="F97" s="1728"/>
      <c r="G97" s="1729"/>
      <c r="H97" s="1726"/>
      <c r="I97" s="1726"/>
      <c r="J97" s="1730"/>
      <c r="K97" s="1731"/>
      <c r="L97" s="1730"/>
      <c r="M97" s="1731"/>
      <c r="N97" s="1730"/>
      <c r="O97" s="1731"/>
      <c r="P97" s="1730"/>
      <c r="Q97" s="1731"/>
      <c r="R97" s="1731"/>
      <c r="S97" s="1731"/>
      <c r="T97" s="1731"/>
      <c r="U97" s="2178"/>
      <c r="W97" s="1129"/>
      <c r="Y97" s="1129"/>
      <c r="AA97" s="1129"/>
      <c r="AC97" s="1129"/>
      <c r="AE97" s="1129"/>
      <c r="AG97" s="1129"/>
      <c r="AI97" s="1129"/>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row>
    <row r="98" spans="1:89" s="44" customFormat="1" ht="15.75" thickBot="1">
      <c r="A98" s="11"/>
      <c r="B98" s="2179"/>
      <c r="C98" s="2180"/>
      <c r="D98" s="2180"/>
      <c r="E98" s="2180"/>
      <c r="F98" s="2181"/>
      <c r="G98" s="2182"/>
      <c r="H98" s="2180"/>
      <c r="I98" s="2180"/>
      <c r="J98" s="2183"/>
      <c r="K98" s="2184"/>
      <c r="L98" s="2183"/>
      <c r="M98" s="2184"/>
      <c r="N98" s="2183"/>
      <c r="O98" s="2184"/>
      <c r="P98" s="2183"/>
      <c r="Q98" s="2184"/>
      <c r="R98" s="2184"/>
      <c r="S98" s="2184"/>
      <c r="T98" s="2184"/>
      <c r="U98" s="2185"/>
      <c r="W98" s="1129"/>
      <c r="Y98" s="1129"/>
      <c r="AA98" s="1129"/>
      <c r="AC98" s="1129"/>
      <c r="AE98" s="1129"/>
      <c r="AG98" s="1129"/>
      <c r="AI98" s="1129"/>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row>
    <row r="104" spans="1:89" s="44" customFormat="1">
      <c r="A104" s="11"/>
      <c r="B104" s="11"/>
      <c r="C104" s="11"/>
      <c r="D104" s="11"/>
      <c r="E104" s="11"/>
      <c r="F104" s="2538"/>
      <c r="G104" s="138"/>
      <c r="H104" s="11"/>
      <c r="I104" s="11"/>
      <c r="K104" s="1129"/>
      <c r="M104" s="1129"/>
      <c r="O104" s="1129"/>
      <c r="P104" s="11"/>
      <c r="Q104" s="1129"/>
      <c r="S104" s="1129"/>
      <c r="U104" s="1129"/>
      <c r="W104" s="1129"/>
      <c r="Y104" s="1129"/>
      <c r="AA104" s="1129"/>
      <c r="AC104" s="1129"/>
      <c r="AE104" s="1129"/>
      <c r="AG104" s="1129"/>
      <c r="AI104" s="1129"/>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row>
    <row r="105" spans="1:89" s="44" customFormat="1">
      <c r="A105" s="11"/>
      <c r="B105" s="11"/>
      <c r="C105" s="11"/>
      <c r="D105" s="11"/>
      <c r="E105" s="11"/>
      <c r="F105" s="2538"/>
      <c r="G105" s="138"/>
      <c r="H105" s="11"/>
      <c r="I105" s="11"/>
      <c r="K105" s="1129"/>
      <c r="M105" s="1129"/>
      <c r="O105" s="1129"/>
      <c r="P105" s="11"/>
      <c r="Q105" s="1129"/>
      <c r="S105" s="1129"/>
      <c r="U105" s="1129"/>
      <c r="W105" s="1129"/>
      <c r="Y105" s="1129"/>
      <c r="AA105" s="1129"/>
      <c r="AC105" s="1129"/>
      <c r="AE105" s="1129"/>
      <c r="AG105" s="1129"/>
      <c r="AI105" s="1129"/>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row>
    <row r="106" spans="1:89" s="44" customFormat="1">
      <c r="A106" s="11"/>
      <c r="B106" s="11"/>
      <c r="C106" s="11"/>
      <c r="D106" s="11"/>
      <c r="E106" s="11"/>
      <c r="F106" s="2538"/>
      <c r="G106" s="138"/>
      <c r="H106" s="11"/>
      <c r="I106" s="11"/>
      <c r="K106" s="1129"/>
      <c r="M106" s="1129"/>
      <c r="O106" s="1129"/>
      <c r="P106" s="11"/>
      <c r="Q106" s="1129"/>
      <c r="S106" s="1129"/>
      <c r="U106" s="1129"/>
      <c r="W106" s="1129"/>
      <c r="Y106" s="1129"/>
      <c r="AA106" s="1129"/>
      <c r="AC106" s="1129"/>
      <c r="AE106" s="1129"/>
      <c r="AG106" s="1129"/>
      <c r="AI106" s="1129"/>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row>
    <row r="138" spans="6:72">
      <c r="F138" s="11"/>
      <c r="G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BR138" s="1129"/>
      <c r="BS138" s="44"/>
      <c r="BT138" s="1129"/>
    </row>
    <row r="139" spans="6:72">
      <c r="N139" s="11"/>
      <c r="O139" s="11"/>
      <c r="P139" s="11"/>
      <c r="Q139" s="11"/>
      <c r="R139" s="11"/>
      <c r="S139" s="11"/>
      <c r="T139" s="11"/>
      <c r="U139" s="11"/>
      <c r="V139" s="11"/>
      <c r="W139" s="11"/>
      <c r="X139" s="11"/>
      <c r="Y139" s="11"/>
      <c r="Z139" s="11"/>
      <c r="AA139" s="11"/>
      <c r="AB139" s="11"/>
      <c r="AC139" s="11"/>
      <c r="AD139" s="11"/>
      <c r="AE139" s="11"/>
      <c r="AF139" s="11"/>
      <c r="BR139" s="1129"/>
      <c r="BS139" s="44"/>
      <c r="BT139" s="1129"/>
    </row>
    <row r="140" spans="6:72">
      <c r="N140" s="11"/>
      <c r="O140" s="11"/>
      <c r="P140" s="11"/>
      <c r="Q140" s="11"/>
      <c r="R140" s="11"/>
      <c r="S140" s="11"/>
      <c r="T140" s="11"/>
      <c r="U140" s="11"/>
      <c r="V140" s="11"/>
      <c r="W140" s="11"/>
      <c r="X140" s="11"/>
      <c r="Y140" s="11"/>
      <c r="Z140" s="11"/>
      <c r="AA140" s="11"/>
      <c r="AB140" s="11"/>
      <c r="AC140" s="11"/>
      <c r="AD140" s="11"/>
      <c r="AE140" s="11"/>
      <c r="AF140" s="11"/>
      <c r="BR140" s="1129"/>
      <c r="BS140" s="44"/>
      <c r="BT140" s="1129"/>
    </row>
    <row r="141" spans="6:72">
      <c r="N141" s="11"/>
      <c r="O141" s="11"/>
      <c r="P141" s="11"/>
      <c r="Q141" s="11"/>
      <c r="R141" s="11"/>
      <c r="S141" s="11"/>
      <c r="T141" s="11"/>
      <c r="U141" s="11"/>
      <c r="V141" s="11"/>
      <c r="W141" s="11"/>
      <c r="X141" s="11"/>
      <c r="Y141" s="11"/>
      <c r="Z141" s="11"/>
      <c r="AA141" s="11"/>
      <c r="AB141" s="11"/>
      <c r="AC141" s="11"/>
      <c r="AD141" s="11"/>
      <c r="AE141" s="11"/>
      <c r="AF141" s="11"/>
      <c r="BR141" s="1129"/>
      <c r="BS141" s="44"/>
      <c r="BT141" s="1129"/>
    </row>
    <row r="142" spans="6:72">
      <c r="N142" s="11"/>
      <c r="O142" s="11"/>
      <c r="P142" s="11"/>
      <c r="Q142" s="11"/>
      <c r="R142" s="11"/>
      <c r="S142" s="11"/>
      <c r="T142" s="11"/>
      <c r="U142" s="11"/>
      <c r="V142" s="11"/>
      <c r="W142" s="11"/>
      <c r="X142" s="11"/>
      <c r="Y142" s="11"/>
      <c r="Z142" s="11"/>
      <c r="AA142" s="11"/>
      <c r="AB142" s="11"/>
      <c r="AC142" s="11"/>
      <c r="AD142" s="11"/>
      <c r="AE142" s="11"/>
      <c r="AF142" s="11"/>
      <c r="BR142" s="1129"/>
      <c r="BS142" s="44"/>
      <c r="BT142" s="1129"/>
    </row>
    <row r="143" spans="6:72">
      <c r="N143" s="11"/>
      <c r="O143" s="11"/>
      <c r="P143" s="11"/>
      <c r="Q143" s="11"/>
      <c r="R143" s="11"/>
      <c r="S143" s="11"/>
      <c r="T143" s="11"/>
      <c r="U143" s="11"/>
      <c r="V143" s="11"/>
      <c r="W143" s="11"/>
      <c r="X143" s="11"/>
      <c r="Y143" s="11"/>
      <c r="Z143" s="11"/>
      <c r="AA143" s="11"/>
      <c r="AB143" s="11"/>
      <c r="AC143" s="11"/>
      <c r="AD143" s="11"/>
      <c r="AE143" s="11"/>
      <c r="AF143" s="11"/>
      <c r="BR143" s="1129"/>
      <c r="BS143" s="44"/>
      <c r="BT143" s="1129"/>
    </row>
    <row r="144" spans="6:72">
      <c r="N144" s="11"/>
      <c r="O144" s="11"/>
      <c r="P144" s="11"/>
      <c r="Q144" s="11"/>
      <c r="R144" s="11"/>
      <c r="S144" s="11"/>
      <c r="T144" s="11"/>
      <c r="U144" s="11"/>
      <c r="V144" s="11"/>
      <c r="W144" s="11"/>
      <c r="X144" s="11"/>
      <c r="Y144" s="11"/>
      <c r="Z144" s="11"/>
      <c r="AA144" s="11"/>
      <c r="AB144" s="11"/>
      <c r="AC144" s="11"/>
      <c r="AD144" s="11"/>
      <c r="AE144" s="11"/>
      <c r="AF144" s="11"/>
      <c r="BR144" s="1129"/>
      <c r="BS144" s="44"/>
      <c r="BT144" s="1129"/>
    </row>
    <row r="145" spans="1:89">
      <c r="N145" s="11"/>
      <c r="O145" s="11"/>
      <c r="P145" s="11"/>
      <c r="Q145" s="11"/>
      <c r="R145" s="11"/>
      <c r="S145" s="11"/>
      <c r="T145" s="11"/>
      <c r="U145" s="11"/>
      <c r="V145" s="11"/>
      <c r="W145" s="11"/>
      <c r="X145" s="11"/>
      <c r="Y145" s="11"/>
      <c r="Z145" s="11"/>
      <c r="AA145" s="11"/>
      <c r="AB145" s="11"/>
      <c r="AC145" s="11"/>
      <c r="AD145" s="11"/>
      <c r="AE145" s="11"/>
      <c r="AF145" s="11"/>
      <c r="BR145" s="1129"/>
      <c r="BS145" s="44"/>
      <c r="BT145" s="1129"/>
    </row>
    <row r="146" spans="1:89">
      <c r="N146" s="11"/>
      <c r="O146" s="11"/>
      <c r="P146" s="11"/>
      <c r="Q146" s="11"/>
      <c r="R146" s="11"/>
      <c r="S146" s="11"/>
      <c r="T146" s="11"/>
      <c r="U146" s="11"/>
      <c r="V146" s="11"/>
      <c r="W146" s="11"/>
      <c r="X146" s="11"/>
      <c r="Y146" s="11"/>
      <c r="Z146" s="11"/>
      <c r="AA146" s="11"/>
      <c r="AB146" s="11"/>
      <c r="AC146" s="11"/>
      <c r="AD146" s="11"/>
      <c r="AE146" s="11"/>
      <c r="AF146" s="11"/>
      <c r="BR146" s="370"/>
      <c r="BS146" s="370"/>
      <c r="BT146" s="370"/>
    </row>
    <row r="147" spans="1:89">
      <c r="N147" s="11"/>
      <c r="O147" s="11"/>
      <c r="P147" s="11"/>
      <c r="Q147" s="11"/>
      <c r="R147" s="11"/>
      <c r="S147" s="11"/>
      <c r="T147" s="11"/>
      <c r="U147" s="11"/>
      <c r="V147" s="11"/>
      <c r="W147" s="11"/>
      <c r="X147" s="11"/>
      <c r="Y147" s="11"/>
      <c r="Z147" s="11"/>
      <c r="AA147" s="11"/>
      <c r="AB147" s="11"/>
      <c r="AC147" s="11"/>
      <c r="AD147" s="11"/>
      <c r="AE147" s="11"/>
      <c r="AF147" s="11"/>
      <c r="BR147" s="370"/>
      <c r="BS147" s="370"/>
      <c r="BT147" s="370"/>
    </row>
    <row r="148" spans="1:89">
      <c r="N148" s="11"/>
      <c r="O148" s="11"/>
      <c r="P148" s="11"/>
      <c r="Q148" s="11"/>
      <c r="R148" s="11"/>
      <c r="S148" s="11"/>
      <c r="T148" s="11"/>
      <c r="U148" s="11"/>
      <c r="V148" s="11"/>
      <c r="W148" s="11"/>
      <c r="X148" s="11"/>
      <c r="Y148" s="11"/>
      <c r="Z148" s="11"/>
      <c r="AA148" s="11"/>
      <c r="AB148" s="11"/>
      <c r="AC148" s="11"/>
      <c r="AD148" s="11"/>
      <c r="AE148" s="11"/>
      <c r="AF148" s="11"/>
    </row>
    <row r="149" spans="1:89">
      <c r="N149" s="11"/>
      <c r="O149" s="11"/>
      <c r="P149" s="11"/>
      <c r="Q149" s="11"/>
      <c r="R149" s="11"/>
      <c r="S149" s="11"/>
      <c r="T149" s="11"/>
      <c r="U149" s="11"/>
      <c r="V149" s="11"/>
      <c r="W149" s="11"/>
      <c r="X149" s="11"/>
      <c r="Y149" s="11"/>
      <c r="Z149" s="11"/>
      <c r="AA149" s="11"/>
      <c r="AB149" s="11"/>
      <c r="AC149" s="11"/>
      <c r="AD149" s="11"/>
      <c r="AE149" s="11"/>
      <c r="AF149" s="11"/>
    </row>
    <row r="150" spans="1:89">
      <c r="N150" s="11"/>
      <c r="O150" s="11"/>
      <c r="P150" s="11"/>
      <c r="Q150" s="11"/>
      <c r="R150" s="11"/>
      <c r="S150" s="11"/>
      <c r="T150" s="11"/>
      <c r="U150" s="11"/>
      <c r="V150" s="11"/>
      <c r="W150" s="11"/>
      <c r="X150" s="11"/>
      <c r="Y150" s="11"/>
      <c r="Z150" s="11"/>
      <c r="AA150" s="11"/>
    </row>
    <row r="152" spans="1:89">
      <c r="S152" s="11"/>
      <c r="T152" s="11"/>
      <c r="U152" s="11"/>
      <c r="V152" s="11"/>
      <c r="W152" s="11"/>
      <c r="X152" s="11"/>
      <c r="Y152" s="11"/>
      <c r="Z152" s="11"/>
      <c r="AA152" s="11"/>
      <c r="AB152" s="11"/>
      <c r="AC152" s="11"/>
      <c r="AD152" s="11"/>
      <c r="AE152" s="11"/>
    </row>
    <row r="153" spans="1:89">
      <c r="S153" s="11"/>
      <c r="T153" s="11"/>
      <c r="U153" s="11"/>
      <c r="V153" s="11"/>
      <c r="W153" s="11"/>
      <c r="X153" s="11"/>
      <c r="Y153" s="11"/>
      <c r="Z153" s="11"/>
      <c r="AA153" s="11"/>
      <c r="AB153" s="11"/>
      <c r="AC153" s="11"/>
      <c r="AD153" s="11"/>
      <c r="AE153" s="11"/>
    </row>
    <row r="154" spans="1:89">
      <c r="S154" s="11"/>
      <c r="T154" s="11"/>
      <c r="U154" s="11"/>
      <c r="V154" s="11"/>
      <c r="W154" s="11"/>
      <c r="X154" s="11"/>
      <c r="Y154" s="11"/>
      <c r="Z154" s="11"/>
      <c r="AA154" s="11"/>
      <c r="AB154" s="11"/>
      <c r="AC154" s="11"/>
      <c r="AD154" s="11"/>
      <c r="AE154" s="11"/>
    </row>
    <row r="155" spans="1:89" s="44" customFormat="1">
      <c r="A155" s="11"/>
      <c r="B155" s="11"/>
      <c r="C155" s="11"/>
      <c r="D155" s="11"/>
      <c r="E155" s="11"/>
      <c r="F155" s="2538"/>
      <c r="G155" s="138"/>
      <c r="H155" s="11"/>
      <c r="I155" s="11"/>
      <c r="K155" s="1129"/>
      <c r="M155" s="1129"/>
      <c r="O155" s="1129"/>
      <c r="Q155" s="1129"/>
      <c r="S155" s="11"/>
      <c r="T155" s="11"/>
      <c r="U155" s="11"/>
      <c r="V155" s="11"/>
      <c r="W155" s="11"/>
      <c r="X155" s="11"/>
      <c r="Y155" s="11"/>
      <c r="Z155" s="11"/>
      <c r="AA155" s="11"/>
      <c r="AB155" s="11"/>
      <c r="AC155" s="11"/>
      <c r="AD155" s="11"/>
      <c r="AE155" s="11"/>
      <c r="AG155" s="1129"/>
      <c r="AI155" s="1129"/>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row>
    <row r="156" spans="1:89" s="44" customFormat="1">
      <c r="A156" s="11"/>
      <c r="B156" s="11"/>
      <c r="C156" s="11"/>
      <c r="D156" s="11"/>
      <c r="E156" s="11"/>
      <c r="F156" s="2538"/>
      <c r="G156" s="138"/>
      <c r="H156" s="11"/>
      <c r="I156" s="11"/>
      <c r="K156" s="1129"/>
      <c r="M156" s="1129"/>
      <c r="O156" s="1129"/>
      <c r="Q156" s="1129"/>
      <c r="S156" s="11"/>
      <c r="T156" s="11"/>
      <c r="U156" s="11"/>
      <c r="V156" s="11"/>
      <c r="W156" s="11"/>
      <c r="X156" s="11"/>
      <c r="Y156" s="11"/>
      <c r="Z156" s="11"/>
      <c r="AA156" s="11"/>
      <c r="AB156" s="11"/>
      <c r="AC156" s="11"/>
      <c r="AD156" s="11"/>
      <c r="AE156" s="11"/>
      <c r="AG156" s="1129"/>
      <c r="AI156" s="1129"/>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row>
    <row r="157" spans="1:89" s="44" customFormat="1">
      <c r="A157" s="11"/>
      <c r="B157" s="11"/>
      <c r="C157" s="11"/>
      <c r="D157" s="11"/>
      <c r="E157" s="11"/>
      <c r="F157" s="2538"/>
      <c r="G157" s="138"/>
      <c r="H157" s="11"/>
      <c r="I157" s="11"/>
      <c r="K157" s="1129"/>
      <c r="M157" s="1129"/>
      <c r="O157" s="1129"/>
      <c r="Q157" s="1129"/>
      <c r="S157" s="11"/>
      <c r="T157" s="11"/>
      <c r="U157" s="11"/>
      <c r="V157" s="11"/>
      <c r="W157" s="11"/>
      <c r="X157" s="11"/>
      <c r="Y157" s="11"/>
      <c r="Z157" s="11"/>
      <c r="AA157" s="11"/>
      <c r="AB157" s="11"/>
      <c r="AC157" s="11"/>
      <c r="AD157" s="11"/>
      <c r="AE157" s="11"/>
      <c r="AG157" s="1129"/>
      <c r="AI157" s="1129"/>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row>
    <row r="158" spans="1:89" s="44" customFormat="1">
      <c r="A158" s="11"/>
      <c r="B158" s="11"/>
      <c r="C158" s="11"/>
      <c r="D158" s="11"/>
      <c r="E158" s="11"/>
      <c r="F158" s="2538"/>
      <c r="G158" s="138"/>
      <c r="H158" s="11"/>
      <c r="I158" s="11"/>
      <c r="K158" s="1129"/>
      <c r="M158" s="1129"/>
      <c r="O158" s="1129"/>
      <c r="Q158" s="1129"/>
      <c r="S158" s="11"/>
      <c r="T158" s="11"/>
      <c r="U158" s="11"/>
      <c r="V158" s="11"/>
      <c r="W158" s="11"/>
      <c r="X158" s="11"/>
      <c r="Y158" s="11"/>
      <c r="Z158" s="11"/>
      <c r="AA158" s="11"/>
      <c r="AB158" s="11"/>
      <c r="AC158" s="11"/>
      <c r="AD158" s="11"/>
      <c r="AE158" s="11"/>
      <c r="AG158" s="1129"/>
      <c r="AI158" s="1129"/>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row>
    <row r="159" spans="1:89" s="44" customFormat="1">
      <c r="A159" s="11"/>
      <c r="B159" s="11"/>
      <c r="C159" s="11"/>
      <c r="D159" s="11"/>
      <c r="E159" s="11"/>
      <c r="F159" s="2538"/>
      <c r="G159" s="138"/>
      <c r="H159" s="11"/>
      <c r="I159" s="11"/>
      <c r="K159" s="1129"/>
      <c r="M159" s="1129"/>
      <c r="O159" s="1129"/>
      <c r="Q159" s="1129"/>
      <c r="S159" s="11"/>
      <c r="T159" s="11"/>
      <c r="U159" s="11"/>
      <c r="V159" s="11"/>
      <c r="W159" s="11"/>
      <c r="X159" s="11"/>
      <c r="Y159" s="11"/>
      <c r="Z159" s="11"/>
      <c r="AA159" s="11"/>
      <c r="AB159" s="11"/>
      <c r="AC159" s="11"/>
      <c r="AD159" s="11"/>
      <c r="AE159" s="11"/>
      <c r="AG159" s="1129"/>
      <c r="AI159" s="1129"/>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row>
    <row r="160" spans="1:89" s="44" customFormat="1">
      <c r="A160" s="11"/>
      <c r="B160" s="11"/>
      <c r="C160" s="11"/>
      <c r="D160" s="11"/>
      <c r="E160" s="11"/>
      <c r="F160" s="2538"/>
      <c r="G160" s="138"/>
      <c r="H160" s="11"/>
      <c r="I160" s="11"/>
      <c r="K160" s="1129"/>
      <c r="M160" s="1129"/>
      <c r="O160" s="1129"/>
      <c r="Q160" s="1129"/>
      <c r="S160" s="11"/>
      <c r="T160" s="11"/>
      <c r="U160" s="11"/>
      <c r="V160" s="11"/>
      <c r="W160" s="11"/>
      <c r="X160" s="11"/>
      <c r="Y160" s="11"/>
      <c r="Z160" s="11"/>
      <c r="AA160" s="11"/>
      <c r="AB160" s="11"/>
      <c r="AC160" s="11"/>
      <c r="AD160" s="11"/>
      <c r="AE160" s="11"/>
      <c r="AG160" s="1129"/>
      <c r="AI160" s="1129"/>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row>
    <row r="161" spans="1:89" s="44" customFormat="1">
      <c r="A161" s="11"/>
      <c r="B161" s="11"/>
      <c r="C161" s="11"/>
      <c r="D161" s="11"/>
      <c r="E161" s="11"/>
      <c r="F161" s="2538"/>
      <c r="G161" s="138"/>
      <c r="H161" s="11"/>
      <c r="I161" s="11"/>
      <c r="K161" s="1129"/>
      <c r="M161" s="1129"/>
      <c r="O161" s="1129"/>
      <c r="Q161" s="1129"/>
      <c r="S161" s="11"/>
      <c r="T161" s="11"/>
      <c r="U161" s="11"/>
      <c r="V161" s="11"/>
      <c r="W161" s="11"/>
      <c r="X161" s="11"/>
      <c r="Y161" s="11"/>
      <c r="Z161" s="11"/>
      <c r="AA161" s="11"/>
      <c r="AB161" s="11"/>
      <c r="AC161" s="11"/>
      <c r="AD161" s="11"/>
      <c r="AE161" s="11"/>
      <c r="AG161" s="1129"/>
      <c r="AI161" s="1129"/>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row>
    <row r="162" spans="1:89" s="44" customFormat="1">
      <c r="A162" s="11"/>
      <c r="B162" s="11"/>
      <c r="C162" s="11"/>
      <c r="D162" s="11"/>
      <c r="E162" s="11"/>
      <c r="F162" s="2538"/>
      <c r="G162" s="138"/>
      <c r="H162" s="11"/>
      <c r="I162" s="11"/>
      <c r="K162" s="1129"/>
      <c r="M162" s="1129"/>
      <c r="O162" s="1129"/>
      <c r="Q162" s="1129"/>
      <c r="S162" s="11"/>
      <c r="T162" s="11"/>
      <c r="U162" s="11"/>
      <c r="V162" s="11"/>
      <c r="W162" s="11"/>
      <c r="X162" s="11"/>
      <c r="Y162" s="11"/>
      <c r="Z162" s="11"/>
      <c r="AA162" s="11"/>
      <c r="AB162" s="11"/>
      <c r="AC162" s="11"/>
      <c r="AD162" s="11"/>
      <c r="AE162" s="11"/>
      <c r="AG162" s="1129"/>
      <c r="AI162" s="1129"/>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row>
    <row r="163" spans="1:89" s="44" customFormat="1">
      <c r="A163" s="11"/>
      <c r="B163" s="11"/>
      <c r="C163" s="11"/>
      <c r="D163" s="11"/>
      <c r="E163" s="11"/>
      <c r="F163" s="2538"/>
      <c r="G163" s="138"/>
      <c r="H163" s="11"/>
      <c r="I163" s="11"/>
      <c r="K163" s="1129"/>
      <c r="M163" s="1129"/>
      <c r="O163" s="1129"/>
      <c r="Q163" s="1129"/>
      <c r="S163" s="11"/>
      <c r="T163" s="11"/>
      <c r="U163" s="11"/>
      <c r="V163" s="11"/>
      <c r="W163" s="11"/>
      <c r="X163" s="11"/>
      <c r="Y163" s="11"/>
      <c r="Z163" s="11"/>
      <c r="AA163" s="11"/>
      <c r="AB163" s="11"/>
      <c r="AC163" s="11"/>
      <c r="AD163" s="11"/>
      <c r="AE163" s="11"/>
      <c r="AG163" s="1129"/>
      <c r="AI163" s="1129"/>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row>
  </sheetData>
  <dataConsolidate/>
  <mergeCells count="22">
    <mergeCell ref="AO21:AR21"/>
    <mergeCell ref="BI22:BL22"/>
    <mergeCell ref="M41:N41"/>
    <mergeCell ref="W42:X42"/>
    <mergeCell ref="W31:X31"/>
    <mergeCell ref="AO32:AR32"/>
    <mergeCell ref="BI33:BL33"/>
    <mergeCell ref="A20:B22"/>
    <mergeCell ref="W20:X20"/>
    <mergeCell ref="H79:N79"/>
    <mergeCell ref="O79:U79"/>
    <mergeCell ref="V79:AB79"/>
    <mergeCell ref="A31:B33"/>
    <mergeCell ref="AC79:AI79"/>
    <mergeCell ref="AJ79:AP79"/>
    <mergeCell ref="A91:A94"/>
    <mergeCell ref="B91:B94"/>
    <mergeCell ref="C91:C94"/>
    <mergeCell ref="E91:H91"/>
    <mergeCell ref="H92:K92"/>
    <mergeCell ref="K93:P93"/>
    <mergeCell ref="P94:T94"/>
  </mergeCells>
  <hyperlinks>
    <hyperlink ref="A2" location="'Choix Devis&amp;Projet'!A1" display="Retour onglet &quot;Choix Devis&amp;Projet&quot;"/>
    <hyperlink ref="V90" location="'215-inj air'!A1" display="Lien vers gammes de débit d'inj. d'air mod.215"/>
  </hyperlinks>
  <printOptions horizontalCentered="1"/>
  <pageMargins left="0.39370078740157483" right="0.39370078740157483" top="0.74803149606299213" bottom="0.59055118110236227" header="0.39370078740157483" footer="0.39370078740157483"/>
  <pageSetup paperSize="9" scale="34"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33.xml><?xml version="1.0" encoding="utf-8"?>
<worksheet xmlns="http://schemas.openxmlformats.org/spreadsheetml/2006/main" xmlns:r="http://schemas.openxmlformats.org/officeDocument/2006/relationships">
  <sheetPr>
    <pageSetUpPr fitToPage="1"/>
  </sheetPr>
  <dimension ref="A1:AK19"/>
  <sheetViews>
    <sheetView zoomScale="70" zoomScaleNormal="70" workbookViewId="0">
      <selection activeCell="A10" sqref="A10:I10"/>
    </sheetView>
  </sheetViews>
  <sheetFormatPr baseColWidth="10" defaultRowHeight="15"/>
  <cols>
    <col min="1" max="1" width="45" style="11" customWidth="1"/>
    <col min="2" max="2" width="10.5703125" style="11" customWidth="1"/>
    <col min="3" max="3" width="6" style="11" customWidth="1"/>
    <col min="4" max="4" width="7.85546875" style="11" customWidth="1"/>
    <col min="5" max="5" width="7.85546875" style="43" customWidth="1"/>
    <col min="6" max="6" width="7.85546875" style="138" customWidth="1"/>
    <col min="7" max="8" width="7.85546875" style="11" customWidth="1"/>
    <col min="9" max="9" width="7.85546875" style="44" customWidth="1"/>
    <col min="10" max="10" width="7.85546875" style="129" customWidth="1"/>
    <col min="11" max="11" width="7.85546875" style="44" customWidth="1"/>
    <col min="12" max="12" width="7.85546875" style="129" customWidth="1"/>
    <col min="13" max="13" width="7.85546875" style="44" customWidth="1"/>
    <col min="14" max="14" width="7.85546875" style="129" customWidth="1"/>
    <col min="15" max="15" width="7.85546875" style="44" customWidth="1"/>
    <col min="16" max="16" width="7.85546875" style="129" customWidth="1"/>
    <col min="17" max="17" width="7.85546875" style="44" customWidth="1"/>
    <col min="18" max="18" width="7.85546875" style="129" customWidth="1"/>
    <col min="19" max="19" width="7.85546875" style="44" customWidth="1"/>
    <col min="20" max="20" width="7.85546875" style="129" customWidth="1"/>
    <col min="21" max="21" width="7.85546875" style="44" customWidth="1"/>
    <col min="22" max="22" width="7.85546875" style="129" customWidth="1"/>
    <col min="23" max="23" width="7.85546875" style="44" customWidth="1"/>
    <col min="24" max="24" width="7.85546875" style="129" customWidth="1"/>
    <col min="25" max="25" width="7.85546875" style="44" customWidth="1"/>
    <col min="26" max="26" width="7.85546875" style="129" customWidth="1"/>
    <col min="27" max="27" width="7.85546875" style="44" customWidth="1"/>
    <col min="28" max="28" width="7.85546875" style="129" customWidth="1"/>
    <col min="29" max="29" width="7.85546875" style="44" customWidth="1"/>
    <col min="30" max="30" width="7.85546875" style="129" customWidth="1"/>
    <col min="31" max="31" width="7.85546875" style="44" customWidth="1"/>
    <col min="32" max="32" width="6.28515625" style="129" customWidth="1"/>
    <col min="33" max="33" width="6.28515625" style="44" customWidth="1"/>
    <col min="34" max="34" width="6.28515625" style="129" customWidth="1"/>
    <col min="35" max="35" width="6.28515625" style="44" customWidth="1"/>
    <col min="36" max="36" width="11.42578125" style="44"/>
    <col min="37" max="16384" width="11.42578125" style="11"/>
  </cols>
  <sheetData>
    <row r="1" spans="1:37" s="392" customFormat="1" ht="15.75" thickBot="1">
      <c r="A1" s="391" t="s">
        <v>571</v>
      </c>
      <c r="E1" s="393"/>
      <c r="F1" s="394"/>
      <c r="I1" s="395"/>
      <c r="J1" s="396"/>
      <c r="K1" s="397"/>
      <c r="L1" s="396"/>
      <c r="M1" s="397"/>
      <c r="N1" s="396"/>
      <c r="O1" s="397"/>
      <c r="P1" s="396"/>
      <c r="Q1" s="397"/>
      <c r="R1" s="396"/>
      <c r="S1" s="397"/>
      <c r="T1" s="396"/>
      <c r="U1" s="397"/>
      <c r="V1" s="396"/>
      <c r="W1" s="397"/>
      <c r="X1" s="396"/>
      <c r="Y1" s="397"/>
      <c r="Z1" s="396"/>
      <c r="AA1" s="397"/>
      <c r="AB1" s="396"/>
      <c r="AC1" s="397"/>
      <c r="AD1" s="396"/>
      <c r="AE1" s="397"/>
      <c r="AF1" s="396"/>
      <c r="AG1" s="397"/>
      <c r="AH1" s="396"/>
      <c r="AI1" s="397"/>
      <c r="AJ1" s="397"/>
      <c r="AK1" s="396"/>
    </row>
    <row r="2" spans="1:37">
      <c r="A2" s="315" t="s">
        <v>1952</v>
      </c>
      <c r="I2" s="220"/>
      <c r="AK2" s="129"/>
    </row>
    <row r="3" spans="1:37">
      <c r="B3" s="135" t="s">
        <v>213</v>
      </c>
      <c r="C3" s="138" t="s">
        <v>206</v>
      </c>
      <c r="D3" s="220" t="s">
        <v>556</v>
      </c>
      <c r="E3" s="11"/>
      <c r="F3" s="11"/>
      <c r="G3" s="220"/>
      <c r="H3" s="129"/>
      <c r="AH3" s="44"/>
      <c r="AK3" s="129"/>
    </row>
    <row r="4" spans="1:37">
      <c r="B4" s="135"/>
      <c r="C4" s="62" t="s">
        <v>207</v>
      </c>
      <c r="D4" s="220" t="s">
        <v>519</v>
      </c>
      <c r="E4" s="11"/>
      <c r="F4" s="11"/>
      <c r="G4" s="220"/>
      <c r="H4" s="129"/>
      <c r="AH4" s="44"/>
      <c r="AK4" s="129"/>
    </row>
    <row r="5" spans="1:37">
      <c r="B5" s="135"/>
      <c r="C5" s="62" t="s">
        <v>205</v>
      </c>
      <c r="D5" s="220" t="s">
        <v>649</v>
      </c>
      <c r="E5" s="11"/>
      <c r="F5" s="11"/>
      <c r="G5" s="220"/>
      <c r="H5" s="129"/>
      <c r="AH5" s="44"/>
      <c r="AK5" s="129"/>
    </row>
    <row r="6" spans="1:37">
      <c r="B6" s="135"/>
      <c r="C6" s="62" t="s">
        <v>208</v>
      </c>
      <c r="D6" s="220" t="s">
        <v>566</v>
      </c>
      <c r="E6" s="11"/>
      <c r="F6" s="11"/>
      <c r="G6" s="220"/>
      <c r="H6" s="129"/>
      <c r="AH6" s="44"/>
      <c r="AK6" s="129"/>
    </row>
    <row r="7" spans="1:37">
      <c r="B7" s="135"/>
      <c r="C7" s="62"/>
      <c r="D7" s="220"/>
      <c r="E7" s="11"/>
      <c r="F7" s="11"/>
      <c r="G7" s="220"/>
      <c r="H7" s="129"/>
      <c r="AH7" s="44"/>
      <c r="AK7" s="129"/>
    </row>
    <row r="8" spans="1:37" s="219" customFormat="1" ht="38.25" customHeight="1">
      <c r="A8" s="171" t="s">
        <v>1199</v>
      </c>
      <c r="B8" s="96"/>
      <c r="C8" s="97"/>
      <c r="D8" s="366">
        <v>100</v>
      </c>
      <c r="E8" s="296">
        <v>200</v>
      </c>
      <c r="F8" s="366">
        <f>D8+100</f>
        <v>200</v>
      </c>
      <c r="G8" s="296">
        <f>E8+100</f>
        <v>300</v>
      </c>
      <c r="H8" s="366">
        <f t="shared" ref="H8:AE8" si="0">F8+100</f>
        <v>300</v>
      </c>
      <c r="I8" s="296">
        <f t="shared" si="0"/>
        <v>400</v>
      </c>
      <c r="J8" s="366">
        <f t="shared" si="0"/>
        <v>400</v>
      </c>
      <c r="K8" s="296">
        <f t="shared" si="0"/>
        <v>500</v>
      </c>
      <c r="L8" s="366">
        <f t="shared" si="0"/>
        <v>500</v>
      </c>
      <c r="M8" s="296">
        <f t="shared" si="0"/>
        <v>600</v>
      </c>
      <c r="N8" s="366">
        <f t="shared" si="0"/>
        <v>600</v>
      </c>
      <c r="O8" s="296">
        <f t="shared" si="0"/>
        <v>700</v>
      </c>
      <c r="P8" s="366">
        <f t="shared" si="0"/>
        <v>700</v>
      </c>
      <c r="Q8" s="296">
        <f t="shared" si="0"/>
        <v>800</v>
      </c>
      <c r="R8" s="366">
        <f t="shared" si="0"/>
        <v>800</v>
      </c>
      <c r="S8" s="296">
        <f t="shared" si="0"/>
        <v>900</v>
      </c>
      <c r="T8" s="366">
        <f t="shared" si="0"/>
        <v>900</v>
      </c>
      <c r="U8" s="296">
        <f t="shared" si="0"/>
        <v>1000</v>
      </c>
      <c r="V8" s="366">
        <f t="shared" si="0"/>
        <v>1000</v>
      </c>
      <c r="W8" s="296">
        <f t="shared" si="0"/>
        <v>1100</v>
      </c>
      <c r="X8" s="366">
        <f t="shared" si="0"/>
        <v>1100</v>
      </c>
      <c r="Y8" s="296">
        <f t="shared" si="0"/>
        <v>1200</v>
      </c>
      <c r="Z8" s="366">
        <f t="shared" si="0"/>
        <v>1200</v>
      </c>
      <c r="AA8" s="296">
        <f t="shared" si="0"/>
        <v>1300</v>
      </c>
      <c r="AB8" s="366">
        <f t="shared" si="0"/>
        <v>1300</v>
      </c>
      <c r="AC8" s="367">
        <f t="shared" si="0"/>
        <v>1400</v>
      </c>
      <c r="AD8" s="366">
        <f t="shared" si="0"/>
        <v>1400</v>
      </c>
      <c r="AE8" s="296">
        <f t="shared" si="0"/>
        <v>1500</v>
      </c>
      <c r="AF8" s="70"/>
      <c r="AG8" s="65"/>
    </row>
    <row r="9" spans="1:37" s="137" customFormat="1">
      <c r="A9" s="175"/>
      <c r="B9" s="172"/>
      <c r="C9" s="176"/>
      <c r="D9" s="386"/>
      <c r="E9" s="53"/>
      <c r="F9" s="386"/>
      <c r="G9" s="53"/>
      <c r="H9" s="386"/>
      <c r="I9" s="53"/>
      <c r="J9" s="386"/>
      <c r="K9" s="53"/>
      <c r="L9" s="386"/>
      <c r="M9" s="53"/>
      <c r="N9" s="386"/>
      <c r="O9" s="53"/>
      <c r="P9" s="386"/>
      <c r="Q9" s="53"/>
      <c r="R9" s="386"/>
      <c r="S9" s="53"/>
      <c r="T9" s="386"/>
      <c r="U9" s="53"/>
      <c r="V9" s="386"/>
      <c r="W9" s="53"/>
      <c r="X9" s="386"/>
      <c r="Y9" s="53"/>
      <c r="Z9" s="386"/>
      <c r="AA9" s="53"/>
      <c r="AB9" s="386"/>
      <c r="AC9" s="403"/>
      <c r="AD9" s="386"/>
      <c r="AE9" s="53"/>
      <c r="AF9" s="70"/>
      <c r="AG9" s="65"/>
    </row>
    <row r="10" spans="1:37" s="417" customFormat="1">
      <c r="A10" s="416" t="s">
        <v>562</v>
      </c>
      <c r="C10" s="418"/>
      <c r="D10" s="438"/>
      <c r="H10" s="419"/>
      <c r="I10" s="420"/>
      <c r="J10" s="419"/>
      <c r="K10" s="420"/>
      <c r="L10" s="419"/>
      <c r="M10" s="420"/>
      <c r="N10" s="419"/>
      <c r="O10" s="420"/>
      <c r="P10" s="419"/>
      <c r="Q10" s="420"/>
      <c r="R10" s="419"/>
      <c r="S10" s="420"/>
      <c r="T10" s="419"/>
      <c r="U10" s="420"/>
      <c r="V10" s="419"/>
      <c r="W10" s="420"/>
      <c r="X10" s="419"/>
      <c r="Y10" s="420"/>
      <c r="Z10" s="419"/>
      <c r="AA10" s="420"/>
      <c r="AB10" s="419"/>
      <c r="AC10" s="420"/>
      <c r="AD10" s="419"/>
      <c r="AE10" s="420"/>
      <c r="AF10" s="419"/>
      <c r="AG10" s="420"/>
      <c r="AH10" s="420"/>
      <c r="AK10" s="419"/>
    </row>
    <row r="11" spans="1:37">
      <c r="A11" s="42"/>
      <c r="C11" s="43"/>
      <c r="D11" s="138"/>
      <c r="E11" s="11"/>
      <c r="F11" s="11"/>
      <c r="H11" s="129"/>
      <c r="AH11" s="44"/>
      <c r="AI11" s="11"/>
      <c r="AJ11" s="11"/>
      <c r="AK11" s="129"/>
    </row>
    <row r="12" spans="1:37" ht="45">
      <c r="B12" s="137"/>
      <c r="C12" s="439" t="s">
        <v>565</v>
      </c>
      <c r="D12" s="2730" t="s">
        <v>564</v>
      </c>
      <c r="E12" s="2731"/>
      <c r="F12" s="2732"/>
      <c r="G12" s="2731"/>
      <c r="H12" s="2732"/>
      <c r="I12" s="2732"/>
      <c r="J12" s="2732"/>
      <c r="K12" s="2732"/>
      <c r="L12" s="2732"/>
      <c r="M12" s="2732"/>
      <c r="N12" s="2732"/>
      <c r="O12" s="2732"/>
      <c r="P12" s="2732"/>
      <c r="Q12" s="2732"/>
      <c r="R12" s="2732"/>
      <c r="S12" s="2732"/>
      <c r="T12" s="2732"/>
      <c r="U12" s="2732"/>
      <c r="V12" s="2732"/>
      <c r="W12" s="2732"/>
      <c r="X12" s="2732"/>
      <c r="Y12" s="2732"/>
      <c r="Z12" s="2732"/>
      <c r="AA12" s="2732"/>
      <c r="AB12" s="2732"/>
      <c r="AC12" s="2732"/>
      <c r="AD12" s="2732"/>
      <c r="AE12" s="2733"/>
      <c r="AF12" s="11"/>
      <c r="AH12" s="44"/>
      <c r="AJ12" s="11"/>
    </row>
    <row r="13" spans="1:37">
      <c r="B13" s="137"/>
      <c r="C13" s="439"/>
      <c r="D13" s="175"/>
      <c r="E13" s="172"/>
      <c r="F13" s="370"/>
      <c r="G13" s="172"/>
      <c r="H13" s="370"/>
      <c r="I13" s="370"/>
      <c r="J13" s="370"/>
      <c r="K13" s="370"/>
      <c r="L13" s="370"/>
      <c r="M13" s="370"/>
      <c r="N13" s="370"/>
      <c r="O13" s="370"/>
      <c r="P13" s="370"/>
      <c r="Q13" s="370"/>
      <c r="R13" s="370"/>
      <c r="S13" s="370"/>
      <c r="T13" s="370"/>
      <c r="U13" s="370"/>
      <c r="V13" s="370"/>
      <c r="W13" s="370"/>
      <c r="X13" s="370"/>
      <c r="Y13" s="370"/>
      <c r="Z13" s="370"/>
      <c r="AA13" s="370"/>
      <c r="AB13" s="370"/>
      <c r="AC13" s="370"/>
      <c r="AD13" s="370"/>
      <c r="AE13" s="370"/>
      <c r="AF13" s="11"/>
      <c r="AH13" s="44"/>
      <c r="AJ13" s="11"/>
    </row>
    <row r="14" spans="1:37">
      <c r="B14" s="137"/>
      <c r="C14" s="138"/>
      <c r="D14" s="175"/>
      <c r="E14" s="172"/>
      <c r="F14" s="370"/>
      <c r="G14" s="172"/>
      <c r="H14" s="370"/>
      <c r="I14" s="370"/>
      <c r="J14" s="370"/>
      <c r="K14" s="11"/>
      <c r="L14" s="11"/>
      <c r="M14" s="370"/>
      <c r="N14" s="370"/>
      <c r="O14" s="370"/>
      <c r="P14" s="370"/>
      <c r="Q14" s="370"/>
      <c r="R14" s="370"/>
      <c r="S14" s="370"/>
      <c r="T14" s="370"/>
      <c r="U14" s="370"/>
      <c r="V14" s="370"/>
      <c r="W14" s="370"/>
      <c r="X14" s="370"/>
      <c r="Y14" s="370"/>
      <c r="Z14" s="370"/>
      <c r="AA14" s="370"/>
      <c r="AB14" s="370"/>
      <c r="AC14" s="370"/>
      <c r="AD14" s="370"/>
      <c r="AE14" s="370"/>
      <c r="AF14" s="11"/>
      <c r="AH14" s="44"/>
      <c r="AJ14" s="11"/>
    </row>
    <row r="15" spans="1:37" s="411" customFormat="1">
      <c r="A15" s="410" t="s">
        <v>563</v>
      </c>
      <c r="C15" s="412"/>
      <c r="D15" s="413"/>
      <c r="H15" s="414"/>
      <c r="I15" s="415"/>
      <c r="J15" s="414"/>
      <c r="M15" s="415"/>
      <c r="N15" s="414"/>
      <c r="O15" s="415"/>
      <c r="P15" s="414"/>
      <c r="Q15" s="415"/>
      <c r="R15" s="414"/>
      <c r="S15" s="415"/>
      <c r="T15" s="414"/>
      <c r="U15" s="415"/>
      <c r="V15" s="414"/>
      <c r="W15" s="415"/>
      <c r="X15" s="414"/>
      <c r="Y15" s="415"/>
      <c r="Z15" s="414"/>
      <c r="AA15" s="415"/>
      <c r="AB15" s="414"/>
      <c r="AC15" s="415"/>
      <c r="AD15" s="414"/>
      <c r="AE15" s="415"/>
      <c r="AF15" s="414"/>
      <c r="AG15" s="415"/>
      <c r="AH15" s="415"/>
      <c r="AK15" s="414"/>
    </row>
    <row r="16" spans="1:37">
      <c r="F16" s="373"/>
    </row>
    <row r="17" spans="2:36" ht="21.95" customHeight="1">
      <c r="B17" s="137"/>
      <c r="C17" s="5136" t="s">
        <v>567</v>
      </c>
      <c r="D17" s="2724" t="s">
        <v>1216</v>
      </c>
      <c r="E17" s="2725"/>
      <c r="F17" s="2726"/>
      <c r="G17" s="2725"/>
      <c r="H17" s="2726"/>
      <c r="I17" s="2726"/>
      <c r="J17" s="2726"/>
      <c r="K17" s="2726"/>
      <c r="L17" s="2726"/>
      <c r="M17" s="2726"/>
      <c r="N17" s="2726"/>
      <c r="O17" s="2726"/>
      <c r="P17" s="2726"/>
      <c r="Q17" s="2726"/>
      <c r="R17" s="2726"/>
      <c r="S17" s="2726"/>
      <c r="T17" s="2726"/>
      <c r="U17" s="2726"/>
      <c r="V17" s="2726"/>
      <c r="W17" s="2726"/>
      <c r="X17" s="2726"/>
      <c r="Y17" s="2726"/>
      <c r="Z17" s="2726"/>
      <c r="AA17" s="2726"/>
      <c r="AB17" s="2726"/>
      <c r="AC17" s="2726"/>
      <c r="AD17" s="2726"/>
      <c r="AE17" s="2727"/>
      <c r="AF17" s="11"/>
      <c r="AH17" s="44"/>
      <c r="AJ17" s="11"/>
    </row>
    <row r="18" spans="2:36" ht="21.95" customHeight="1">
      <c r="B18" s="137"/>
      <c r="C18" s="5136"/>
      <c r="D18" s="399" t="s">
        <v>1215</v>
      </c>
      <c r="E18" s="400"/>
      <c r="F18" s="364"/>
      <c r="G18" s="400"/>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2728"/>
      <c r="AF18" s="11"/>
      <c r="AH18" s="44"/>
      <c r="AJ18" s="11"/>
    </row>
    <row r="19" spans="2:36" ht="21.95" customHeight="1">
      <c r="B19" s="137"/>
      <c r="C19" s="5136"/>
      <c r="D19" s="401" t="s">
        <v>1217</v>
      </c>
      <c r="E19" s="402"/>
      <c r="F19" s="365"/>
      <c r="G19" s="402"/>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2729"/>
      <c r="AF19" s="11"/>
      <c r="AH19" s="44"/>
      <c r="AJ19" s="11"/>
    </row>
  </sheetData>
  <dataConsolidate/>
  <mergeCells count="1">
    <mergeCell ref="C17:C19"/>
  </mergeCells>
  <hyperlinks>
    <hyperlink ref="A2" location="'Choix Devis&amp;Projet'!A1" display="Retour onglet &quot;Choix Devis&amp;Projet&quot;"/>
  </hyperlinks>
  <printOptions horizontalCentered="1"/>
  <pageMargins left="0.39370078740157483" right="0.39370078740157483" top="0.8" bottom="0.59055118110236227" header="0.39370078740157483" footer="0.39370078740157483"/>
  <pageSetup paperSize="9" scale="49"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34.xml><?xml version="1.0" encoding="utf-8"?>
<worksheet xmlns="http://schemas.openxmlformats.org/spreadsheetml/2006/main" xmlns:r="http://schemas.openxmlformats.org/officeDocument/2006/relationships">
  <sheetPr>
    <pageSetUpPr fitToPage="1"/>
  </sheetPr>
  <dimension ref="A1:AL130"/>
  <sheetViews>
    <sheetView zoomScale="70" zoomScaleNormal="70" workbookViewId="0">
      <selection activeCell="A10" sqref="A10:I10"/>
    </sheetView>
  </sheetViews>
  <sheetFormatPr baseColWidth="10" defaultRowHeight="15"/>
  <cols>
    <col min="1" max="1" width="12.42578125" style="1122" customWidth="1"/>
    <col min="2" max="2" width="11.42578125" style="1122"/>
    <col min="3" max="3" width="28.85546875" style="1122" customWidth="1"/>
    <col min="4" max="4" width="52.42578125" style="1122" customWidth="1"/>
    <col min="5" max="5" width="11.42578125" style="1122"/>
    <col min="6" max="6" width="44" style="1123" customWidth="1"/>
    <col min="7" max="7" width="11.42578125" style="1124"/>
    <col min="8" max="8" width="34.5703125" style="1431" bestFit="1" customWidth="1"/>
    <col min="9" max="9" width="24.28515625" style="1124" customWidth="1"/>
    <col min="10" max="10" width="11.42578125" style="1125" customWidth="1"/>
    <col min="11" max="11" width="8.5703125" style="1124" customWidth="1"/>
    <col min="12" max="12" width="14.42578125" style="1125" customWidth="1"/>
    <col min="13" max="13" width="12.85546875" style="1124" customWidth="1"/>
    <col min="14" max="14" width="12.85546875" style="1125" customWidth="1"/>
    <col min="15" max="15" width="12.85546875" style="1124" customWidth="1"/>
    <col min="16" max="16" width="12.85546875" style="1125" customWidth="1"/>
    <col min="17" max="17" width="12.85546875" style="1124" customWidth="1"/>
    <col min="18" max="18" width="17" style="1125" customWidth="1"/>
    <col min="19" max="19" width="11.42578125" style="1124"/>
    <col min="20" max="20" width="11.42578125" style="1125"/>
    <col min="21" max="21" width="11.42578125" style="1124"/>
    <col min="22" max="22" width="11.42578125" style="1125"/>
    <col min="23" max="23" width="11.42578125" style="1124"/>
    <col min="24" max="24" width="11.42578125" style="1125"/>
    <col min="25" max="25" width="11.42578125" style="1124"/>
    <col min="26" max="26" width="11.42578125" style="1125"/>
    <col min="27" max="27" width="11.42578125" style="1124"/>
    <col min="28" max="28" width="11.42578125" style="1125"/>
    <col min="29" max="29" width="11.42578125" style="1124"/>
    <col min="30" max="30" width="11.42578125" style="1125"/>
    <col min="31" max="31" width="11.42578125" style="1124"/>
    <col min="32" max="32" width="11.42578125" style="1125"/>
    <col min="33" max="33" width="11.42578125" style="1124"/>
    <col min="34" max="34" width="11.42578125" style="1125"/>
    <col min="35" max="35" width="11.42578125" style="1124"/>
    <col min="36" max="36" width="11.42578125" style="1125"/>
    <col min="37" max="16384" width="11.42578125" style="1122"/>
  </cols>
  <sheetData>
    <row r="1" spans="1:37" s="392" customFormat="1" ht="15.75" thickBot="1">
      <c r="A1" s="391" t="s">
        <v>2580</v>
      </c>
      <c r="E1" s="393"/>
      <c r="F1" s="394"/>
      <c r="H1" s="393"/>
      <c r="I1" s="395"/>
      <c r="J1" s="396"/>
      <c r="K1" s="397"/>
      <c r="L1" s="396"/>
      <c r="M1" s="397"/>
      <c r="N1" s="396"/>
      <c r="O1" s="397"/>
      <c r="P1" s="396"/>
      <c r="Q1" s="397"/>
      <c r="R1" s="396"/>
      <c r="S1" s="397"/>
      <c r="T1" s="396"/>
      <c r="U1" s="397"/>
      <c r="V1" s="396"/>
      <c r="W1" s="397"/>
      <c r="X1" s="396"/>
      <c r="Y1" s="397"/>
      <c r="Z1" s="396"/>
      <c r="AA1" s="397"/>
      <c r="AB1" s="396"/>
      <c r="AC1" s="397"/>
      <c r="AD1" s="396"/>
      <c r="AE1" s="397"/>
      <c r="AF1" s="396"/>
      <c r="AG1" s="397"/>
      <c r="AH1" s="396"/>
      <c r="AI1" s="397"/>
      <c r="AJ1" s="397"/>
      <c r="AK1" s="396"/>
    </row>
    <row r="2" spans="1:37" s="11" customFormat="1">
      <c r="A2" s="315" t="s">
        <v>1952</v>
      </c>
      <c r="E2" s="1432"/>
      <c r="H2" s="1432"/>
      <c r="I2" s="1123"/>
      <c r="J2" s="1129"/>
      <c r="K2" s="44"/>
      <c r="L2" s="1129"/>
      <c r="M2" s="44"/>
      <c r="N2" s="1129"/>
      <c r="O2" s="44"/>
      <c r="P2" s="1129"/>
      <c r="Q2" s="44"/>
      <c r="R2" s="1129"/>
      <c r="S2" s="44"/>
      <c r="T2" s="1129"/>
      <c r="U2" s="44"/>
      <c r="V2" s="1129"/>
      <c r="W2" s="44"/>
      <c r="X2" s="1129"/>
      <c r="Y2" s="44"/>
      <c r="Z2" s="1129"/>
      <c r="AA2" s="44"/>
      <c r="AB2" s="1129"/>
      <c r="AC2" s="44"/>
      <c r="AD2" s="1129"/>
      <c r="AE2" s="44"/>
      <c r="AF2" s="1129"/>
      <c r="AG2" s="44"/>
      <c r="AH2" s="1129"/>
      <c r="AI2" s="44"/>
      <c r="AJ2" s="44"/>
      <c r="AK2" s="1129"/>
    </row>
    <row r="3" spans="1:37" s="11" customFormat="1">
      <c r="B3" s="135" t="s">
        <v>213</v>
      </c>
      <c r="C3" s="138" t="s">
        <v>206</v>
      </c>
      <c r="D3" s="1123" t="s">
        <v>1301</v>
      </c>
      <c r="F3" s="2540" t="s">
        <v>432</v>
      </c>
      <c r="G3" s="1123" t="s">
        <v>2537</v>
      </c>
      <c r="H3" s="1432"/>
      <c r="I3" s="44"/>
      <c r="J3" s="1129"/>
      <c r="K3" s="44"/>
      <c r="L3" s="1129"/>
      <c r="M3" s="44"/>
      <c r="N3" s="1129"/>
      <c r="O3" s="44"/>
      <c r="P3" s="1129"/>
      <c r="Q3" s="44"/>
      <c r="R3" s="1129"/>
      <c r="S3" s="44"/>
      <c r="T3" s="1129"/>
      <c r="U3" s="44"/>
      <c r="V3" s="1129"/>
      <c r="W3" s="44"/>
      <c r="X3" s="1129"/>
      <c r="Y3" s="44"/>
      <c r="Z3" s="1129"/>
      <c r="AA3" s="44"/>
      <c r="AB3" s="1129"/>
      <c r="AC3" s="44"/>
      <c r="AD3" s="1129"/>
      <c r="AE3" s="44"/>
      <c r="AF3" s="1129"/>
      <c r="AG3" s="44"/>
      <c r="AH3" s="44"/>
      <c r="AI3" s="44"/>
      <c r="AJ3" s="44"/>
      <c r="AK3" s="1129"/>
    </row>
    <row r="4" spans="1:37" s="11" customFormat="1">
      <c r="B4" s="135"/>
      <c r="C4" s="1500" t="s">
        <v>207</v>
      </c>
      <c r="D4" s="1123" t="s">
        <v>1302</v>
      </c>
      <c r="F4" s="2540" t="s">
        <v>635</v>
      </c>
      <c r="G4" s="1123" t="s">
        <v>2469</v>
      </c>
      <c r="H4" s="1432"/>
      <c r="I4" s="44"/>
      <c r="J4" s="1129"/>
      <c r="K4" s="44"/>
      <c r="L4" s="1129"/>
      <c r="M4" s="44"/>
      <c r="N4" s="1129"/>
      <c r="O4" s="44"/>
      <c r="P4" s="1129"/>
      <c r="Q4" s="44"/>
      <c r="R4" s="1129"/>
      <c r="S4" s="44"/>
      <c r="T4" s="1129"/>
      <c r="U4" s="44"/>
      <c r="V4" s="1129"/>
      <c r="W4" s="44"/>
      <c r="X4" s="1129"/>
      <c r="Y4" s="44"/>
      <c r="Z4" s="1129"/>
      <c r="AA4" s="44"/>
      <c r="AB4" s="1129"/>
      <c r="AC4" s="44"/>
      <c r="AD4" s="1129"/>
      <c r="AE4" s="44"/>
      <c r="AF4" s="1129"/>
      <c r="AG4" s="44"/>
      <c r="AH4" s="44"/>
      <c r="AI4" s="44"/>
      <c r="AJ4" s="44"/>
      <c r="AK4" s="1129"/>
    </row>
    <row r="5" spans="1:37" s="11" customFormat="1">
      <c r="B5" s="135"/>
      <c r="C5" s="1500" t="s">
        <v>205</v>
      </c>
      <c r="D5" s="1123" t="s">
        <v>1301</v>
      </c>
      <c r="F5" s="2540" t="s">
        <v>909</v>
      </c>
      <c r="G5" s="1123" t="s">
        <v>2538</v>
      </c>
      <c r="H5" s="1432"/>
      <c r="I5" s="44"/>
      <c r="J5" s="1129"/>
      <c r="K5" s="44"/>
      <c r="L5" s="1129"/>
      <c r="M5" s="44"/>
      <c r="N5" s="1129"/>
      <c r="O5" s="44"/>
      <c r="P5" s="1129"/>
      <c r="Q5" s="44"/>
      <c r="R5" s="1129"/>
      <c r="S5" s="44"/>
      <c r="T5" s="1129"/>
      <c r="U5" s="44"/>
      <c r="V5" s="1129"/>
      <c r="W5" s="44"/>
      <c r="X5" s="1129"/>
      <c r="Y5" s="44"/>
      <c r="Z5" s="1129"/>
      <c r="AA5" s="44"/>
      <c r="AB5" s="1129"/>
      <c r="AC5" s="44"/>
      <c r="AD5" s="1129"/>
      <c r="AE5" s="44"/>
      <c r="AF5" s="1129"/>
      <c r="AG5" s="44"/>
      <c r="AH5" s="44"/>
      <c r="AI5" s="44"/>
      <c r="AJ5" s="44"/>
      <c r="AK5" s="1129"/>
    </row>
    <row r="6" spans="1:37" s="11" customFormat="1">
      <c r="B6" s="135"/>
      <c r="C6" s="1500" t="s">
        <v>208</v>
      </c>
      <c r="D6" s="1123" t="s">
        <v>1303</v>
      </c>
      <c r="E6" s="1500"/>
      <c r="F6" s="2540" t="s">
        <v>1381</v>
      </c>
      <c r="G6" s="1123" t="s">
        <v>2539</v>
      </c>
      <c r="H6" s="1432"/>
      <c r="I6" s="44"/>
      <c r="J6" s="1129"/>
      <c r="K6" s="44"/>
      <c r="L6" s="1129"/>
      <c r="M6" s="44"/>
      <c r="N6" s="1129"/>
      <c r="O6" s="44"/>
      <c r="P6" s="1129"/>
      <c r="Q6" s="44"/>
      <c r="R6" s="1129"/>
      <c r="S6" s="44"/>
      <c r="T6" s="1129"/>
      <c r="U6" s="44"/>
      <c r="V6" s="1129"/>
      <c r="W6" s="44"/>
      <c r="X6" s="1129"/>
      <c r="Y6" s="44"/>
      <c r="Z6" s="1129"/>
      <c r="AA6" s="44"/>
      <c r="AB6" s="1129"/>
      <c r="AC6" s="44"/>
      <c r="AD6" s="1129"/>
      <c r="AE6" s="44"/>
      <c r="AF6" s="1129"/>
      <c r="AG6" s="44"/>
      <c r="AH6" s="44"/>
      <c r="AI6" s="44"/>
      <c r="AJ6" s="44"/>
      <c r="AK6" s="1129"/>
    </row>
    <row r="7" spans="1:37" s="11" customFormat="1">
      <c r="B7" s="135"/>
      <c r="C7" s="1500" t="s">
        <v>238</v>
      </c>
      <c r="D7" s="1122" t="s">
        <v>1304</v>
      </c>
      <c r="E7" s="1500"/>
      <c r="G7" s="1123"/>
      <c r="H7" s="1432"/>
      <c r="I7" s="44"/>
      <c r="J7" s="1129"/>
      <c r="K7" s="44"/>
      <c r="L7" s="1129"/>
      <c r="M7" s="44"/>
      <c r="N7" s="1129"/>
      <c r="O7" s="44"/>
      <c r="P7" s="1129"/>
      <c r="Q7" s="44"/>
      <c r="R7" s="1129"/>
      <c r="S7" s="44"/>
      <c r="T7" s="1129"/>
      <c r="U7" s="44"/>
      <c r="V7" s="1129"/>
      <c r="W7" s="44"/>
      <c r="X7" s="1129"/>
      <c r="Y7" s="44"/>
      <c r="Z7" s="1129"/>
      <c r="AA7" s="44"/>
      <c r="AB7" s="1129"/>
      <c r="AC7" s="44"/>
      <c r="AD7" s="1129"/>
      <c r="AE7" s="44"/>
      <c r="AF7" s="1129"/>
      <c r="AG7" s="44"/>
      <c r="AH7" s="44"/>
      <c r="AI7" s="44"/>
      <c r="AJ7" s="44"/>
      <c r="AK7" s="1129"/>
    </row>
    <row r="8" spans="1:37" s="11" customFormat="1">
      <c r="B8" s="135"/>
      <c r="C8" s="1500" t="s">
        <v>239</v>
      </c>
      <c r="D8" s="11" t="s">
        <v>1305</v>
      </c>
      <c r="G8" s="1123"/>
      <c r="H8" s="1432"/>
      <c r="I8" s="44"/>
      <c r="J8" s="1129"/>
      <c r="K8" s="44"/>
      <c r="L8" s="1129"/>
      <c r="M8" s="44"/>
      <c r="N8" s="1129"/>
      <c r="O8" s="44"/>
      <c r="P8" s="1129"/>
      <c r="Q8" s="44"/>
      <c r="R8" s="1129"/>
      <c r="S8" s="44"/>
      <c r="T8" s="1129"/>
      <c r="U8" s="44"/>
      <c r="V8" s="1129"/>
      <c r="W8" s="44"/>
      <c r="X8" s="1129"/>
      <c r="Y8" s="44"/>
      <c r="Z8" s="1129"/>
      <c r="AA8" s="44"/>
      <c r="AB8" s="1129"/>
      <c r="AC8" s="44"/>
      <c r="AD8" s="1129"/>
      <c r="AE8" s="44"/>
      <c r="AF8" s="1129"/>
      <c r="AG8" s="44"/>
      <c r="AH8" s="44"/>
      <c r="AI8" s="44"/>
      <c r="AJ8" s="44"/>
      <c r="AK8" s="1129"/>
    </row>
    <row r="9" spans="1:37" s="11" customFormat="1">
      <c r="B9" s="135"/>
      <c r="C9" s="1500" t="s">
        <v>261</v>
      </c>
      <c r="D9" s="1123" t="s">
        <v>1306</v>
      </c>
      <c r="G9" s="1123"/>
      <c r="H9" s="1432"/>
      <c r="I9" s="44"/>
      <c r="J9" s="1129"/>
      <c r="K9" s="44"/>
      <c r="L9" s="1129"/>
      <c r="M9" s="44"/>
      <c r="N9" s="1129"/>
      <c r="O9" s="44"/>
      <c r="P9" s="1129"/>
      <c r="Q9" s="44"/>
      <c r="R9" s="1129"/>
      <c r="S9" s="44"/>
      <c r="T9" s="1129"/>
      <c r="U9" s="44"/>
      <c r="V9" s="1129"/>
      <c r="W9" s="44"/>
      <c r="X9" s="1129"/>
      <c r="Y9" s="44"/>
      <c r="Z9" s="1129"/>
      <c r="AA9" s="44"/>
      <c r="AB9" s="1129"/>
      <c r="AC9" s="44"/>
      <c r="AD9" s="1129"/>
      <c r="AE9" s="44"/>
      <c r="AF9" s="1129"/>
      <c r="AG9" s="44"/>
      <c r="AH9" s="44"/>
      <c r="AI9" s="44"/>
      <c r="AJ9" s="44"/>
      <c r="AK9" s="1129"/>
    </row>
    <row r="10" spans="1:37" s="11" customFormat="1">
      <c r="B10" s="135"/>
      <c r="C10" s="1500" t="s">
        <v>338</v>
      </c>
      <c r="D10" s="1123" t="s">
        <v>1307</v>
      </c>
      <c r="G10" s="1123"/>
      <c r="H10" s="1432"/>
      <c r="I10" s="44"/>
      <c r="J10" s="1129"/>
      <c r="K10" s="44"/>
      <c r="L10" s="1129"/>
      <c r="M10" s="44"/>
      <c r="N10" s="1129"/>
      <c r="O10" s="44"/>
      <c r="P10" s="1129"/>
      <c r="Q10" s="44"/>
      <c r="R10" s="1129"/>
      <c r="S10" s="44"/>
      <c r="T10" s="1129"/>
      <c r="U10" s="44"/>
      <c r="V10" s="1129"/>
      <c r="W10" s="44"/>
      <c r="X10" s="1129"/>
      <c r="Y10" s="44"/>
      <c r="Z10" s="1129"/>
      <c r="AA10" s="44"/>
      <c r="AB10" s="1129"/>
      <c r="AC10" s="44"/>
      <c r="AD10" s="1129"/>
      <c r="AE10" s="44"/>
      <c r="AF10" s="1129"/>
      <c r="AG10" s="44"/>
      <c r="AH10" s="44"/>
      <c r="AI10" s="44"/>
      <c r="AJ10" s="44"/>
      <c r="AK10" s="1129"/>
    </row>
    <row r="11" spans="1:37" s="11" customFormat="1">
      <c r="B11" s="135"/>
      <c r="C11" s="1500" t="s">
        <v>339</v>
      </c>
      <c r="D11" s="1123" t="s">
        <v>566</v>
      </c>
      <c r="G11" s="1123"/>
      <c r="H11" s="1432"/>
      <c r="I11" s="44"/>
      <c r="J11" s="1129"/>
      <c r="K11" s="44"/>
      <c r="L11" s="1129"/>
      <c r="M11" s="44"/>
      <c r="N11" s="1129"/>
      <c r="O11" s="44"/>
      <c r="P11" s="1129"/>
      <c r="Q11" s="44"/>
      <c r="R11" s="1129"/>
      <c r="S11" s="44"/>
      <c r="T11" s="1129"/>
      <c r="U11" s="44"/>
      <c r="V11" s="1129"/>
      <c r="W11" s="44"/>
      <c r="X11" s="1129"/>
      <c r="Y11" s="44"/>
      <c r="Z11" s="1129"/>
      <c r="AA11" s="44"/>
      <c r="AB11" s="1129"/>
      <c r="AC11" s="44"/>
      <c r="AD11" s="1129"/>
      <c r="AE11" s="44"/>
      <c r="AF11" s="1129"/>
      <c r="AG11" s="44"/>
      <c r="AH11" s="44"/>
      <c r="AI11" s="44"/>
      <c r="AJ11" s="44"/>
      <c r="AK11" s="1129"/>
    </row>
    <row r="12" spans="1:37" s="11" customFormat="1">
      <c r="B12" s="135"/>
      <c r="C12" s="1500" t="s">
        <v>344</v>
      </c>
      <c r="D12" s="1123" t="s">
        <v>1308</v>
      </c>
      <c r="G12" s="1123"/>
      <c r="H12" s="1432"/>
      <c r="I12" s="44"/>
      <c r="J12" s="1129"/>
      <c r="K12" s="44"/>
      <c r="L12" s="1129"/>
      <c r="M12" s="44"/>
      <c r="N12" s="1129"/>
      <c r="O12" s="44"/>
      <c r="P12" s="1129"/>
      <c r="Q12" s="44"/>
      <c r="R12" s="1129"/>
      <c r="S12" s="44"/>
      <c r="T12" s="1129"/>
      <c r="U12" s="44"/>
      <c r="V12" s="1129"/>
      <c r="W12" s="44"/>
      <c r="X12" s="1129"/>
      <c r="Y12" s="44"/>
      <c r="Z12" s="1129"/>
      <c r="AA12" s="44"/>
      <c r="AB12" s="1129"/>
      <c r="AC12" s="44"/>
      <c r="AD12" s="1129"/>
      <c r="AE12" s="44"/>
      <c r="AF12" s="1129"/>
      <c r="AG12" s="44"/>
      <c r="AH12" s="44"/>
      <c r="AI12" s="44"/>
      <c r="AJ12" s="44"/>
      <c r="AK12" s="1129"/>
    </row>
    <row r="14" spans="1:37" s="2536" customFormat="1">
      <c r="F14" s="1123"/>
      <c r="G14" s="2540"/>
      <c r="H14" s="3095"/>
      <c r="I14" s="2540"/>
      <c r="J14" s="2541"/>
      <c r="K14" s="2540"/>
      <c r="L14" s="2541"/>
      <c r="M14" s="2540"/>
      <c r="N14" s="2541"/>
      <c r="O14" s="2540"/>
      <c r="P14" s="2541"/>
      <c r="Q14" s="2540"/>
      <c r="R14" s="2541"/>
      <c r="S14" s="2540"/>
      <c r="T14" s="2541"/>
      <c r="U14" s="2540"/>
      <c r="V14" s="2541"/>
      <c r="W14" s="2540"/>
      <c r="X14" s="2541"/>
      <c r="Y14" s="2540"/>
      <c r="Z14" s="2541"/>
      <c r="AA14" s="2540"/>
      <c r="AB14" s="2541"/>
      <c r="AC14" s="2540"/>
      <c r="AD14" s="2541"/>
      <c r="AE14" s="2540"/>
      <c r="AF14" s="2541"/>
      <c r="AG14" s="2540"/>
      <c r="AH14" s="2541"/>
      <c r="AI14" s="2540"/>
      <c r="AJ14" s="2541"/>
    </row>
    <row r="15" spans="1:37" s="417" customFormat="1">
      <c r="A15" s="416" t="s">
        <v>2726</v>
      </c>
      <c r="C15" s="418"/>
      <c r="D15" s="438"/>
      <c r="I15" s="419"/>
      <c r="J15" s="420"/>
      <c r="K15" s="419"/>
      <c r="M15" s="420"/>
      <c r="N15" s="419"/>
      <c r="O15" s="420"/>
      <c r="P15" s="419"/>
      <c r="Q15" s="420"/>
      <c r="R15" s="419"/>
      <c r="S15" s="420"/>
      <c r="T15" s="419"/>
      <c r="U15" s="420"/>
      <c r="V15" s="419"/>
      <c r="W15" s="420"/>
      <c r="X15" s="419"/>
      <c r="Y15" s="420"/>
      <c r="Z15" s="419"/>
      <c r="AA15" s="420"/>
      <c r="AB15" s="419"/>
      <c r="AC15" s="420"/>
      <c r="AD15" s="419"/>
      <c r="AE15" s="420"/>
      <c r="AF15" s="419"/>
      <c r="AG15" s="420"/>
      <c r="AH15" s="420"/>
      <c r="AK15" s="419"/>
    </row>
    <row r="16" spans="1:37" s="2536" customFormat="1">
      <c r="F16" s="1123"/>
      <c r="G16" s="2540"/>
      <c r="H16" s="3095"/>
      <c r="I16" s="2540"/>
      <c r="J16" s="2541"/>
      <c r="K16" s="2540"/>
      <c r="L16" s="2541"/>
      <c r="M16" s="2540"/>
      <c r="N16" s="2541"/>
      <c r="O16" s="2540"/>
      <c r="P16" s="2541"/>
      <c r="Q16" s="2540"/>
      <c r="R16" s="2541"/>
      <c r="S16" s="2540"/>
      <c r="T16" s="2541"/>
      <c r="U16" s="2540"/>
      <c r="V16" s="2541"/>
      <c r="W16" s="2540"/>
      <c r="X16" s="2541"/>
      <c r="Y16" s="2540"/>
      <c r="Z16" s="2541"/>
      <c r="AA16" s="2540"/>
      <c r="AB16" s="2541"/>
      <c r="AC16" s="2540"/>
      <c r="AD16" s="2541"/>
      <c r="AE16" s="2540"/>
      <c r="AF16" s="2541"/>
      <c r="AG16" s="2540"/>
      <c r="AH16" s="2541"/>
      <c r="AI16" s="2540"/>
      <c r="AJ16" s="2541"/>
    </row>
    <row r="17" spans="1:37" s="2536" customFormat="1">
      <c r="A17" s="2536" t="s">
        <v>2727</v>
      </c>
      <c r="F17" s="1123"/>
      <c r="G17" s="2540"/>
      <c r="H17" s="3095"/>
      <c r="I17" s="2540"/>
      <c r="J17" s="2541"/>
      <c r="K17" s="2540"/>
      <c r="L17" s="2541"/>
      <c r="M17" s="2540"/>
      <c r="N17" s="2541"/>
      <c r="O17" s="2540"/>
      <c r="P17" s="2541"/>
      <c r="Q17" s="2540"/>
      <c r="R17" s="2541"/>
      <c r="S17" s="2540"/>
      <c r="T17" s="2541"/>
      <c r="U17" s="2540"/>
      <c r="V17" s="2541"/>
      <c r="W17" s="2540"/>
      <c r="X17" s="2541"/>
      <c r="Y17" s="2540"/>
      <c r="Z17" s="2541"/>
      <c r="AA17" s="2540"/>
      <c r="AB17" s="2541"/>
      <c r="AC17" s="2540"/>
      <c r="AD17" s="2541"/>
      <c r="AE17" s="2540"/>
      <c r="AF17" s="2541"/>
      <c r="AG17" s="2540"/>
      <c r="AH17" s="2541"/>
      <c r="AI17" s="2540"/>
      <c r="AJ17" s="2541"/>
    </row>
    <row r="18" spans="1:37" s="2536" customFormat="1">
      <c r="F18" s="1123"/>
      <c r="G18" s="2540"/>
      <c r="H18" s="3095"/>
      <c r="I18" s="2540"/>
      <c r="J18" s="2541"/>
      <c r="K18" s="2540"/>
      <c r="L18" s="2541"/>
      <c r="M18" s="2540"/>
      <c r="N18" s="2541"/>
      <c r="O18" s="2540"/>
      <c r="P18" s="2541"/>
      <c r="Q18" s="2540"/>
      <c r="R18" s="2541"/>
      <c r="S18" s="2540"/>
      <c r="T18" s="2541"/>
      <c r="U18" s="2540"/>
      <c r="V18" s="2541"/>
      <c r="W18" s="2540"/>
      <c r="X18" s="2541"/>
      <c r="Y18" s="2540"/>
      <c r="Z18" s="2541"/>
      <c r="AA18" s="2540"/>
      <c r="AB18" s="2541"/>
      <c r="AC18" s="2540"/>
      <c r="AD18" s="2541"/>
      <c r="AE18" s="2540"/>
      <c r="AF18" s="2541"/>
      <c r="AG18" s="2540"/>
      <c r="AH18" s="2541"/>
      <c r="AI18" s="2540"/>
      <c r="AJ18" s="2541"/>
    </row>
    <row r="19" spans="1:37" s="2536" customFormat="1">
      <c r="F19" s="1123"/>
      <c r="G19" s="2540"/>
      <c r="H19" s="3095"/>
      <c r="I19" s="2540"/>
      <c r="J19" s="2541"/>
      <c r="K19" s="2540"/>
      <c r="L19" s="2541"/>
      <c r="M19" s="2540"/>
      <c r="N19" s="2541"/>
      <c r="O19" s="2540"/>
      <c r="P19" s="2541"/>
      <c r="Q19" s="2540"/>
      <c r="R19" s="2541"/>
      <c r="S19" s="2540"/>
      <c r="T19" s="2541"/>
      <c r="U19" s="2540"/>
      <c r="V19" s="2541"/>
      <c r="W19" s="2540"/>
      <c r="X19" s="2541"/>
      <c r="Y19" s="2540"/>
      <c r="Z19" s="2541"/>
      <c r="AA19" s="2540"/>
      <c r="AB19" s="2541"/>
      <c r="AC19" s="2540"/>
      <c r="AD19" s="2541"/>
      <c r="AE19" s="2540"/>
      <c r="AF19" s="2541"/>
      <c r="AG19" s="2540"/>
      <c r="AH19" s="2541"/>
      <c r="AI19" s="2540"/>
      <c r="AJ19" s="2541"/>
    </row>
    <row r="20" spans="1:37" s="417" customFormat="1">
      <c r="A20" s="416" t="s">
        <v>1309</v>
      </c>
      <c r="C20" s="418"/>
      <c r="D20" s="438"/>
      <c r="I20" s="419"/>
      <c r="J20" s="420"/>
      <c r="K20" s="419"/>
      <c r="M20" s="420"/>
      <c r="N20" s="419"/>
      <c r="O20" s="420"/>
      <c r="P20" s="419"/>
      <c r="Q20" s="420"/>
      <c r="R20" s="419"/>
      <c r="S20" s="420"/>
      <c r="T20" s="419"/>
      <c r="U20" s="420"/>
      <c r="V20" s="419"/>
      <c r="W20" s="420"/>
      <c r="X20" s="419"/>
      <c r="Y20" s="420"/>
      <c r="Z20" s="419"/>
      <c r="AA20" s="420"/>
      <c r="AB20" s="419"/>
      <c r="AC20" s="420"/>
      <c r="AD20" s="419"/>
      <c r="AE20" s="420"/>
      <c r="AF20" s="419"/>
      <c r="AG20" s="420"/>
      <c r="AH20" s="420"/>
      <c r="AK20" s="419"/>
    </row>
    <row r="21" spans="1:37" s="11" customFormat="1">
      <c r="A21" s="42"/>
      <c r="C21" s="2538"/>
      <c r="D21" s="138"/>
      <c r="I21" s="1129"/>
      <c r="J21" s="44"/>
      <c r="K21" s="1129"/>
      <c r="M21" s="44"/>
      <c r="N21" s="1129"/>
      <c r="O21" s="44"/>
      <c r="P21" s="1129"/>
      <c r="Q21" s="44"/>
      <c r="R21" s="1129"/>
      <c r="S21" s="44"/>
      <c r="T21" s="1129"/>
      <c r="U21" s="44"/>
      <c r="V21" s="1129"/>
      <c r="W21" s="44"/>
      <c r="X21" s="1129"/>
      <c r="Y21" s="44"/>
      <c r="Z21" s="1129"/>
      <c r="AA21" s="44"/>
      <c r="AB21" s="1129"/>
      <c r="AC21" s="44"/>
      <c r="AD21" s="1129"/>
      <c r="AE21" s="44"/>
      <c r="AF21" s="1129"/>
      <c r="AG21" s="44"/>
      <c r="AH21" s="44"/>
      <c r="AK21" s="1129"/>
    </row>
    <row r="22" spans="1:37" s="11" customFormat="1" ht="15" customHeight="1">
      <c r="A22" s="42"/>
      <c r="B22" s="5137" t="s">
        <v>1332</v>
      </c>
      <c r="C22" s="1424"/>
      <c r="D22" s="1346"/>
      <c r="E22" s="1677"/>
      <c r="F22" s="699"/>
      <c r="G22" s="3023" t="s">
        <v>2505</v>
      </c>
      <c r="H22" s="3024" t="s">
        <v>2540</v>
      </c>
      <c r="I22" s="5140" t="s">
        <v>2533</v>
      </c>
      <c r="J22" s="44"/>
      <c r="K22" s="1129"/>
      <c r="M22" s="44"/>
      <c r="N22" s="1129"/>
      <c r="O22" s="44"/>
      <c r="P22" s="1129"/>
      <c r="Q22" s="44"/>
      <c r="R22" s="1129"/>
      <c r="S22" s="44"/>
      <c r="T22" s="1129"/>
      <c r="U22" s="44"/>
      <c r="V22" s="1129"/>
      <c r="W22" s="44"/>
      <c r="X22" s="1129"/>
      <c r="Y22" s="44"/>
      <c r="Z22" s="1129"/>
      <c r="AA22" s="44"/>
      <c r="AB22" s="1129"/>
      <c r="AC22" s="44"/>
      <c r="AD22" s="1129"/>
      <c r="AE22" s="44"/>
      <c r="AF22" s="1129"/>
      <c r="AG22" s="44"/>
      <c r="AH22" s="44"/>
      <c r="AK22" s="1129"/>
    </row>
    <row r="23" spans="1:37" ht="15" customHeight="1">
      <c r="A23" s="1604"/>
      <c r="B23" s="5138"/>
      <c r="C23" s="42" t="s">
        <v>2713</v>
      </c>
      <c r="G23" s="530"/>
      <c r="H23" s="1" t="s">
        <v>561</v>
      </c>
      <c r="I23" s="5141"/>
      <c r="J23" s="1383"/>
      <c r="K23" s="2540"/>
      <c r="L23" s="2541"/>
    </row>
    <row r="24" spans="1:37">
      <c r="A24" s="1604"/>
      <c r="B24" s="5138"/>
      <c r="C24" s="300" t="s">
        <v>2712</v>
      </c>
      <c r="D24" s="2536"/>
      <c r="E24" s="2536"/>
      <c r="F24" s="3019"/>
      <c r="G24" s="530"/>
      <c r="H24" s="1" t="s">
        <v>2470</v>
      </c>
      <c r="I24" s="1003" t="s">
        <v>2534</v>
      </c>
      <c r="J24" s="1383"/>
      <c r="K24" s="2540"/>
      <c r="L24" s="2541"/>
    </row>
    <row r="25" spans="1:37" s="2536" customFormat="1">
      <c r="A25" s="1604"/>
      <c r="B25" s="5138"/>
      <c r="D25" s="2536" t="s">
        <v>1312</v>
      </c>
      <c r="F25" s="3019" t="s">
        <v>1313</v>
      </c>
      <c r="G25" s="530"/>
      <c r="H25" s="1" t="s">
        <v>2471</v>
      </c>
      <c r="I25" s="1003" t="s">
        <v>2535</v>
      </c>
      <c r="J25" s="1383"/>
      <c r="K25" s="2540"/>
      <c r="L25" s="2541"/>
      <c r="M25" s="2541"/>
      <c r="N25" s="2540"/>
      <c r="O25" s="2540"/>
      <c r="P25" s="2541"/>
      <c r="Q25" s="2540"/>
      <c r="R25" s="2541"/>
      <c r="S25" s="2540"/>
      <c r="T25" s="2541"/>
      <c r="U25" s="2540"/>
      <c r="V25" s="2541"/>
      <c r="W25" s="2540"/>
      <c r="X25" s="2541"/>
      <c r="Y25" s="2540"/>
      <c r="Z25" s="2541"/>
      <c r="AA25" s="2540"/>
      <c r="AB25" s="2541"/>
      <c r="AC25" s="2540"/>
      <c r="AD25" s="2541"/>
      <c r="AE25" s="2540"/>
      <c r="AF25" s="2541"/>
      <c r="AG25" s="2540"/>
      <c r="AH25" s="2541"/>
      <c r="AI25" s="2540"/>
      <c r="AJ25" s="2541"/>
    </row>
    <row r="26" spans="1:37">
      <c r="A26" s="1604"/>
      <c r="B26" s="5138"/>
      <c r="C26" s="42" t="s">
        <v>2714</v>
      </c>
      <c r="G26" s="530"/>
      <c r="H26" s="1" t="s">
        <v>2472</v>
      </c>
      <c r="I26" s="1003" t="s">
        <v>2501</v>
      </c>
      <c r="J26" s="1383"/>
      <c r="K26" s="2540"/>
      <c r="L26" s="2541"/>
      <c r="M26" s="2544"/>
      <c r="N26" s="1383"/>
      <c r="O26" s="2540"/>
    </row>
    <row r="27" spans="1:37">
      <c r="A27" s="1604"/>
      <c r="B27" s="5138"/>
      <c r="C27" s="3093" t="s">
        <v>2711</v>
      </c>
      <c r="D27" s="2536"/>
      <c r="E27" s="2536"/>
      <c r="F27" s="184"/>
      <c r="G27" s="530"/>
      <c r="H27" s="1" t="s">
        <v>2473</v>
      </c>
      <c r="I27" s="1003" t="s">
        <v>2502</v>
      </c>
      <c r="J27" s="1383"/>
      <c r="K27" s="2540"/>
      <c r="L27" s="2541"/>
      <c r="M27" s="2540"/>
      <c r="N27" s="2541"/>
      <c r="O27" s="2540"/>
    </row>
    <row r="28" spans="1:37" s="2536" customFormat="1">
      <c r="A28" s="1604"/>
      <c r="B28" s="5138"/>
      <c r="D28" s="2536" t="s">
        <v>1310</v>
      </c>
      <c r="F28" s="3019" t="s">
        <v>1311</v>
      </c>
      <c r="G28" s="530"/>
      <c r="H28" s="1" t="s">
        <v>2481</v>
      </c>
      <c r="I28" s="1003" t="s">
        <v>2536</v>
      </c>
      <c r="J28" s="1383"/>
      <c r="K28" s="2540"/>
      <c r="L28" s="2541"/>
      <c r="M28" s="2540"/>
      <c r="N28" s="2541"/>
      <c r="O28" s="2540"/>
      <c r="P28" s="2541"/>
      <c r="Q28" s="2540"/>
      <c r="R28" s="2541"/>
      <c r="S28" s="2540"/>
      <c r="T28" s="2541"/>
      <c r="U28" s="2540"/>
      <c r="V28" s="2541"/>
      <c r="W28" s="2540"/>
      <c r="X28" s="2541"/>
      <c r="Y28" s="2540"/>
      <c r="Z28" s="2541"/>
      <c r="AA28" s="2540"/>
      <c r="AB28" s="2541"/>
      <c r="AC28" s="2540"/>
      <c r="AD28" s="2541"/>
      <c r="AE28" s="2540"/>
      <c r="AF28" s="2541"/>
      <c r="AG28" s="2540"/>
      <c r="AH28" s="2541"/>
      <c r="AI28" s="2540"/>
      <c r="AJ28" s="2541"/>
    </row>
    <row r="29" spans="1:37">
      <c r="A29" s="1604"/>
      <c r="B29" s="5138"/>
      <c r="C29" s="300" t="s">
        <v>1314</v>
      </c>
      <c r="D29" s="2536"/>
      <c r="E29" s="2536"/>
      <c r="F29" s="3019"/>
      <c r="G29" s="530"/>
      <c r="H29" s="1" t="s">
        <v>814</v>
      </c>
      <c r="I29" s="1003" t="s">
        <v>2503</v>
      </c>
      <c r="J29" s="1383"/>
      <c r="K29" s="2540"/>
      <c r="L29" s="2541"/>
      <c r="M29" s="2540"/>
      <c r="N29" s="2541"/>
      <c r="O29" s="2540"/>
    </row>
    <row r="30" spans="1:37">
      <c r="A30" s="1604"/>
      <c r="B30" s="5138"/>
      <c r="C30" s="2536"/>
      <c r="D30" s="2536" t="s">
        <v>1315</v>
      </c>
      <c r="E30" s="2536"/>
      <c r="F30" s="3019" t="s">
        <v>1316</v>
      </c>
      <c r="G30" s="530"/>
      <c r="H30" s="1" t="s">
        <v>2474</v>
      </c>
      <c r="I30" s="1003">
        <v>10</v>
      </c>
      <c r="J30" s="1383"/>
      <c r="K30" s="2540"/>
      <c r="L30" s="2541"/>
      <c r="M30" s="2540"/>
      <c r="N30" s="2541"/>
      <c r="O30" s="2540"/>
    </row>
    <row r="31" spans="1:37">
      <c r="A31" s="1604"/>
      <c r="B31" s="5139"/>
      <c r="C31" s="2551"/>
      <c r="D31" s="2567"/>
      <c r="E31" s="2551"/>
      <c r="F31" s="3020"/>
      <c r="G31" s="586"/>
      <c r="H31" s="2551" t="s">
        <v>2490</v>
      </c>
      <c r="I31" s="1698">
        <v>15.2</v>
      </c>
      <c r="J31" s="1383"/>
      <c r="K31" s="2540"/>
      <c r="L31" s="2541"/>
      <c r="M31" s="2540"/>
      <c r="N31" s="2541"/>
      <c r="O31" s="2540"/>
    </row>
    <row r="32" spans="1:37">
      <c r="F32" s="1609" t="s">
        <v>1317</v>
      </c>
      <c r="G32" s="1122"/>
      <c r="H32" s="1122"/>
      <c r="I32" s="1122"/>
      <c r="J32" s="1383"/>
      <c r="K32" s="2536"/>
      <c r="L32" s="2536"/>
      <c r="M32" s="2536"/>
      <c r="N32" s="2536"/>
      <c r="O32" s="2540"/>
    </row>
    <row r="33" spans="1:37" s="2536" customFormat="1">
      <c r="F33" s="1121" t="s">
        <v>1318</v>
      </c>
      <c r="G33" s="261"/>
      <c r="J33" s="1383"/>
      <c r="O33" s="2540"/>
      <c r="P33" s="2541"/>
      <c r="Q33" s="2540"/>
      <c r="R33" s="2541"/>
      <c r="S33" s="2540"/>
      <c r="T33" s="2541"/>
      <c r="U33" s="2540"/>
      <c r="V33" s="2541"/>
      <c r="W33" s="2540"/>
      <c r="X33" s="2541"/>
      <c r="Y33" s="2540"/>
      <c r="Z33" s="2541"/>
      <c r="AA33" s="2540"/>
      <c r="AB33" s="2541"/>
      <c r="AC33" s="2540"/>
      <c r="AD33" s="2541"/>
      <c r="AE33" s="2540"/>
      <c r="AF33" s="2541"/>
      <c r="AG33" s="2540"/>
      <c r="AH33" s="2541"/>
      <c r="AI33" s="2540"/>
      <c r="AJ33" s="2541"/>
    </row>
    <row r="34" spans="1:37" s="2536" customFormat="1">
      <c r="F34" s="1609"/>
      <c r="G34" s="261"/>
      <c r="H34" s="3018"/>
      <c r="O34" s="2540"/>
      <c r="P34" s="2541"/>
      <c r="Q34" s="2540"/>
      <c r="R34" s="2541"/>
      <c r="S34" s="2540"/>
      <c r="T34" s="2541"/>
      <c r="U34" s="2540"/>
      <c r="V34" s="2541"/>
      <c r="W34" s="2540"/>
      <c r="X34" s="2541"/>
      <c r="Y34" s="2540"/>
      <c r="Z34" s="2541"/>
      <c r="AA34" s="2540"/>
      <c r="AB34" s="2541"/>
      <c r="AC34" s="2540"/>
      <c r="AD34" s="2541"/>
      <c r="AE34" s="2540"/>
      <c r="AF34" s="2541"/>
      <c r="AG34" s="2540"/>
      <c r="AH34" s="2541"/>
      <c r="AI34" s="2540"/>
      <c r="AJ34" s="2541"/>
    </row>
    <row r="35" spans="1:37" s="2536" customFormat="1">
      <c r="F35" s="1609"/>
      <c r="G35" s="261"/>
      <c r="H35" s="3018"/>
      <c r="I35" s="2540"/>
      <c r="J35" s="2541"/>
      <c r="K35" s="2540"/>
      <c r="L35" s="2541"/>
      <c r="M35" s="2540"/>
      <c r="N35" s="2541"/>
      <c r="O35" s="2540"/>
      <c r="P35" s="2541"/>
      <c r="Q35" s="2540"/>
      <c r="R35" s="2541"/>
      <c r="S35" s="2540"/>
      <c r="T35" s="2541"/>
      <c r="U35" s="2540"/>
      <c r="V35" s="2541"/>
      <c r="W35" s="2540"/>
      <c r="X35" s="2541"/>
      <c r="Y35" s="2540"/>
      <c r="Z35" s="2541"/>
      <c r="AA35" s="2540"/>
      <c r="AB35" s="2541"/>
      <c r="AC35" s="2540"/>
      <c r="AD35" s="2541"/>
      <c r="AE35" s="2540"/>
      <c r="AF35" s="2541"/>
      <c r="AG35" s="2540"/>
      <c r="AH35" s="2541"/>
      <c r="AI35" s="2540"/>
      <c r="AJ35" s="2541"/>
    </row>
    <row r="37" spans="1:37" s="417" customFormat="1">
      <c r="A37" s="416" t="s">
        <v>1319</v>
      </c>
      <c r="C37" s="418"/>
      <c r="D37" s="438"/>
      <c r="H37" s="418"/>
      <c r="I37" s="420"/>
      <c r="J37" s="419"/>
      <c r="K37" s="420"/>
      <c r="L37" s="419"/>
      <c r="M37" s="420"/>
      <c r="N37" s="419"/>
      <c r="O37" s="420"/>
      <c r="P37" s="419"/>
      <c r="Q37" s="420"/>
      <c r="R37" s="419"/>
      <c r="S37" s="420"/>
      <c r="T37" s="419"/>
      <c r="U37" s="420"/>
      <c r="V37" s="419"/>
      <c r="W37" s="420"/>
      <c r="X37" s="419"/>
      <c r="Y37" s="420"/>
      <c r="Z37" s="419"/>
      <c r="AA37" s="420"/>
      <c r="AB37" s="419"/>
      <c r="AC37" s="420"/>
      <c r="AD37" s="419"/>
      <c r="AE37" s="420"/>
      <c r="AF37" s="419"/>
      <c r="AG37" s="420"/>
      <c r="AH37" s="420"/>
      <c r="AK37" s="419"/>
    </row>
    <row r="38" spans="1:37" s="11" customFormat="1">
      <c r="A38" s="42"/>
      <c r="C38" s="2538"/>
      <c r="D38" s="138"/>
      <c r="I38" s="1129"/>
      <c r="J38" s="44"/>
      <c r="K38" s="1129"/>
      <c r="M38" s="44"/>
      <c r="N38" s="1129"/>
      <c r="O38" s="44"/>
      <c r="P38" s="1129"/>
      <c r="Q38" s="44"/>
      <c r="R38" s="1129"/>
      <c r="S38" s="44"/>
      <c r="T38" s="1129"/>
      <c r="U38" s="44"/>
      <c r="V38" s="1129"/>
      <c r="W38" s="44"/>
      <c r="X38" s="1129"/>
      <c r="Y38" s="44"/>
      <c r="Z38" s="1129"/>
      <c r="AA38" s="44"/>
      <c r="AB38" s="1129"/>
      <c r="AC38" s="44"/>
      <c r="AD38" s="1129"/>
      <c r="AE38" s="44"/>
      <c r="AF38" s="1129"/>
      <c r="AG38" s="44"/>
      <c r="AH38" s="44"/>
      <c r="AK38" s="1129"/>
    </row>
    <row r="39" spans="1:37" s="11" customFormat="1">
      <c r="A39" s="42"/>
      <c r="B39" s="5137" t="s">
        <v>1284</v>
      </c>
      <c r="C39" s="1424"/>
      <c r="D39" s="1346"/>
      <c r="E39" s="1677"/>
      <c r="F39" s="699"/>
      <c r="G39" s="3023" t="s">
        <v>2505</v>
      </c>
      <c r="H39" s="3024" t="s">
        <v>2541</v>
      </c>
      <c r="I39" s="5140" t="s">
        <v>2533</v>
      </c>
      <c r="J39" s="44"/>
      <c r="K39" s="1129"/>
      <c r="M39" s="44"/>
      <c r="N39" s="1129"/>
      <c r="O39" s="44"/>
      <c r="P39" s="1129"/>
      <c r="Q39" s="44"/>
      <c r="R39" s="1129"/>
      <c r="S39" s="44"/>
      <c r="T39" s="1129"/>
      <c r="U39" s="44"/>
      <c r="V39" s="1129"/>
      <c r="W39" s="44"/>
      <c r="X39" s="1129"/>
      <c r="Y39" s="44"/>
      <c r="Z39" s="1129"/>
      <c r="AA39" s="44"/>
      <c r="AB39" s="1129"/>
      <c r="AC39" s="44"/>
      <c r="AD39" s="1129"/>
      <c r="AE39" s="44"/>
      <c r="AF39" s="1129"/>
      <c r="AG39" s="44"/>
      <c r="AH39" s="44"/>
      <c r="AK39" s="1129"/>
    </row>
    <row r="40" spans="1:37" ht="15" customHeight="1">
      <c r="B40" s="5138"/>
      <c r="C40" s="300" t="s">
        <v>1285</v>
      </c>
      <c r="D40" s="2536"/>
      <c r="E40" s="2536"/>
      <c r="F40" s="184"/>
      <c r="G40" s="3025"/>
      <c r="H40" s="1" t="s">
        <v>561</v>
      </c>
      <c r="I40" s="5141"/>
      <c r="J40" s="440"/>
      <c r="K40" s="1383"/>
      <c r="L40" s="1"/>
      <c r="M40" s="1125"/>
      <c r="N40" s="1124"/>
      <c r="O40" s="1125"/>
      <c r="P40" s="1124"/>
      <c r="Q40" s="1125"/>
      <c r="R40" s="1124"/>
      <c r="S40" s="1125"/>
      <c r="T40" s="1124"/>
      <c r="U40" s="1125"/>
      <c r="V40" s="1124"/>
      <c r="W40" s="1125"/>
      <c r="X40" s="1124"/>
      <c r="Y40" s="1125"/>
      <c r="Z40" s="1124"/>
      <c r="AA40" s="1125"/>
      <c r="AB40" s="1124"/>
      <c r="AC40" s="1125"/>
      <c r="AD40" s="1124"/>
      <c r="AE40" s="1125"/>
      <c r="AF40" s="1124"/>
      <c r="AG40" s="1125"/>
      <c r="AH40" s="1124"/>
      <c r="AI40" s="1125"/>
      <c r="AJ40" s="1124"/>
      <c r="AK40" s="1125"/>
    </row>
    <row r="41" spans="1:37">
      <c r="B41" s="5138"/>
      <c r="C41" s="2536"/>
      <c r="D41" s="2536" t="s">
        <v>1240</v>
      </c>
      <c r="E41" s="2536"/>
      <c r="F41" s="3019" t="s">
        <v>1048</v>
      </c>
      <c r="G41" s="3025"/>
      <c r="H41" s="1" t="s">
        <v>2470</v>
      </c>
      <c r="I41" s="1003" t="s">
        <v>2534</v>
      </c>
      <c r="J41" s="440"/>
      <c r="K41" s="1383"/>
      <c r="L41" s="1"/>
      <c r="M41" s="1125"/>
      <c r="N41" s="1124"/>
      <c r="O41" s="1125"/>
      <c r="P41" s="1124"/>
      <c r="Q41" s="1125"/>
      <c r="R41" s="1124"/>
      <c r="S41" s="1125"/>
      <c r="T41" s="1124"/>
      <c r="U41" s="1125"/>
      <c r="V41" s="1124"/>
      <c r="W41" s="1125"/>
      <c r="X41" s="1124"/>
      <c r="Y41" s="1125"/>
      <c r="Z41" s="1124"/>
      <c r="AA41" s="1125"/>
      <c r="AB41" s="1124"/>
      <c r="AC41" s="1125"/>
      <c r="AD41" s="1124"/>
      <c r="AE41" s="1125"/>
      <c r="AF41" s="1124"/>
      <c r="AG41" s="1125"/>
      <c r="AH41" s="1124"/>
      <c r="AI41" s="1125"/>
      <c r="AJ41" s="1124"/>
      <c r="AK41" s="1125"/>
    </row>
    <row r="42" spans="1:37">
      <c r="B42" s="5138"/>
      <c r="C42" s="300" t="s">
        <v>1247</v>
      </c>
      <c r="D42" s="2536"/>
      <c r="E42" s="2536"/>
      <c r="F42" s="3019"/>
      <c r="G42" s="3025"/>
      <c r="H42" s="1" t="s">
        <v>2471</v>
      </c>
      <c r="I42" s="1003" t="s">
        <v>2535</v>
      </c>
      <c r="J42" s="440"/>
      <c r="K42" s="1383"/>
      <c r="L42" s="1"/>
      <c r="M42" s="1125"/>
      <c r="N42" s="1124"/>
      <c r="O42" s="1125"/>
      <c r="P42" s="1124"/>
      <c r="Q42" s="1125"/>
      <c r="R42" s="1124"/>
      <c r="S42" s="1125"/>
      <c r="T42" s="1124"/>
      <c r="U42" s="1125"/>
      <c r="V42" s="1124"/>
      <c r="W42" s="1125"/>
      <c r="X42" s="1124"/>
      <c r="Y42" s="1125"/>
      <c r="Z42" s="1124"/>
      <c r="AA42" s="1125"/>
      <c r="AB42" s="1124"/>
      <c r="AC42" s="1125"/>
      <c r="AD42" s="1124"/>
      <c r="AE42" s="1125"/>
      <c r="AF42" s="1124"/>
      <c r="AG42" s="1125"/>
      <c r="AH42" s="1124"/>
      <c r="AI42" s="1125"/>
      <c r="AJ42" s="1124"/>
      <c r="AK42" s="1125"/>
    </row>
    <row r="43" spans="1:37">
      <c r="B43" s="5138"/>
      <c r="C43" s="2536"/>
      <c r="D43" s="2536" t="s">
        <v>1252</v>
      </c>
      <c r="E43" s="2536"/>
      <c r="F43" s="3019" t="s">
        <v>1051</v>
      </c>
      <c r="G43" s="3025"/>
      <c r="H43" s="1" t="s">
        <v>2472</v>
      </c>
      <c r="I43" s="1003" t="s">
        <v>2501</v>
      </c>
      <c r="J43" s="440"/>
      <c r="K43" s="1383"/>
      <c r="L43" s="1"/>
      <c r="M43" s="1125"/>
      <c r="N43" s="1124"/>
      <c r="O43" s="1125"/>
      <c r="P43" s="1124"/>
      <c r="Q43" s="1125"/>
      <c r="R43" s="1124"/>
      <c r="S43" s="1125"/>
      <c r="T43" s="1124"/>
      <c r="U43" s="1125"/>
      <c r="V43" s="1124"/>
      <c r="W43" s="1125"/>
      <c r="X43" s="1124"/>
      <c r="Y43" s="1125"/>
      <c r="Z43" s="1124"/>
      <c r="AA43" s="1125"/>
      <c r="AB43" s="1124"/>
      <c r="AC43" s="1125"/>
      <c r="AD43" s="1124"/>
      <c r="AE43" s="1125"/>
      <c r="AF43" s="1124"/>
      <c r="AG43" s="1125"/>
      <c r="AH43" s="1124"/>
      <c r="AI43" s="1125"/>
      <c r="AJ43" s="1124"/>
      <c r="AK43" s="1125"/>
    </row>
    <row r="44" spans="1:37">
      <c r="B44" s="5138"/>
      <c r="C44" s="2536"/>
      <c r="D44" s="2545" t="s">
        <v>1254</v>
      </c>
      <c r="E44" s="2536"/>
      <c r="F44" s="3019" t="s">
        <v>1051</v>
      </c>
      <c r="G44" s="3025"/>
      <c r="H44" s="1" t="s">
        <v>2473</v>
      </c>
      <c r="I44" s="1003" t="s">
        <v>2502</v>
      </c>
      <c r="J44" s="440"/>
      <c r="K44" s="1383"/>
      <c r="L44" s="1"/>
      <c r="M44" s="1125"/>
      <c r="N44" s="1124"/>
      <c r="O44" s="1125"/>
      <c r="P44" s="1124"/>
      <c r="Q44" s="1125"/>
      <c r="R44" s="1124"/>
      <c r="S44" s="1125"/>
      <c r="T44" s="1124"/>
      <c r="U44" s="1125"/>
      <c r="V44" s="1124"/>
      <c r="W44" s="1125"/>
      <c r="X44" s="1124"/>
      <c r="Y44" s="1125"/>
      <c r="Z44" s="1124"/>
      <c r="AA44" s="1125"/>
      <c r="AB44" s="1124"/>
      <c r="AC44" s="1125"/>
      <c r="AD44" s="1124"/>
      <c r="AE44" s="1125"/>
      <c r="AF44" s="1124"/>
      <c r="AG44" s="1125"/>
      <c r="AH44" s="1124"/>
      <c r="AI44" s="1125"/>
      <c r="AJ44" s="1124"/>
      <c r="AK44" s="1125"/>
    </row>
    <row r="45" spans="1:37">
      <c r="B45" s="5138"/>
      <c r="C45" s="2536"/>
      <c r="D45" s="2545" t="s">
        <v>1253</v>
      </c>
      <c r="E45" s="2536"/>
      <c r="F45" s="3019" t="s">
        <v>1241</v>
      </c>
      <c r="G45" s="3025"/>
      <c r="H45" s="1" t="s">
        <v>2481</v>
      </c>
      <c r="I45" s="1003" t="s">
        <v>2536</v>
      </c>
      <c r="J45" s="440"/>
      <c r="K45" s="1383"/>
      <c r="L45" s="1"/>
      <c r="M45" s="1125"/>
      <c r="N45" s="1124"/>
      <c r="O45" s="1125"/>
      <c r="P45" s="1124"/>
      <c r="Q45" s="1125"/>
      <c r="R45" s="1124"/>
      <c r="S45" s="1125"/>
      <c r="T45" s="1124"/>
      <c r="U45" s="1125"/>
      <c r="V45" s="1124"/>
      <c r="W45" s="1125"/>
      <c r="X45" s="1124"/>
      <c r="Y45" s="1125"/>
      <c r="Z45" s="1124"/>
      <c r="AA45" s="1125"/>
      <c r="AB45" s="1124"/>
      <c r="AC45" s="1125"/>
      <c r="AD45" s="1124"/>
      <c r="AE45" s="1125"/>
      <c r="AF45" s="1124"/>
      <c r="AG45" s="1125"/>
      <c r="AH45" s="1124"/>
      <c r="AI45" s="1125"/>
      <c r="AJ45" s="1124"/>
      <c r="AK45" s="1125"/>
    </row>
    <row r="46" spans="1:37">
      <c r="B46" s="5138"/>
      <c r="C46" s="300" t="s">
        <v>1250</v>
      </c>
      <c r="D46" s="2536"/>
      <c r="E46" s="2536"/>
      <c r="F46" s="3019"/>
      <c r="G46" s="3025"/>
      <c r="H46" s="1" t="s">
        <v>814</v>
      </c>
      <c r="I46" s="1003" t="s">
        <v>2503</v>
      </c>
      <c r="J46" s="440"/>
      <c r="K46" s="1383"/>
      <c r="L46" s="1"/>
      <c r="M46" s="1125"/>
      <c r="N46" s="1124"/>
      <c r="O46" s="1125"/>
      <c r="P46" s="1124"/>
      <c r="Q46" s="1125"/>
      <c r="R46" s="1124"/>
      <c r="S46" s="1125"/>
      <c r="T46" s="1124"/>
      <c r="U46" s="1125"/>
      <c r="V46" s="1124"/>
      <c r="W46" s="1125"/>
      <c r="X46" s="1124"/>
      <c r="Y46" s="1125"/>
      <c r="Z46" s="1124"/>
      <c r="AA46" s="1125"/>
      <c r="AB46" s="1124"/>
      <c r="AC46" s="1125"/>
      <c r="AD46" s="1124"/>
      <c r="AE46" s="1125"/>
      <c r="AF46" s="1124"/>
      <c r="AG46" s="1125"/>
      <c r="AH46" s="1124"/>
      <c r="AI46" s="1125"/>
      <c r="AJ46" s="1124"/>
      <c r="AK46" s="1125"/>
    </row>
    <row r="47" spans="1:37">
      <c r="B47" s="5138"/>
      <c r="C47" s="2536"/>
      <c r="D47" s="2545" t="s">
        <v>1255</v>
      </c>
      <c r="E47" s="2536"/>
      <c r="F47" s="3094" t="s">
        <v>1047</v>
      </c>
      <c r="G47" s="3025"/>
      <c r="H47" s="1" t="s">
        <v>2474</v>
      </c>
      <c r="I47" s="1003">
        <v>10</v>
      </c>
      <c r="J47" s="440"/>
      <c r="K47" s="1383"/>
      <c r="L47" s="1"/>
      <c r="M47" s="1125"/>
      <c r="N47" s="1124"/>
      <c r="O47" s="1125"/>
      <c r="P47" s="1124"/>
      <c r="Q47" s="1125"/>
      <c r="R47" s="1124"/>
      <c r="S47" s="1125"/>
      <c r="T47" s="1124"/>
      <c r="U47" s="1125"/>
      <c r="V47" s="1124"/>
      <c r="W47" s="1125"/>
      <c r="X47" s="1124"/>
      <c r="Y47" s="1125"/>
      <c r="Z47" s="1124"/>
      <c r="AA47" s="1125"/>
      <c r="AB47" s="1124"/>
      <c r="AC47" s="1125"/>
      <c r="AD47" s="1124"/>
      <c r="AE47" s="1125"/>
      <c r="AF47" s="1124"/>
      <c r="AG47" s="1125"/>
      <c r="AH47" s="1124"/>
      <c r="AI47" s="1125"/>
      <c r="AJ47" s="1124"/>
      <c r="AK47" s="1125"/>
    </row>
    <row r="48" spans="1:37">
      <c r="B48" s="5138"/>
      <c r="C48" s="2536"/>
      <c r="D48" s="2545" t="s">
        <v>1256</v>
      </c>
      <c r="E48" s="2536"/>
      <c r="F48" s="3094" t="s">
        <v>1047</v>
      </c>
      <c r="G48" s="3026"/>
      <c r="H48" s="2551" t="s">
        <v>2490</v>
      </c>
      <c r="I48" s="1698">
        <v>24.9</v>
      </c>
      <c r="J48" s="440"/>
      <c r="K48" s="1383"/>
      <c r="L48" s="1"/>
      <c r="M48" s="1125"/>
      <c r="N48" s="1124"/>
      <c r="O48" s="1125"/>
      <c r="P48" s="1124"/>
      <c r="Q48" s="1125"/>
      <c r="R48" s="1124"/>
      <c r="S48" s="1125"/>
      <c r="T48" s="1124"/>
      <c r="U48" s="1125"/>
      <c r="V48" s="1124"/>
      <c r="W48" s="1125"/>
      <c r="X48" s="1124"/>
      <c r="Y48" s="1125"/>
      <c r="Z48" s="1124"/>
      <c r="AA48" s="1125"/>
      <c r="AB48" s="1124"/>
      <c r="AC48" s="1125"/>
      <c r="AD48" s="1124"/>
      <c r="AE48" s="1125"/>
      <c r="AF48" s="1124"/>
      <c r="AG48" s="1125"/>
      <c r="AH48" s="1124"/>
      <c r="AI48" s="1125"/>
      <c r="AJ48" s="1124"/>
      <c r="AK48" s="1125"/>
    </row>
    <row r="49" spans="1:38" s="2536" customFormat="1">
      <c r="B49" s="3022"/>
      <c r="C49" s="50"/>
      <c r="D49" s="96"/>
      <c r="E49" s="50"/>
      <c r="F49" s="3017"/>
      <c r="G49" s="1123"/>
      <c r="I49" s="1"/>
      <c r="J49" s="2544"/>
      <c r="K49" s="1383"/>
      <c r="L49" s="1"/>
      <c r="M49" s="2541"/>
      <c r="N49" s="2540"/>
      <c r="O49" s="2541"/>
      <c r="P49" s="2540"/>
      <c r="Q49" s="2541"/>
      <c r="R49" s="2540"/>
      <c r="S49" s="2541"/>
      <c r="T49" s="2540"/>
      <c r="U49" s="2541"/>
      <c r="V49" s="2540"/>
      <c r="W49" s="2541"/>
      <c r="X49" s="2540"/>
      <c r="Y49" s="2541"/>
      <c r="Z49" s="2540"/>
      <c r="AA49" s="2541"/>
      <c r="AB49" s="2540"/>
      <c r="AC49" s="2541"/>
      <c r="AD49" s="2540"/>
      <c r="AE49" s="2541"/>
      <c r="AF49" s="2540"/>
      <c r="AG49" s="2541"/>
      <c r="AH49" s="2540"/>
      <c r="AI49" s="2541"/>
      <c r="AJ49" s="2540"/>
      <c r="AK49" s="2541"/>
    </row>
    <row r="50" spans="1:38" s="11" customFormat="1">
      <c r="B50" s="5138" t="s">
        <v>1283</v>
      </c>
      <c r="C50" s="300" t="s">
        <v>1246</v>
      </c>
      <c r="D50" s="2538"/>
      <c r="E50" s="138"/>
      <c r="F50" s="3021"/>
      <c r="G50" s="3027"/>
      <c r="H50" s="41" t="s">
        <v>2504</v>
      </c>
      <c r="I50" s="699"/>
      <c r="J50" s="44"/>
      <c r="K50" s="1129"/>
      <c r="L50" s="44"/>
      <c r="M50" s="1129"/>
      <c r="N50" s="44"/>
      <c r="O50" s="1129"/>
      <c r="P50" s="44"/>
      <c r="Q50" s="1129"/>
      <c r="R50" s="44"/>
      <c r="S50" s="1129"/>
      <c r="T50" s="44"/>
      <c r="U50" s="1129"/>
      <c r="V50" s="44"/>
      <c r="W50" s="1129"/>
      <c r="X50" s="44"/>
      <c r="Y50" s="1129"/>
      <c r="Z50" s="44"/>
      <c r="AA50" s="1129"/>
      <c r="AB50" s="44"/>
      <c r="AC50" s="1129"/>
      <c r="AD50" s="44"/>
      <c r="AE50" s="1129"/>
      <c r="AF50" s="44"/>
      <c r="AG50" s="1129"/>
      <c r="AH50" s="44"/>
      <c r="AI50" s="44"/>
      <c r="AL50" s="1129"/>
    </row>
    <row r="51" spans="1:38">
      <c r="B51" s="5138"/>
      <c r="C51" s="2536"/>
      <c r="D51" s="2536" t="s">
        <v>1243</v>
      </c>
      <c r="E51" s="2536"/>
      <c r="F51" s="3019" t="s">
        <v>1050</v>
      </c>
      <c r="G51" s="3025"/>
      <c r="H51" s="2540"/>
      <c r="I51" s="184"/>
      <c r="J51" s="1124"/>
      <c r="K51" s="1125"/>
      <c r="L51" s="1124"/>
      <c r="M51" s="1125"/>
      <c r="N51" s="1124"/>
      <c r="O51" s="1125"/>
      <c r="P51" s="1124"/>
      <c r="Q51" s="1125"/>
      <c r="R51" s="1124"/>
      <c r="S51" s="1125"/>
      <c r="T51" s="1124"/>
      <c r="U51" s="1125"/>
      <c r="V51" s="1124"/>
      <c r="W51" s="1125"/>
      <c r="X51" s="1124"/>
      <c r="Y51" s="1125"/>
      <c r="Z51" s="1124"/>
      <c r="AA51" s="1125"/>
      <c r="AB51" s="1124"/>
      <c r="AC51" s="1125"/>
      <c r="AD51" s="1124"/>
      <c r="AE51" s="1125"/>
      <c r="AF51" s="1124"/>
      <c r="AG51" s="1125"/>
      <c r="AH51" s="1124"/>
      <c r="AI51" s="1125"/>
      <c r="AJ51" s="1124"/>
      <c r="AK51" s="1125"/>
    </row>
    <row r="52" spans="1:38">
      <c r="B52" s="5138"/>
      <c r="C52" s="2536"/>
      <c r="D52" s="2536" t="s">
        <v>1244</v>
      </c>
      <c r="E52" s="2536"/>
      <c r="F52" s="3019" t="s">
        <v>1050</v>
      </c>
      <c r="G52" s="3025"/>
      <c r="H52" s="2540"/>
      <c r="I52" s="184"/>
      <c r="J52" s="1124"/>
      <c r="K52" s="1125"/>
      <c r="L52" s="1124"/>
      <c r="M52" s="1125"/>
      <c r="N52" s="1124"/>
      <c r="O52" s="1125"/>
      <c r="P52" s="1124"/>
      <c r="Q52" s="1125"/>
      <c r="R52" s="1124"/>
      <c r="S52" s="1125"/>
      <c r="T52" s="1124"/>
      <c r="U52" s="1125"/>
      <c r="V52" s="1124"/>
      <c r="W52" s="1125"/>
      <c r="X52" s="1124"/>
      <c r="Y52" s="1125"/>
      <c r="Z52" s="1124"/>
      <c r="AA52" s="1125"/>
      <c r="AB52" s="1124"/>
      <c r="AC52" s="1125"/>
      <c r="AD52" s="1124"/>
      <c r="AE52" s="1125"/>
      <c r="AF52" s="1124"/>
      <c r="AG52" s="1125"/>
      <c r="AH52" s="1124"/>
      <c r="AI52" s="1125"/>
      <c r="AJ52" s="1124"/>
      <c r="AK52" s="1125"/>
    </row>
    <row r="53" spans="1:38">
      <c r="B53" s="5138"/>
      <c r="C53" s="2536"/>
      <c r="D53" s="2536" t="s">
        <v>1245</v>
      </c>
      <c r="E53" s="2536"/>
      <c r="F53" s="3019" t="s">
        <v>1238</v>
      </c>
      <c r="G53" s="3025"/>
      <c r="H53" s="2540"/>
      <c r="I53" s="184"/>
      <c r="J53" s="1124"/>
      <c r="K53" s="1125"/>
      <c r="L53" s="1124"/>
      <c r="M53" s="1125"/>
      <c r="N53" s="1124"/>
      <c r="O53" s="1125"/>
      <c r="P53" s="1124"/>
      <c r="Q53" s="1125"/>
      <c r="R53" s="1124"/>
      <c r="S53" s="1125"/>
      <c r="T53" s="1124"/>
      <c r="U53" s="1125"/>
      <c r="V53" s="1124"/>
      <c r="W53" s="1125"/>
      <c r="X53" s="1124"/>
      <c r="Y53" s="1125"/>
      <c r="Z53" s="1124"/>
      <c r="AA53" s="1125"/>
      <c r="AB53" s="1124"/>
      <c r="AC53" s="1125"/>
      <c r="AD53" s="1124"/>
      <c r="AE53" s="1125"/>
      <c r="AF53" s="1124"/>
      <c r="AG53" s="1125"/>
      <c r="AH53" s="1124"/>
      <c r="AI53" s="1125"/>
      <c r="AJ53" s="1124"/>
      <c r="AK53" s="1125"/>
    </row>
    <row r="54" spans="1:38">
      <c r="B54" s="5138"/>
      <c r="C54" s="300" t="s">
        <v>1247</v>
      </c>
      <c r="D54" s="2536"/>
      <c r="E54" s="2536"/>
      <c r="F54" s="3019"/>
      <c r="G54" s="3025"/>
      <c r="H54" s="2540"/>
      <c r="I54" s="184"/>
      <c r="J54" s="1124"/>
      <c r="K54" s="1125"/>
      <c r="L54" s="1124"/>
      <c r="M54" s="1125"/>
      <c r="N54" s="1124"/>
      <c r="O54" s="1125"/>
      <c r="P54" s="1124"/>
      <c r="Q54" s="1125"/>
      <c r="R54" s="1124"/>
      <c r="S54" s="1125"/>
      <c r="T54" s="1124"/>
      <c r="U54" s="1125"/>
      <c r="V54" s="1124"/>
      <c r="W54" s="1125"/>
      <c r="X54" s="1124"/>
      <c r="Y54" s="1125"/>
      <c r="Z54" s="1124"/>
      <c r="AA54" s="1125"/>
      <c r="AB54" s="1124"/>
      <c r="AC54" s="1125"/>
      <c r="AD54" s="1124"/>
      <c r="AE54" s="1125"/>
      <c r="AF54" s="1124"/>
      <c r="AG54" s="1125"/>
      <c r="AH54" s="1124"/>
      <c r="AI54" s="1125"/>
      <c r="AJ54" s="1124"/>
      <c r="AK54" s="1125"/>
    </row>
    <row r="55" spans="1:38">
      <c r="B55" s="5138"/>
      <c r="C55" s="2536"/>
      <c r="D55" s="2536" t="s">
        <v>1249</v>
      </c>
      <c r="E55" s="2536"/>
      <c r="F55" s="3019" t="s">
        <v>1051</v>
      </c>
      <c r="G55" s="3025"/>
      <c r="H55" s="2540"/>
      <c r="I55" s="184"/>
      <c r="J55" s="1124"/>
      <c r="K55" s="1125"/>
      <c r="L55" s="1124"/>
      <c r="M55" s="1125"/>
      <c r="N55" s="1124"/>
      <c r="O55" s="1125"/>
      <c r="P55" s="1124"/>
      <c r="Q55" s="1125"/>
      <c r="R55" s="1124"/>
      <c r="S55" s="1125"/>
      <c r="T55" s="1124"/>
      <c r="U55" s="1125"/>
      <c r="V55" s="1124"/>
      <c r="W55" s="1125"/>
      <c r="X55" s="1124"/>
      <c r="Y55" s="1125"/>
      <c r="Z55" s="1124"/>
      <c r="AA55" s="1125"/>
      <c r="AB55" s="1124"/>
      <c r="AC55" s="1125"/>
      <c r="AD55" s="1124"/>
      <c r="AE55" s="1125"/>
      <c r="AF55" s="1124"/>
      <c r="AG55" s="1125"/>
      <c r="AH55" s="1124"/>
      <c r="AI55" s="1125"/>
      <c r="AJ55" s="1124"/>
      <c r="AK55" s="1125"/>
    </row>
    <row r="56" spans="1:38">
      <c r="B56" s="5138"/>
      <c r="C56" s="2536"/>
      <c r="D56" s="2536" t="s">
        <v>1248</v>
      </c>
      <c r="E56" s="2536"/>
      <c r="F56" s="3019" t="s">
        <v>1051</v>
      </c>
      <c r="G56" s="3025"/>
      <c r="H56" s="2540"/>
      <c r="I56" s="184"/>
      <c r="J56" s="1124"/>
      <c r="K56" s="1125"/>
      <c r="L56" s="1124"/>
      <c r="M56" s="1125"/>
      <c r="N56" s="1124"/>
      <c r="O56" s="1125"/>
      <c r="P56" s="1124"/>
      <c r="Q56" s="1125"/>
      <c r="R56" s="1124"/>
      <c r="S56" s="1125"/>
      <c r="T56" s="1124"/>
      <c r="U56" s="1125"/>
      <c r="V56" s="1124"/>
      <c r="W56" s="1125"/>
      <c r="X56" s="1124"/>
      <c r="Y56" s="1125"/>
      <c r="Z56" s="1124"/>
      <c r="AA56" s="1125"/>
      <c r="AB56" s="1124"/>
      <c r="AC56" s="1125"/>
      <c r="AD56" s="1124"/>
      <c r="AE56" s="1125"/>
      <c r="AF56" s="1124"/>
      <c r="AG56" s="1125"/>
      <c r="AH56" s="1124"/>
      <c r="AI56" s="1125"/>
      <c r="AJ56" s="1124"/>
      <c r="AK56" s="1125"/>
    </row>
    <row r="57" spans="1:38">
      <c r="B57" s="5138"/>
      <c r="C57" s="2536"/>
      <c r="D57" s="2536" t="s">
        <v>1239</v>
      </c>
      <c r="E57" s="2536"/>
      <c r="F57" s="3019" t="s">
        <v>1051</v>
      </c>
      <c r="G57" s="3025"/>
      <c r="H57" s="2540"/>
      <c r="I57" s="184"/>
      <c r="J57" s="1124"/>
      <c r="K57" s="1125"/>
      <c r="L57" s="1124"/>
      <c r="M57" s="1125"/>
      <c r="N57" s="1124"/>
      <c r="O57" s="1125"/>
      <c r="P57" s="1124"/>
      <c r="Q57" s="1125"/>
      <c r="R57" s="1124"/>
      <c r="S57" s="1125"/>
      <c r="T57" s="1124"/>
      <c r="U57" s="1125"/>
      <c r="V57" s="1124"/>
      <c r="W57" s="1125"/>
      <c r="X57" s="1124"/>
      <c r="Y57" s="1125"/>
      <c r="Z57" s="1124"/>
      <c r="AA57" s="1125"/>
      <c r="AB57" s="1124"/>
      <c r="AC57" s="1125"/>
      <c r="AD57" s="1124"/>
      <c r="AE57" s="1125"/>
      <c r="AF57" s="1124"/>
      <c r="AG57" s="1125"/>
      <c r="AH57" s="1124"/>
      <c r="AI57" s="1125"/>
      <c r="AJ57" s="1124"/>
      <c r="AK57" s="1125"/>
    </row>
    <row r="58" spans="1:38">
      <c r="B58" s="5138"/>
      <c r="C58" s="300" t="s">
        <v>1250</v>
      </c>
      <c r="D58" s="2536"/>
      <c r="E58" s="2536"/>
      <c r="F58" s="3019"/>
      <c r="G58" s="3025"/>
      <c r="H58" s="2540"/>
      <c r="I58" s="184"/>
      <c r="J58" s="1124"/>
      <c r="K58" s="1125"/>
      <c r="L58" s="1124"/>
      <c r="M58" s="1125"/>
      <c r="N58" s="1124"/>
      <c r="O58" s="1125"/>
      <c r="P58" s="1124"/>
      <c r="Q58" s="1125"/>
      <c r="R58" s="1124"/>
      <c r="S58" s="1125"/>
      <c r="T58" s="1124"/>
      <c r="U58" s="1125"/>
      <c r="V58" s="1124"/>
      <c r="W58" s="1125"/>
      <c r="X58" s="1124"/>
      <c r="Y58" s="1125"/>
      <c r="Z58" s="1124"/>
      <c r="AA58" s="1125"/>
      <c r="AB58" s="1124"/>
      <c r="AC58" s="1125"/>
      <c r="AD58" s="1124"/>
      <c r="AE58" s="1125"/>
      <c r="AF58" s="1124"/>
      <c r="AG58" s="1125"/>
      <c r="AH58" s="1124"/>
      <c r="AI58" s="1125"/>
      <c r="AJ58" s="1124"/>
      <c r="AK58" s="1125"/>
    </row>
    <row r="59" spans="1:38">
      <c r="B59" s="5139"/>
      <c r="C59" s="2551"/>
      <c r="D59" s="2551" t="s">
        <v>1251</v>
      </c>
      <c r="E59" s="2551"/>
      <c r="F59" s="3020" t="s">
        <v>1047</v>
      </c>
      <c r="G59" s="3026"/>
      <c r="H59" s="1246"/>
      <c r="I59" s="1151"/>
      <c r="J59" s="1124"/>
      <c r="K59" s="1125"/>
      <c r="L59" s="1124"/>
      <c r="M59" s="1125"/>
      <c r="N59" s="1124"/>
      <c r="O59" s="1125"/>
      <c r="P59" s="1124"/>
      <c r="Q59" s="1125"/>
      <c r="R59" s="1124"/>
      <c r="S59" s="1125"/>
      <c r="T59" s="1124"/>
      <c r="U59" s="1125"/>
      <c r="V59" s="1124"/>
      <c r="W59" s="1125"/>
      <c r="X59" s="1124"/>
      <c r="Y59" s="1125"/>
      <c r="Z59" s="1124"/>
      <c r="AA59" s="1125"/>
      <c r="AB59" s="1124"/>
      <c r="AC59" s="1125"/>
      <c r="AD59" s="1124"/>
      <c r="AE59" s="1125"/>
      <c r="AF59" s="1124"/>
      <c r="AG59" s="1125"/>
      <c r="AH59" s="1124"/>
      <c r="AI59" s="1125"/>
      <c r="AJ59" s="1124"/>
      <c r="AK59" s="1125"/>
    </row>
    <row r="60" spans="1:38">
      <c r="F60" s="1609" t="s">
        <v>1317</v>
      </c>
      <c r="G60" s="1122"/>
    </row>
    <row r="61" spans="1:38">
      <c r="F61" s="1121" t="s">
        <v>1318</v>
      </c>
    </row>
    <row r="63" spans="1:38" s="417" customFormat="1">
      <c r="A63" s="416" t="s">
        <v>1320</v>
      </c>
      <c r="C63" s="418"/>
      <c r="D63" s="438"/>
      <c r="H63" s="418"/>
      <c r="I63" s="420"/>
      <c r="J63" s="419"/>
      <c r="K63" s="420"/>
      <c r="L63" s="419"/>
      <c r="M63" s="420"/>
      <c r="N63" s="419"/>
      <c r="O63" s="420"/>
      <c r="P63" s="419"/>
      <c r="Q63" s="420"/>
      <c r="R63" s="419"/>
      <c r="S63" s="420"/>
      <c r="T63" s="419"/>
      <c r="U63" s="420"/>
      <c r="V63" s="419"/>
      <c r="W63" s="420"/>
      <c r="X63" s="419"/>
      <c r="Y63" s="420"/>
      <c r="Z63" s="419"/>
      <c r="AA63" s="420"/>
      <c r="AB63" s="419"/>
      <c r="AC63" s="420"/>
      <c r="AD63" s="419"/>
      <c r="AE63" s="420"/>
      <c r="AF63" s="419"/>
      <c r="AG63" s="420"/>
      <c r="AH63" s="420"/>
      <c r="AK63" s="419"/>
    </row>
    <row r="66" spans="1:37">
      <c r="T66" s="1621"/>
      <c r="U66" s="1622"/>
      <c r="V66" s="5144" t="s">
        <v>1356</v>
      </c>
      <c r="W66" s="5144"/>
      <c r="X66" s="5144"/>
      <c r="Y66" s="5144"/>
      <c r="Z66" s="5144"/>
      <c r="AA66" s="5143" t="s">
        <v>1345</v>
      </c>
    </row>
    <row r="67" spans="1:37">
      <c r="T67" s="1621"/>
      <c r="U67" s="1622"/>
      <c r="V67" s="1624" t="s">
        <v>1352</v>
      </c>
      <c r="W67" s="1624" t="s">
        <v>1331</v>
      </c>
      <c r="X67" s="1624" t="s">
        <v>1353</v>
      </c>
      <c r="Y67" s="1624" t="s">
        <v>1354</v>
      </c>
      <c r="Z67" s="1624" t="s">
        <v>1355</v>
      </c>
      <c r="AA67" s="5143"/>
    </row>
    <row r="68" spans="1:37" ht="15" customHeight="1">
      <c r="T68" s="5142" t="s">
        <v>1346</v>
      </c>
      <c r="U68" s="1623" t="s">
        <v>1347</v>
      </c>
      <c r="V68" s="1619"/>
      <c r="W68" s="1620"/>
      <c r="X68" s="1620"/>
      <c r="Y68" s="1620"/>
      <c r="Z68" s="1620"/>
      <c r="AA68" s="1624">
        <v>1</v>
      </c>
    </row>
    <row r="69" spans="1:37">
      <c r="T69" s="5142"/>
      <c r="U69" s="1623" t="s">
        <v>1348</v>
      </c>
      <c r="V69" s="1619"/>
      <c r="W69" s="1619"/>
      <c r="X69" s="1620"/>
      <c r="Y69" s="1620"/>
      <c r="Z69" s="1620"/>
      <c r="AA69" s="1624">
        <v>2</v>
      </c>
    </row>
    <row r="70" spans="1:37">
      <c r="T70" s="5142"/>
      <c r="U70" s="1623" t="s">
        <v>1349</v>
      </c>
      <c r="V70" s="1620"/>
      <c r="W70" s="1619"/>
      <c r="X70" s="1619"/>
      <c r="Y70" s="1620"/>
      <c r="Z70" s="1620"/>
      <c r="AA70" s="1624">
        <v>3</v>
      </c>
    </row>
    <row r="71" spans="1:37">
      <c r="T71" s="5142"/>
      <c r="U71" s="1623" t="s">
        <v>1350</v>
      </c>
      <c r="V71" s="1620"/>
      <c r="W71" s="1620"/>
      <c r="X71" s="1619"/>
      <c r="Y71" s="1619"/>
      <c r="Z71" s="1620"/>
      <c r="AA71" s="1624">
        <v>4</v>
      </c>
    </row>
    <row r="72" spans="1:37">
      <c r="T72" s="5142"/>
      <c r="U72" s="1623" t="s">
        <v>1351</v>
      </c>
      <c r="V72" s="1620"/>
      <c r="W72" s="1620"/>
      <c r="X72" s="1620"/>
      <c r="Y72" s="1619"/>
      <c r="Z72" s="1619"/>
      <c r="AA72" s="1624">
        <v>5</v>
      </c>
    </row>
    <row r="73" spans="1:37">
      <c r="T73" s="5142"/>
      <c r="U73" s="1623" t="s">
        <v>1357</v>
      </c>
      <c r="V73" s="1620"/>
      <c r="W73" s="1620"/>
      <c r="X73" s="1620"/>
      <c r="Y73" s="1620"/>
      <c r="Z73" s="1619"/>
      <c r="AA73" s="1624">
        <v>6</v>
      </c>
    </row>
    <row r="76" spans="1:37" s="2536" customFormat="1">
      <c r="F76" s="1123"/>
      <c r="G76" s="2540"/>
      <c r="H76" s="3095"/>
      <c r="I76" s="2540"/>
      <c r="J76" s="2541"/>
      <c r="K76" s="2540"/>
      <c r="L76" s="2541"/>
      <c r="M76" s="2540"/>
      <c r="N76" s="2541"/>
      <c r="O76" s="2540"/>
      <c r="P76" s="2541"/>
      <c r="Q76" s="2540"/>
      <c r="R76" s="2541"/>
      <c r="S76" s="2540"/>
      <c r="T76" s="2541"/>
      <c r="U76" s="2540"/>
      <c r="V76" s="2541"/>
      <c r="W76" s="2540"/>
      <c r="X76" s="2541"/>
      <c r="Y76" s="2540"/>
      <c r="Z76" s="2541"/>
      <c r="AA76" s="2540"/>
      <c r="AB76" s="2541"/>
      <c r="AC76" s="2540"/>
      <c r="AD76" s="2541"/>
      <c r="AE76" s="2540"/>
      <c r="AF76" s="2541"/>
      <c r="AG76" s="2540"/>
      <c r="AH76" s="2541"/>
      <c r="AI76" s="2540"/>
      <c r="AJ76" s="2541"/>
    </row>
    <row r="78" spans="1:37" s="417" customFormat="1" ht="15.75" thickBot="1">
      <c r="A78" s="416" t="s">
        <v>1286</v>
      </c>
      <c r="C78" s="418"/>
      <c r="D78" s="438"/>
      <c r="H78" s="418"/>
      <c r="I78" s="420"/>
      <c r="J78" s="419"/>
      <c r="K78" s="420"/>
      <c r="L78" s="419"/>
      <c r="M78" s="420"/>
      <c r="N78" s="419"/>
      <c r="O78" s="420"/>
      <c r="P78" s="419"/>
      <c r="Q78" s="420"/>
      <c r="R78" s="419"/>
      <c r="S78" s="420"/>
      <c r="T78" s="419"/>
      <c r="U78" s="420"/>
      <c r="V78" s="419"/>
      <c r="W78" s="420"/>
      <c r="X78" s="419"/>
      <c r="Y78" s="420"/>
      <c r="Z78" s="419"/>
      <c r="AA78" s="420"/>
      <c r="AB78" s="419"/>
      <c r="AC78" s="420"/>
      <c r="AD78" s="419"/>
      <c r="AE78" s="420"/>
      <c r="AF78" s="419"/>
      <c r="AG78" s="420"/>
      <c r="AH78" s="420"/>
      <c r="AK78" s="419"/>
    </row>
    <row r="79" spans="1:37" ht="16.5" thickBot="1">
      <c r="F79" s="3106" t="s">
        <v>2723</v>
      </c>
    </row>
    <row r="80" spans="1:37" s="1584" customFormat="1" ht="75.75" thickBot="1">
      <c r="A80" s="1616" t="s">
        <v>1333</v>
      </c>
      <c r="B80" s="1588"/>
      <c r="C80" s="1585"/>
      <c r="D80" s="1589" t="s">
        <v>1257</v>
      </c>
      <c r="E80" s="1586"/>
      <c r="F80" s="3096" t="s">
        <v>1258</v>
      </c>
      <c r="K80" s="1585"/>
    </row>
    <row r="81" spans="1:12" s="1584" customFormat="1" ht="105">
      <c r="A81" s="1590" t="s">
        <v>1050</v>
      </c>
      <c r="B81" s="1591" t="s">
        <v>1259</v>
      </c>
      <c r="C81" s="1592" t="s">
        <v>1260</v>
      </c>
      <c r="D81" s="1610" t="s">
        <v>1261</v>
      </c>
      <c r="E81" s="1586"/>
      <c r="F81" s="3097" t="s">
        <v>1321</v>
      </c>
      <c r="L81" s="1585"/>
    </row>
    <row r="82" spans="1:12" s="1584" customFormat="1">
      <c r="A82" s="1594"/>
      <c r="B82" s="1595" t="s">
        <v>1262</v>
      </c>
      <c r="C82" s="1595" t="s">
        <v>1263</v>
      </c>
      <c r="D82" s="1596" t="s">
        <v>1264</v>
      </c>
      <c r="E82" s="1586"/>
      <c r="F82" s="3098" t="s">
        <v>1264</v>
      </c>
      <c r="L82" s="1585"/>
    </row>
    <row r="83" spans="1:12" s="1584" customFormat="1">
      <c r="A83" s="1594"/>
      <c r="B83" s="1595" t="s">
        <v>1265</v>
      </c>
      <c r="C83" s="1595" t="s">
        <v>1266</v>
      </c>
      <c r="D83" s="1596" t="s">
        <v>1264</v>
      </c>
      <c r="E83" s="1586"/>
      <c r="F83" s="3098" t="s">
        <v>1264</v>
      </c>
      <c r="L83" s="1585"/>
    </row>
    <row r="84" spans="1:12" s="1584" customFormat="1">
      <c r="A84" s="1594"/>
      <c r="B84" s="1595" t="s">
        <v>1267</v>
      </c>
      <c r="C84" s="1595" t="s">
        <v>1268</v>
      </c>
      <c r="D84" s="1596" t="s">
        <v>1269</v>
      </c>
      <c r="E84" s="1586"/>
      <c r="F84" s="3098" t="s">
        <v>1269</v>
      </c>
      <c r="L84" s="1585"/>
    </row>
    <row r="85" spans="1:12" s="1584" customFormat="1" ht="30.75" thickBot="1">
      <c r="A85" s="1597"/>
      <c r="B85" s="1598" t="s">
        <v>1270</v>
      </c>
      <c r="C85" s="1598" t="s">
        <v>1271</v>
      </c>
      <c r="D85" s="1599" t="s">
        <v>1272</v>
      </c>
      <c r="E85" s="1586"/>
      <c r="F85" s="3099" t="s">
        <v>1273</v>
      </c>
      <c r="L85" s="1585"/>
    </row>
    <row r="86" spans="1:12" s="1584" customFormat="1" ht="105">
      <c r="A86" s="1590" t="s">
        <v>1238</v>
      </c>
      <c r="B86" s="1591" t="s">
        <v>1259</v>
      </c>
      <c r="C86" s="1592" t="s">
        <v>1260</v>
      </c>
      <c r="D86" s="1593" t="s">
        <v>1274</v>
      </c>
      <c r="E86" s="1586"/>
      <c r="F86" s="3100" t="str">
        <f>F81</f>
        <v>INCA 5011 T172-01
Fan monitoring INCA (08302299999)
Remote control (08300299972)
Operating instructions printed in English (083 08199999)</v>
      </c>
      <c r="G86" s="1587"/>
      <c r="L86" s="1585"/>
    </row>
    <row r="87" spans="1:12" s="1584" customFormat="1">
      <c r="A87" s="1594"/>
      <c r="B87" s="1595" t="s">
        <v>1262</v>
      </c>
      <c r="C87" s="1595" t="s">
        <v>1263</v>
      </c>
      <c r="D87" s="1596" t="s">
        <v>1264</v>
      </c>
      <c r="E87" s="1586"/>
      <c r="F87" s="3098" t="str">
        <f>F82</f>
        <v>0- 100%</v>
      </c>
      <c r="L87" s="1585"/>
    </row>
    <row r="88" spans="1:12" s="1584" customFormat="1">
      <c r="A88" s="1594"/>
      <c r="B88" s="1595" t="s">
        <v>1265</v>
      </c>
      <c r="C88" s="1595" t="s">
        <v>1266</v>
      </c>
      <c r="D88" s="1596" t="s">
        <v>1264</v>
      </c>
      <c r="E88" s="1586"/>
      <c r="F88" s="3098" t="str">
        <f>F83</f>
        <v>0- 100%</v>
      </c>
      <c r="L88" s="1585"/>
    </row>
    <row r="89" spans="1:12" s="1584" customFormat="1">
      <c r="A89" s="1594"/>
      <c r="B89" s="1595" t="s">
        <v>1267</v>
      </c>
      <c r="C89" s="1595" t="s">
        <v>1268</v>
      </c>
      <c r="D89" s="1596" t="s">
        <v>1269</v>
      </c>
      <c r="E89" s="1586"/>
      <c r="F89" s="3098" t="str">
        <f>F84</f>
        <v>0- 25%</v>
      </c>
      <c r="L89" s="1585"/>
    </row>
    <row r="90" spans="1:12" s="1584" customFormat="1" ht="30.75" thickBot="1">
      <c r="A90" s="1597"/>
      <c r="B90" s="1598" t="s">
        <v>1270</v>
      </c>
      <c r="C90" s="1598" t="s">
        <v>1271</v>
      </c>
      <c r="D90" s="1600" t="s">
        <v>1275</v>
      </c>
      <c r="E90" s="1586"/>
      <c r="F90" s="3099" t="str">
        <f>F85</f>
        <v>0 - 10 000 ppm</v>
      </c>
      <c r="L90" s="1585"/>
    </row>
    <row r="91" spans="1:12" s="1584" customFormat="1" ht="105">
      <c r="A91" s="1590" t="s">
        <v>1051</v>
      </c>
      <c r="B91" s="1591" t="s">
        <v>1259</v>
      </c>
      <c r="C91" s="1592" t="s">
        <v>1260</v>
      </c>
      <c r="D91" s="1593" t="s">
        <v>1276</v>
      </c>
      <c r="E91" s="1586"/>
      <c r="F91" s="3097" t="s">
        <v>1322</v>
      </c>
      <c r="L91" s="1585"/>
    </row>
    <row r="92" spans="1:12" s="1584" customFormat="1">
      <c r="A92" s="1594"/>
      <c r="B92" s="1595" t="s">
        <v>1262</v>
      </c>
      <c r="C92" s="1595" t="s">
        <v>1263</v>
      </c>
      <c r="D92" s="1596" t="s">
        <v>1264</v>
      </c>
      <c r="E92" s="1586"/>
      <c r="F92" s="3098" t="s">
        <v>1264</v>
      </c>
      <c r="L92" s="1585"/>
    </row>
    <row r="93" spans="1:12" s="1584" customFormat="1">
      <c r="A93" s="1594"/>
      <c r="B93" s="1595" t="s">
        <v>1265</v>
      </c>
      <c r="C93" s="1595" t="s">
        <v>1266</v>
      </c>
      <c r="D93" s="1596" t="s">
        <v>1264</v>
      </c>
      <c r="E93" s="1586"/>
      <c r="F93" s="3098" t="s">
        <v>1264</v>
      </c>
      <c r="L93" s="1585"/>
    </row>
    <row r="94" spans="1:12" s="1584" customFormat="1">
      <c r="A94" s="1594"/>
      <c r="B94" s="1595" t="s">
        <v>1267</v>
      </c>
      <c r="C94" s="1595" t="s">
        <v>1268</v>
      </c>
      <c r="D94" s="1596" t="s">
        <v>1269</v>
      </c>
      <c r="E94" s="1586"/>
      <c r="F94" s="3098" t="s">
        <v>1269</v>
      </c>
      <c r="L94" s="1585"/>
    </row>
    <row r="95" spans="1:12" s="1584" customFormat="1" ht="30.75" thickBot="1">
      <c r="A95" s="1597"/>
      <c r="B95" s="1598" t="s">
        <v>1270</v>
      </c>
      <c r="C95" s="1598" t="s">
        <v>1271</v>
      </c>
      <c r="D95" s="1599" t="s">
        <v>1272</v>
      </c>
      <c r="E95" s="1586"/>
      <c r="F95" s="3099" t="s">
        <v>1273</v>
      </c>
      <c r="L95" s="1585"/>
    </row>
    <row r="96" spans="1:12" s="1584" customFormat="1" ht="105">
      <c r="A96" s="1590" t="s">
        <v>1241</v>
      </c>
      <c r="B96" s="1591" t="s">
        <v>1259</v>
      </c>
      <c r="C96" s="1592" t="s">
        <v>1260</v>
      </c>
      <c r="D96" s="1593" t="s">
        <v>1277</v>
      </c>
      <c r="E96" s="1586"/>
      <c r="F96" s="3100" t="str">
        <f>F91</f>
        <v>INCA 5011 T172-02
Fan monitoring INCA (08302299999)
Remote control (08300299972)
Operating instructions printed in English (083 08199999)</v>
      </c>
      <c r="G96" s="3111" t="s">
        <v>1278</v>
      </c>
      <c r="H96" s="3112"/>
      <c r="I96" s="3112"/>
      <c r="L96" s="1585"/>
    </row>
    <row r="97" spans="1:12" s="1584" customFormat="1">
      <c r="A97" s="1594"/>
      <c r="B97" s="1595" t="s">
        <v>1262</v>
      </c>
      <c r="C97" s="1595" t="s">
        <v>1263</v>
      </c>
      <c r="D97" s="1596" t="s">
        <v>1264</v>
      </c>
      <c r="E97" s="1586"/>
      <c r="F97" s="3098" t="str">
        <f>F92</f>
        <v>0- 100%</v>
      </c>
      <c r="L97" s="1585"/>
    </row>
    <row r="98" spans="1:12" s="1584" customFormat="1">
      <c r="A98" s="1594"/>
      <c r="B98" s="1595" t="s">
        <v>1265</v>
      </c>
      <c r="C98" s="1595" t="s">
        <v>1266</v>
      </c>
      <c r="D98" s="1596" t="s">
        <v>1264</v>
      </c>
      <c r="E98" s="1586"/>
      <c r="F98" s="3098" t="str">
        <f>F93</f>
        <v>0- 100%</v>
      </c>
      <c r="L98" s="1585"/>
    </row>
    <row r="99" spans="1:12" s="1584" customFormat="1">
      <c r="A99" s="1594"/>
      <c r="B99" s="1595" t="s">
        <v>1267</v>
      </c>
      <c r="C99" s="1595" t="s">
        <v>1268</v>
      </c>
      <c r="D99" s="1596" t="s">
        <v>1269</v>
      </c>
      <c r="E99" s="1586"/>
      <c r="F99" s="3098" t="str">
        <f>F94</f>
        <v>0- 25%</v>
      </c>
      <c r="L99" s="1585"/>
    </row>
    <row r="100" spans="1:12" s="1584" customFormat="1" ht="30.75" thickBot="1">
      <c r="A100" s="1597"/>
      <c r="B100" s="1598" t="s">
        <v>1270</v>
      </c>
      <c r="C100" s="1598" t="s">
        <v>1271</v>
      </c>
      <c r="D100" s="1600" t="s">
        <v>1275</v>
      </c>
      <c r="E100" s="1586"/>
      <c r="F100" s="3099" t="str">
        <f>F95</f>
        <v>0 - 10 000 ppm</v>
      </c>
      <c r="L100" s="1585"/>
    </row>
    <row r="101" spans="1:12" s="1584" customFormat="1" ht="105">
      <c r="A101" s="1590" t="s">
        <v>1047</v>
      </c>
      <c r="B101" s="1591" t="s">
        <v>1259</v>
      </c>
      <c r="C101" s="1592" t="s">
        <v>1260</v>
      </c>
      <c r="D101" s="1610" t="s">
        <v>1279</v>
      </c>
      <c r="E101" s="1586"/>
      <c r="F101" s="3097" t="s">
        <v>1323</v>
      </c>
      <c r="L101" s="1585"/>
    </row>
    <row r="102" spans="1:12" s="1584" customFormat="1">
      <c r="A102" s="1594"/>
      <c r="B102" s="1595" t="s">
        <v>1262</v>
      </c>
      <c r="C102" s="1595" t="s">
        <v>1263</v>
      </c>
      <c r="D102" s="1596" t="s">
        <v>1264</v>
      </c>
      <c r="E102" s="1586"/>
      <c r="F102" s="3098" t="s">
        <v>1264</v>
      </c>
      <c r="L102" s="1585"/>
    </row>
    <row r="103" spans="1:12" s="1584" customFormat="1">
      <c r="A103" s="1594"/>
      <c r="B103" s="1595" t="s">
        <v>1265</v>
      </c>
      <c r="C103" s="1595" t="s">
        <v>1266</v>
      </c>
      <c r="D103" s="1596" t="s">
        <v>1264</v>
      </c>
      <c r="E103" s="1586"/>
      <c r="F103" s="3098" t="s">
        <v>1264</v>
      </c>
      <c r="L103" s="1585"/>
    </row>
    <row r="104" spans="1:12" s="1584" customFormat="1">
      <c r="A104" s="1594"/>
      <c r="B104" s="1595" t="s">
        <v>1267</v>
      </c>
      <c r="C104" s="1595" t="s">
        <v>1268</v>
      </c>
      <c r="D104" s="1596" t="s">
        <v>1269</v>
      </c>
      <c r="E104" s="1586"/>
      <c r="F104" s="3098" t="s">
        <v>1269</v>
      </c>
      <c r="L104" s="1585"/>
    </row>
    <row r="105" spans="1:12" s="1584" customFormat="1" ht="30.75" thickBot="1">
      <c r="A105" s="1597"/>
      <c r="B105" s="1598" t="s">
        <v>1270</v>
      </c>
      <c r="C105" s="1598" t="s">
        <v>1271</v>
      </c>
      <c r="D105" s="1599" t="s">
        <v>1272</v>
      </c>
      <c r="E105" s="1586"/>
      <c r="F105" s="3099" t="s">
        <v>1273</v>
      </c>
      <c r="L105" s="1585"/>
    </row>
    <row r="106" spans="1:12" s="1584" customFormat="1" ht="105">
      <c r="A106" s="1590" t="s">
        <v>1048</v>
      </c>
      <c r="B106" s="1591" t="s">
        <v>1259</v>
      </c>
      <c r="C106" s="1592" t="s">
        <v>1260</v>
      </c>
      <c r="D106" s="1593" t="s">
        <v>1280</v>
      </c>
      <c r="E106" s="1586"/>
      <c r="F106" s="3097" t="s">
        <v>1321</v>
      </c>
      <c r="G106" s="1587"/>
      <c r="L106" s="1585"/>
    </row>
    <row r="107" spans="1:12" s="1584" customFormat="1">
      <c r="A107" s="1594"/>
      <c r="B107" s="1595" t="s">
        <v>1262</v>
      </c>
      <c r="C107" s="1595" t="s">
        <v>1263</v>
      </c>
      <c r="D107" s="1596" t="s">
        <v>1264</v>
      </c>
      <c r="E107" s="1586"/>
      <c r="F107" s="3098" t="s">
        <v>1264</v>
      </c>
      <c r="L107" s="1585"/>
    </row>
    <row r="108" spans="1:12" s="1584" customFormat="1">
      <c r="A108" s="1594"/>
      <c r="B108" s="1595" t="s">
        <v>1265</v>
      </c>
      <c r="C108" s="1595" t="s">
        <v>1266</v>
      </c>
      <c r="D108" s="1596" t="s">
        <v>1264</v>
      </c>
      <c r="E108" s="1586"/>
      <c r="F108" s="3098" t="s">
        <v>1264</v>
      </c>
      <c r="L108" s="1585"/>
    </row>
    <row r="109" spans="1:12" s="1584" customFormat="1">
      <c r="A109" s="1594"/>
      <c r="B109" s="1595" t="s">
        <v>1267</v>
      </c>
      <c r="C109" s="1595" t="s">
        <v>1268</v>
      </c>
      <c r="D109" s="1596" t="s">
        <v>1269</v>
      </c>
      <c r="E109" s="1586"/>
      <c r="F109" s="3098" t="s">
        <v>1281</v>
      </c>
      <c r="L109" s="1585"/>
    </row>
    <row r="110" spans="1:12" s="1584" customFormat="1" ht="15.75" thickBot="1">
      <c r="A110" s="1597"/>
      <c r="B110" s="1598" t="s">
        <v>1270</v>
      </c>
      <c r="C110" s="1598" t="s">
        <v>1271</v>
      </c>
      <c r="D110" s="1600" t="s">
        <v>1281</v>
      </c>
      <c r="E110" s="1586"/>
      <c r="F110" s="3099" t="s">
        <v>1281</v>
      </c>
      <c r="L110" s="1585"/>
    </row>
    <row r="111" spans="1:12" s="1584" customFormat="1" ht="75">
      <c r="A111" s="1590" t="s">
        <v>1242</v>
      </c>
      <c r="B111" s="1591" t="s">
        <v>1259</v>
      </c>
      <c r="C111" s="1592" t="s">
        <v>1260</v>
      </c>
      <c r="D111" s="1601" t="s">
        <v>1282</v>
      </c>
      <c r="E111" s="1586"/>
      <c r="F111" s="3097" t="s">
        <v>1324</v>
      </c>
      <c r="L111" s="1585"/>
    </row>
    <row r="112" spans="1:12" s="1584" customFormat="1">
      <c r="A112" s="1594"/>
      <c r="B112" s="1595" t="s">
        <v>1262</v>
      </c>
      <c r="C112" s="1595" t="s">
        <v>1263</v>
      </c>
      <c r="D112" s="1602"/>
      <c r="E112" s="1586"/>
      <c r="F112" s="3098" t="s">
        <v>1264</v>
      </c>
      <c r="L112" s="1585"/>
    </row>
    <row r="113" spans="1:12" s="1584" customFormat="1">
      <c r="A113" s="1594"/>
      <c r="B113" s="1595" t="s">
        <v>1265</v>
      </c>
      <c r="C113" s="1595" t="s">
        <v>1266</v>
      </c>
      <c r="D113" s="1602"/>
      <c r="E113" s="1586"/>
      <c r="F113" s="3098" t="s">
        <v>1264</v>
      </c>
      <c r="L113" s="1585"/>
    </row>
    <row r="114" spans="1:12" s="1584" customFormat="1">
      <c r="A114" s="1594"/>
      <c r="B114" s="1595" t="s">
        <v>1267</v>
      </c>
      <c r="C114" s="1595" t="s">
        <v>1268</v>
      </c>
      <c r="D114" s="1602"/>
      <c r="E114" s="1586"/>
      <c r="F114" s="3098" t="s">
        <v>1269</v>
      </c>
      <c r="L114" s="1585"/>
    </row>
    <row r="115" spans="1:12" s="1584" customFormat="1" ht="15.75" thickBot="1">
      <c r="A115" s="1597"/>
      <c r="B115" s="1598" t="s">
        <v>1270</v>
      </c>
      <c r="C115" s="1598" t="s">
        <v>1271</v>
      </c>
      <c r="D115" s="1603"/>
      <c r="E115" s="1586"/>
      <c r="F115" s="3101" t="s">
        <v>1273</v>
      </c>
      <c r="L115" s="1585"/>
    </row>
    <row r="116" spans="1:12" ht="75">
      <c r="A116" s="1590" t="s">
        <v>1311</v>
      </c>
      <c r="B116" s="1591" t="s">
        <v>2706</v>
      </c>
      <c r="C116" s="1592" t="s">
        <v>1260</v>
      </c>
      <c r="D116" s="1611" t="s">
        <v>1325</v>
      </c>
      <c r="E116" s="1586"/>
      <c r="F116" s="3097" t="s">
        <v>1326</v>
      </c>
    </row>
    <row r="117" spans="1:12">
      <c r="A117" s="1594"/>
      <c r="B117" s="1595" t="s">
        <v>2707</v>
      </c>
      <c r="C117" s="1595" t="s">
        <v>1263</v>
      </c>
      <c r="D117" s="1612"/>
      <c r="E117" s="1586"/>
      <c r="F117" s="3102" t="s">
        <v>1327</v>
      </c>
    </row>
    <row r="118" spans="1:12">
      <c r="A118" s="1594"/>
      <c r="B118" s="1595" t="s">
        <v>2708</v>
      </c>
      <c r="C118" s="1595" t="s">
        <v>1266</v>
      </c>
      <c r="D118" s="1602"/>
      <c r="E118" s="1586"/>
      <c r="F118" s="3098" t="s">
        <v>1264</v>
      </c>
    </row>
    <row r="119" spans="1:12">
      <c r="A119" s="1594"/>
      <c r="B119" s="1595" t="s">
        <v>2709</v>
      </c>
      <c r="C119" s="1595" t="s">
        <v>1268</v>
      </c>
      <c r="D119" s="1602"/>
      <c r="E119" s="1586"/>
      <c r="F119" s="3098" t="s">
        <v>1281</v>
      </c>
    </row>
    <row r="120" spans="1:12" ht="15.75" thickBot="1">
      <c r="A120" s="1597"/>
      <c r="B120" s="1598" t="s">
        <v>2710</v>
      </c>
      <c r="C120" s="1598" t="s">
        <v>1271</v>
      </c>
      <c r="D120" s="1613"/>
      <c r="E120" s="1586"/>
      <c r="F120" s="3099" t="s">
        <v>1281</v>
      </c>
    </row>
    <row r="121" spans="1:12" ht="105">
      <c r="A121" s="1590" t="s">
        <v>1313</v>
      </c>
      <c r="B121" s="1591" t="s">
        <v>2706</v>
      </c>
      <c r="C121" s="1592" t="s">
        <v>1260</v>
      </c>
      <c r="D121" s="1610" t="s">
        <v>2256</v>
      </c>
      <c r="E121" s="1586"/>
      <c r="F121" s="3103" t="s">
        <v>1328</v>
      </c>
    </row>
    <row r="122" spans="1:12">
      <c r="A122" s="1594"/>
      <c r="B122" s="1595" t="s">
        <v>2707</v>
      </c>
      <c r="C122" s="1595" t="s">
        <v>1263</v>
      </c>
      <c r="D122" s="1614" t="s">
        <v>1327</v>
      </c>
      <c r="E122" s="1586"/>
      <c r="F122" s="3104"/>
    </row>
    <row r="123" spans="1:12">
      <c r="A123" s="1594"/>
      <c r="B123" s="1595" t="s">
        <v>2708</v>
      </c>
      <c r="C123" s="1595" t="s">
        <v>1266</v>
      </c>
      <c r="D123" s="1596" t="s">
        <v>1264</v>
      </c>
      <c r="E123" s="1586"/>
      <c r="F123" s="3104"/>
    </row>
    <row r="124" spans="1:12">
      <c r="A124" s="1594"/>
      <c r="B124" s="1595" t="s">
        <v>2709</v>
      </c>
      <c r="C124" s="1595" t="s">
        <v>1268</v>
      </c>
      <c r="D124" s="1596" t="s">
        <v>1269</v>
      </c>
      <c r="E124" s="1586"/>
      <c r="F124" s="3104"/>
    </row>
    <row r="125" spans="1:12" ht="15.75" thickBot="1">
      <c r="A125" s="1597"/>
      <c r="B125" s="1598" t="s">
        <v>2710</v>
      </c>
      <c r="C125" s="1598" t="s">
        <v>1271</v>
      </c>
      <c r="D125" s="1600" t="s">
        <v>1281</v>
      </c>
      <c r="E125" s="1586"/>
      <c r="F125" s="3105"/>
    </row>
    <row r="126" spans="1:12" ht="105">
      <c r="A126" s="1590" t="s">
        <v>1316</v>
      </c>
      <c r="B126" s="1591" t="s">
        <v>2706</v>
      </c>
      <c r="C126" s="1592" t="s">
        <v>1260</v>
      </c>
      <c r="D126" s="1610" t="s">
        <v>2255</v>
      </c>
      <c r="E126" s="1586"/>
      <c r="F126" s="3107" t="s">
        <v>1326</v>
      </c>
      <c r="G126" s="3108" t="s">
        <v>1329</v>
      </c>
      <c r="H126" s="3109"/>
      <c r="I126" s="3110"/>
    </row>
    <row r="127" spans="1:12">
      <c r="A127" s="1594"/>
      <c r="B127" s="1595" t="s">
        <v>2707</v>
      </c>
      <c r="C127" s="1595" t="s">
        <v>1263</v>
      </c>
      <c r="D127" s="1614" t="s">
        <v>1327</v>
      </c>
      <c r="E127" s="1586"/>
      <c r="F127" s="3102" t="s">
        <v>1327</v>
      </c>
    </row>
    <row r="128" spans="1:12">
      <c r="A128" s="1594"/>
      <c r="B128" s="1595" t="s">
        <v>2708</v>
      </c>
      <c r="C128" s="1595" t="s">
        <v>1266</v>
      </c>
      <c r="D128" s="1596" t="s">
        <v>1264</v>
      </c>
      <c r="E128" s="1586"/>
      <c r="F128" s="3098" t="s">
        <v>1264</v>
      </c>
    </row>
    <row r="129" spans="1:6">
      <c r="A129" s="1594"/>
      <c r="B129" s="1595" t="s">
        <v>2709</v>
      </c>
      <c r="C129" s="1595" t="s">
        <v>1268</v>
      </c>
      <c r="D129" s="1596" t="s">
        <v>1269</v>
      </c>
      <c r="E129" s="1586"/>
      <c r="F129" s="3102" t="s">
        <v>1330</v>
      </c>
    </row>
    <row r="130" spans="1:6" ht="15.75" thickBot="1">
      <c r="A130" s="1597"/>
      <c r="B130" s="1598" t="s">
        <v>2710</v>
      </c>
      <c r="C130" s="1598" t="s">
        <v>1271</v>
      </c>
      <c r="D130" s="1615" t="s">
        <v>1331</v>
      </c>
      <c r="E130" s="1586"/>
      <c r="F130" s="3101" t="s">
        <v>1273</v>
      </c>
    </row>
  </sheetData>
  <dataConsolidate/>
  <mergeCells count="8">
    <mergeCell ref="AA66:AA67"/>
    <mergeCell ref="V66:Z66"/>
    <mergeCell ref="B39:B48"/>
    <mergeCell ref="B22:B31"/>
    <mergeCell ref="I22:I23"/>
    <mergeCell ref="I39:I40"/>
    <mergeCell ref="T68:T73"/>
    <mergeCell ref="B50:B59"/>
  </mergeCells>
  <hyperlinks>
    <hyperlink ref="A2" location="'Choix Devis&amp;Projet'!A1" display="Retour onglet &quot;Choix Devis&amp;Projet&quot;"/>
  </hyperlinks>
  <printOptions horizontalCentered="1"/>
  <pageMargins left="0.39370078740157483" right="0.39370078740157483" top="0.82677165354330717" bottom="0.59055118110236227" header="0.39370078740157483" footer="0.39370078740157483"/>
  <pageSetup paperSize="9" scale="26"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 r:id="rId3"/>
  <legacyDrawingHF r:id="rId4"/>
</worksheet>
</file>

<file path=xl/worksheets/sheet35.xml><?xml version="1.0" encoding="utf-8"?>
<worksheet xmlns="http://schemas.openxmlformats.org/spreadsheetml/2006/main" xmlns:r="http://schemas.openxmlformats.org/officeDocument/2006/relationships">
  <sheetPr>
    <tabColor rgb="FF0000FF"/>
  </sheetPr>
  <dimension ref="A1:BL367"/>
  <sheetViews>
    <sheetView topLeftCell="A3" zoomScale="70" zoomScaleNormal="70" workbookViewId="0">
      <selection activeCell="A10" sqref="A10:I10"/>
    </sheetView>
  </sheetViews>
  <sheetFormatPr baseColWidth="10" defaultRowHeight="15"/>
  <cols>
    <col min="1" max="1" width="11.42578125" style="219"/>
    <col min="2" max="2" width="32.85546875" style="219" bestFit="1" customWidth="1"/>
    <col min="3" max="3" width="7.28515625" style="219" customWidth="1"/>
    <col min="4" max="4" width="28" style="219" bestFit="1" customWidth="1"/>
    <col min="5" max="5" width="11" style="8" bestFit="1" customWidth="1"/>
    <col min="6" max="6" width="11.42578125" style="219" customWidth="1"/>
    <col min="7" max="8" width="5.5703125" style="219" customWidth="1"/>
    <col min="9" max="9" width="5.5703125" style="220" customWidth="1"/>
    <col min="10" max="10" width="5.5703125" style="65" customWidth="1"/>
    <col min="11" max="11" width="5.5703125" style="70" customWidth="1"/>
    <col min="12" max="12" width="5.5703125" style="65" customWidth="1"/>
    <col min="13" max="13" width="5.5703125" style="70" customWidth="1"/>
    <col min="14" max="14" width="5.5703125" style="65" customWidth="1"/>
    <col min="15" max="15" width="5.5703125" style="70" customWidth="1"/>
    <col min="16" max="16" width="5.5703125" style="65" customWidth="1"/>
    <col min="17" max="17" width="5.5703125" style="70" customWidth="1"/>
    <col min="18" max="18" width="5.5703125" style="65" customWidth="1"/>
    <col min="19" max="19" width="5.5703125" style="70" customWidth="1"/>
    <col min="20" max="20" width="5.5703125" style="65" customWidth="1"/>
    <col min="21" max="21" width="6.140625" style="70" customWidth="1"/>
    <col min="22" max="22" width="6.5703125" style="65" customWidth="1"/>
    <col min="23" max="23" width="6.5703125" style="70" customWidth="1"/>
    <col min="24" max="24" width="6.85546875" style="65" customWidth="1"/>
    <col min="25" max="25" width="6.42578125" style="70" customWidth="1"/>
    <col min="26" max="26" width="6.140625" style="65" customWidth="1"/>
    <col min="27" max="27" width="6.42578125" style="70" customWidth="1"/>
    <col min="28" max="28" width="6.140625" style="65" customWidth="1"/>
    <col min="29" max="29" width="6.140625" style="70" customWidth="1"/>
    <col min="30" max="30" width="6.85546875" style="65" customWidth="1"/>
    <col min="31" max="31" width="6.140625" style="70" customWidth="1"/>
    <col min="32" max="32" width="6.5703125" style="65" customWidth="1"/>
    <col min="33" max="33" width="6.42578125" style="70" customWidth="1"/>
    <col min="34" max="34" width="6.85546875" style="65" customWidth="1"/>
    <col min="35" max="35" width="6.42578125" style="70" customWidth="1"/>
    <col min="36" max="36" width="3.5703125" style="70" customWidth="1"/>
    <col min="37" max="37" width="11.42578125" style="65"/>
    <col min="38" max="38" width="11.42578125" style="70"/>
    <col min="39" max="16384" width="11.42578125" style="219"/>
  </cols>
  <sheetData>
    <row r="1" spans="1:38" s="195" customFormat="1" ht="15.75" thickBot="1">
      <c r="A1" s="194" t="s">
        <v>2581</v>
      </c>
      <c r="E1" s="196"/>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c r="AJ1" s="200"/>
      <c r="AK1" s="199"/>
      <c r="AL1" s="200"/>
    </row>
    <row r="2" spans="1:38">
      <c r="A2" s="315" t="s">
        <v>1952</v>
      </c>
    </row>
    <row r="3" spans="1:38" s="1122" customFormat="1">
      <c r="D3" s="1673" t="s">
        <v>1385</v>
      </c>
      <c r="E3" s="1431"/>
      <c r="I3" s="1123"/>
      <c r="J3" s="1124"/>
      <c r="K3" s="1125"/>
      <c r="L3" s="1124"/>
      <c r="M3" s="1125"/>
      <c r="N3" s="1672" t="s">
        <v>1390</v>
      </c>
      <c r="O3" s="1124"/>
      <c r="P3" s="1125"/>
      <c r="Q3" s="1124"/>
      <c r="R3" s="1125"/>
      <c r="S3" s="1124"/>
      <c r="X3" s="1672"/>
      <c r="Y3" s="1125"/>
      <c r="AA3" s="1672" t="s">
        <v>1384</v>
      </c>
      <c r="AD3" s="1124"/>
      <c r="AE3" s="1125"/>
      <c r="AF3" s="1124"/>
      <c r="AG3" s="1125"/>
      <c r="AH3" s="1124"/>
      <c r="AI3" s="1125"/>
      <c r="AJ3" s="1125"/>
      <c r="AK3" s="1124"/>
      <c r="AL3" s="1125"/>
    </row>
    <row r="4" spans="1:38">
      <c r="B4" s="135" t="s">
        <v>213</v>
      </c>
      <c r="C4" s="1431" t="s">
        <v>206</v>
      </c>
      <c r="D4" s="1369" t="s">
        <v>1113</v>
      </c>
      <c r="M4" s="8" t="s">
        <v>238</v>
      </c>
      <c r="N4" s="220" t="s">
        <v>348</v>
      </c>
      <c r="V4" s="220"/>
      <c r="Z4" s="1431" t="s">
        <v>432</v>
      </c>
      <c r="AA4" s="261" t="s">
        <v>1412</v>
      </c>
    </row>
    <row r="5" spans="1:38">
      <c r="B5" s="135"/>
      <c r="C5" s="43" t="s">
        <v>207</v>
      </c>
      <c r="D5" s="1123" t="s">
        <v>2528</v>
      </c>
      <c r="M5" s="8" t="s">
        <v>239</v>
      </c>
      <c r="N5" s="220" t="s">
        <v>651</v>
      </c>
      <c r="V5" s="220"/>
      <c r="Z5" s="1431" t="s">
        <v>635</v>
      </c>
      <c r="AA5" s="261" t="s">
        <v>1413</v>
      </c>
    </row>
    <row r="6" spans="1:38">
      <c r="B6" s="135"/>
      <c r="C6" s="43" t="s">
        <v>205</v>
      </c>
      <c r="D6" s="220" t="s">
        <v>510</v>
      </c>
      <c r="M6" s="1431" t="s">
        <v>261</v>
      </c>
      <c r="N6" s="1123" t="s">
        <v>1294</v>
      </c>
      <c r="V6" s="220"/>
    </row>
    <row r="7" spans="1:38">
      <c r="B7" s="135"/>
      <c r="C7" s="1431" t="s">
        <v>208</v>
      </c>
      <c r="D7" s="220" t="s">
        <v>246</v>
      </c>
      <c r="M7" s="1432" t="s">
        <v>338</v>
      </c>
      <c r="N7" s="220" t="s">
        <v>214</v>
      </c>
      <c r="V7" s="261"/>
    </row>
    <row r="8" spans="1:38">
      <c r="B8" s="135"/>
      <c r="C8" s="1431" t="s">
        <v>909</v>
      </c>
      <c r="D8" s="1123" t="s">
        <v>1431</v>
      </c>
      <c r="M8" s="1431" t="s">
        <v>339</v>
      </c>
      <c r="N8" s="261" t="s">
        <v>1411</v>
      </c>
      <c r="V8" s="317"/>
    </row>
    <row r="9" spans="1:38">
      <c r="B9" s="135"/>
      <c r="C9" s="1431" t="s">
        <v>1381</v>
      </c>
      <c r="D9" s="1123" t="s">
        <v>1432</v>
      </c>
      <c r="M9" s="1431" t="s">
        <v>344</v>
      </c>
      <c r="N9" s="261" t="s">
        <v>1410</v>
      </c>
    </row>
    <row r="10" spans="1:38" ht="15" customHeight="1">
      <c r="B10" s="8"/>
      <c r="M10" s="1790" t="s">
        <v>909</v>
      </c>
      <c r="N10" s="261" t="s">
        <v>1606</v>
      </c>
    </row>
    <row r="11" spans="1:38" s="2536" customFormat="1" ht="15" customHeight="1">
      <c r="B11" s="3018"/>
      <c r="E11" s="3018"/>
      <c r="I11" s="1123"/>
      <c r="J11" s="2540"/>
      <c r="K11" s="2541"/>
      <c r="L11" s="2540"/>
      <c r="M11" s="3028" t="s">
        <v>1387</v>
      </c>
      <c r="N11" s="1123" t="s">
        <v>2510</v>
      </c>
      <c r="O11" s="2541"/>
      <c r="P11" s="2540"/>
      <c r="Q11" s="2541"/>
      <c r="R11" s="2540"/>
      <c r="S11" s="2541"/>
      <c r="T11" s="2540"/>
      <c r="U11" s="2541"/>
      <c r="V11" s="2540"/>
      <c r="W11" s="2541"/>
      <c r="X11" s="2540"/>
      <c r="Y11" s="2541"/>
      <c r="Z11" s="2540"/>
      <c r="AA11" s="2541"/>
      <c r="AB11" s="2540"/>
      <c r="AC11" s="2541"/>
      <c r="AD11" s="2540"/>
      <c r="AE11" s="2541"/>
      <c r="AF11" s="2540"/>
      <c r="AG11" s="2541"/>
      <c r="AH11" s="2540"/>
      <c r="AI11" s="2541"/>
      <c r="AJ11" s="2541"/>
      <c r="AK11" s="2540"/>
      <c r="AL11" s="2541"/>
    </row>
    <row r="12" spans="1:38" s="2536" customFormat="1" ht="15" customHeight="1">
      <c r="B12" s="3018"/>
      <c r="E12" s="3018"/>
      <c r="I12" s="1123"/>
      <c r="J12" s="2540"/>
      <c r="K12" s="2541"/>
      <c r="L12" s="2540"/>
      <c r="M12" s="3028" t="s">
        <v>1433</v>
      </c>
      <c r="N12" s="261" t="s">
        <v>2511</v>
      </c>
      <c r="O12" s="2541"/>
      <c r="P12" s="2540"/>
      <c r="Q12" s="2541"/>
      <c r="R12" s="2540"/>
      <c r="S12" s="2541"/>
      <c r="T12" s="2540"/>
      <c r="U12" s="2541"/>
      <c r="V12" s="2540"/>
      <c r="W12" s="2541"/>
      <c r="X12" s="2540"/>
      <c r="Y12" s="2541"/>
      <c r="Z12" s="2540"/>
      <c r="AA12" s="2541"/>
      <c r="AB12" s="2540"/>
      <c r="AC12" s="2541"/>
      <c r="AD12" s="2540"/>
      <c r="AE12" s="2541"/>
      <c r="AF12" s="2540"/>
      <c r="AG12" s="2541"/>
      <c r="AH12" s="2540"/>
      <c r="AI12" s="2541"/>
      <c r="AJ12" s="2541"/>
      <c r="AK12" s="2540"/>
      <c r="AL12" s="2541"/>
    </row>
    <row r="13" spans="1:38" s="2536" customFormat="1" ht="15" customHeight="1">
      <c r="B13" s="3018"/>
      <c r="E13" s="3018"/>
      <c r="I13" s="1123"/>
      <c r="J13" s="2540"/>
      <c r="K13" s="2541"/>
      <c r="L13" s="2540"/>
      <c r="M13" s="3018"/>
      <c r="N13" s="261"/>
      <c r="O13" s="2541"/>
      <c r="P13" s="2540"/>
      <c r="Q13" s="2541"/>
      <c r="R13" s="2540"/>
      <c r="S13" s="2541"/>
      <c r="T13" s="2540"/>
      <c r="U13" s="2541"/>
      <c r="V13" s="2540"/>
      <c r="W13" s="2541"/>
      <c r="X13" s="2540"/>
      <c r="Y13" s="2541"/>
      <c r="Z13" s="2540"/>
      <c r="AA13" s="2541"/>
      <c r="AB13" s="2540"/>
      <c r="AC13" s="2541"/>
      <c r="AD13" s="2540"/>
      <c r="AE13" s="2541"/>
      <c r="AF13" s="2540"/>
      <c r="AG13" s="2541"/>
      <c r="AH13" s="2540"/>
      <c r="AI13" s="2541"/>
      <c r="AJ13" s="2541"/>
      <c r="AK13" s="2540"/>
      <c r="AL13" s="2541"/>
    </row>
    <row r="14" spans="1:38" ht="27.75" customHeight="1">
      <c r="A14" s="3661" t="s">
        <v>3080</v>
      </c>
      <c r="B14" s="3663"/>
      <c r="C14" s="137"/>
      <c r="E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I14" s="219"/>
      <c r="AL14" s="219"/>
    </row>
    <row r="15" spans="1:38" s="145" customFormat="1">
      <c r="A15" s="141" t="s">
        <v>3057</v>
      </c>
      <c r="E15" s="143"/>
      <c r="I15" s="148"/>
      <c r="J15" s="142"/>
      <c r="K15" s="146"/>
      <c r="L15" s="147"/>
      <c r="M15" s="146"/>
      <c r="N15" s="147"/>
      <c r="O15" s="146"/>
      <c r="P15" s="147"/>
      <c r="Q15" s="146"/>
      <c r="R15" s="147"/>
      <c r="S15" s="146"/>
      <c r="T15" s="147"/>
      <c r="U15" s="146"/>
      <c r="V15" s="147"/>
      <c r="W15" s="146"/>
      <c r="X15" s="147"/>
      <c r="Y15" s="146"/>
      <c r="Z15" s="147"/>
      <c r="AA15" s="146"/>
      <c r="AB15" s="147"/>
      <c r="AC15" s="146"/>
      <c r="AD15" s="147"/>
      <c r="AE15" s="146"/>
      <c r="AF15" s="147"/>
      <c r="AG15" s="146"/>
      <c r="AH15" s="147"/>
      <c r="AI15" s="146"/>
      <c r="AJ15" s="146"/>
      <c r="AK15" s="147"/>
      <c r="AL15" s="146"/>
    </row>
    <row r="16" spans="1:38">
      <c r="A16" s="2557" t="s">
        <v>3058</v>
      </c>
    </row>
    <row r="17" spans="1:38" ht="36.75" customHeight="1">
      <c r="A17" s="295"/>
      <c r="B17" s="171"/>
      <c r="C17" s="96"/>
      <c r="D17" s="5170" t="s">
        <v>3059</v>
      </c>
      <c r="E17" s="5170"/>
      <c r="F17" s="5171"/>
      <c r="G17" s="296">
        <v>100</v>
      </c>
      <c r="H17" s="296">
        <f>G17+50</f>
        <v>150</v>
      </c>
      <c r="I17" s="296">
        <f>G17+100</f>
        <v>200</v>
      </c>
      <c r="J17" s="296">
        <f>H17+100</f>
        <v>250</v>
      </c>
      <c r="K17" s="296">
        <f t="shared" ref="K17:AI17" si="0">I17+100</f>
        <v>300</v>
      </c>
      <c r="L17" s="296">
        <f t="shared" si="0"/>
        <v>350</v>
      </c>
      <c r="M17" s="296">
        <f t="shared" si="0"/>
        <v>400</v>
      </c>
      <c r="N17" s="296">
        <f t="shared" si="0"/>
        <v>450</v>
      </c>
      <c r="O17" s="296">
        <f t="shared" si="0"/>
        <v>500</v>
      </c>
      <c r="P17" s="296">
        <f t="shared" si="0"/>
        <v>550</v>
      </c>
      <c r="Q17" s="296">
        <f t="shared" si="0"/>
        <v>600</v>
      </c>
      <c r="R17" s="296">
        <f t="shared" si="0"/>
        <v>650</v>
      </c>
      <c r="S17" s="296">
        <f t="shared" si="0"/>
        <v>700</v>
      </c>
      <c r="T17" s="296">
        <f t="shared" si="0"/>
        <v>750</v>
      </c>
      <c r="U17" s="296">
        <f t="shared" si="0"/>
        <v>800</v>
      </c>
      <c r="V17" s="296">
        <f t="shared" si="0"/>
        <v>850</v>
      </c>
      <c r="W17" s="296">
        <f t="shared" si="0"/>
        <v>900</v>
      </c>
      <c r="X17" s="296">
        <f t="shared" si="0"/>
        <v>950</v>
      </c>
      <c r="Y17" s="296">
        <f t="shared" si="0"/>
        <v>1000</v>
      </c>
      <c r="Z17" s="296">
        <f t="shared" si="0"/>
        <v>1050</v>
      </c>
      <c r="AA17" s="296">
        <f t="shared" si="0"/>
        <v>1100</v>
      </c>
      <c r="AB17" s="296">
        <f t="shared" si="0"/>
        <v>1150</v>
      </c>
      <c r="AC17" s="296">
        <f t="shared" si="0"/>
        <v>1200</v>
      </c>
      <c r="AD17" s="296">
        <f t="shared" si="0"/>
        <v>1250</v>
      </c>
      <c r="AE17" s="296">
        <f t="shared" si="0"/>
        <v>1300</v>
      </c>
      <c r="AF17" s="296">
        <f t="shared" si="0"/>
        <v>1350</v>
      </c>
      <c r="AG17" s="296">
        <f t="shared" si="0"/>
        <v>1400</v>
      </c>
      <c r="AH17" s="296">
        <f t="shared" si="0"/>
        <v>1450</v>
      </c>
      <c r="AI17" s="296">
        <f t="shared" si="0"/>
        <v>1500</v>
      </c>
      <c r="AL17" s="219"/>
    </row>
    <row r="18" spans="1:38" s="1122" customFormat="1" ht="36.75" customHeight="1">
      <c r="A18" s="1664"/>
      <c r="B18" s="175"/>
      <c r="C18" s="172"/>
      <c r="D18" s="5172" t="s">
        <v>3060</v>
      </c>
      <c r="E18" s="5172"/>
      <c r="F18" s="5173"/>
      <c r="G18" s="1669">
        <f>G17*1.7</f>
        <v>170</v>
      </c>
      <c r="H18" s="1669">
        <f t="shared" ref="H18:AI18" si="1">H17*1.7</f>
        <v>255</v>
      </c>
      <c r="I18" s="1669">
        <f t="shared" si="1"/>
        <v>340</v>
      </c>
      <c r="J18" s="1669">
        <f t="shared" si="1"/>
        <v>425</v>
      </c>
      <c r="K18" s="1669">
        <f t="shared" si="1"/>
        <v>510</v>
      </c>
      <c r="L18" s="1669">
        <f t="shared" si="1"/>
        <v>595</v>
      </c>
      <c r="M18" s="1669">
        <f t="shared" si="1"/>
        <v>680</v>
      </c>
      <c r="N18" s="1669">
        <f t="shared" si="1"/>
        <v>765</v>
      </c>
      <c r="O18" s="1669">
        <f t="shared" si="1"/>
        <v>850</v>
      </c>
      <c r="P18" s="1669">
        <f t="shared" si="1"/>
        <v>935</v>
      </c>
      <c r="Q18" s="1669">
        <f t="shared" si="1"/>
        <v>1020</v>
      </c>
      <c r="R18" s="1669">
        <f t="shared" si="1"/>
        <v>1105</v>
      </c>
      <c r="S18" s="1669">
        <f t="shared" si="1"/>
        <v>1190</v>
      </c>
      <c r="T18" s="1669">
        <f t="shared" si="1"/>
        <v>1275</v>
      </c>
      <c r="U18" s="1669">
        <f t="shared" si="1"/>
        <v>1360</v>
      </c>
      <c r="V18" s="1669">
        <f t="shared" si="1"/>
        <v>1445</v>
      </c>
      <c r="W18" s="1669">
        <f t="shared" si="1"/>
        <v>1530</v>
      </c>
      <c r="X18" s="1669">
        <f t="shared" si="1"/>
        <v>1615</v>
      </c>
      <c r="Y18" s="1669">
        <f t="shared" si="1"/>
        <v>1700</v>
      </c>
      <c r="Z18" s="1669">
        <f t="shared" si="1"/>
        <v>1785</v>
      </c>
      <c r="AA18" s="1669">
        <f t="shared" si="1"/>
        <v>1870</v>
      </c>
      <c r="AB18" s="1669">
        <f t="shared" si="1"/>
        <v>1955</v>
      </c>
      <c r="AC18" s="1669">
        <f t="shared" si="1"/>
        <v>2040</v>
      </c>
      <c r="AD18" s="1669">
        <f t="shared" si="1"/>
        <v>2125</v>
      </c>
      <c r="AE18" s="1669">
        <f t="shared" si="1"/>
        <v>2210</v>
      </c>
      <c r="AF18" s="1669">
        <f t="shared" si="1"/>
        <v>2295</v>
      </c>
      <c r="AG18" s="1669">
        <f t="shared" si="1"/>
        <v>2380</v>
      </c>
      <c r="AH18" s="1669">
        <f t="shared" si="1"/>
        <v>2465</v>
      </c>
      <c r="AI18" s="1669">
        <f t="shared" si="1"/>
        <v>2550</v>
      </c>
      <c r="AJ18" s="1125"/>
      <c r="AK18" s="1124"/>
    </row>
    <row r="19" spans="1:38" s="249" customFormat="1">
      <c r="A19" s="5193" t="s">
        <v>3062</v>
      </c>
      <c r="B19" s="2552" t="s">
        <v>3065</v>
      </c>
      <c r="D19" s="248"/>
      <c r="E19" s="256"/>
      <c r="G19" s="259"/>
      <c r="H19" s="178"/>
      <c r="I19" s="256"/>
      <c r="J19" s="256"/>
      <c r="K19" s="259"/>
      <c r="L19" s="178"/>
      <c r="M19" s="256"/>
      <c r="N19" s="256"/>
      <c r="O19" s="259"/>
      <c r="P19" s="178"/>
      <c r="Q19" s="256"/>
      <c r="R19" s="256"/>
      <c r="S19" s="259"/>
      <c r="T19" s="178"/>
      <c r="U19" s="256"/>
      <c r="V19" s="256"/>
      <c r="W19" s="259"/>
      <c r="X19" s="178"/>
      <c r="Y19" s="256"/>
      <c r="Z19" s="256"/>
      <c r="AA19" s="259"/>
      <c r="AB19" s="178"/>
      <c r="AC19" s="256"/>
      <c r="AD19" s="256"/>
      <c r="AE19" s="259"/>
      <c r="AF19" s="178"/>
      <c r="AG19" s="256"/>
      <c r="AH19" s="256"/>
      <c r="AI19" s="256"/>
      <c r="AJ19" s="173"/>
      <c r="AK19" s="174"/>
      <c r="AL19" s="173"/>
    </row>
    <row r="20" spans="1:38">
      <c r="A20" s="5194"/>
      <c r="B20" s="51" t="s">
        <v>1371</v>
      </c>
      <c r="C20" s="52"/>
      <c r="D20" s="52"/>
      <c r="E20" s="1429"/>
      <c r="F20" s="1429" t="s">
        <v>207</v>
      </c>
      <c r="G20" s="1665">
        <v>5.6621153162345959</v>
      </c>
      <c r="H20" s="1665">
        <v>8.4931729743518929</v>
      </c>
      <c r="I20" s="1665">
        <v>11.324230632469192</v>
      </c>
      <c r="J20" s="1665">
        <v>14.155288290586489</v>
      </c>
      <c r="K20" s="1665">
        <v>16.986345948703786</v>
      </c>
      <c r="L20" s="1665">
        <v>19.817403606821081</v>
      </c>
      <c r="M20" s="1665">
        <v>22.648461264938383</v>
      </c>
      <c r="N20" s="1665">
        <v>25.479518923055682</v>
      </c>
      <c r="O20" s="1665">
        <v>28.310576581172977</v>
      </c>
      <c r="P20" s="1665">
        <v>31.141634239290276</v>
      </c>
      <c r="Q20" s="1665">
        <v>33.972691897407572</v>
      </c>
      <c r="R20" s="1665">
        <v>36.803749555524867</v>
      </c>
      <c r="S20" s="1665">
        <v>39.634807213642162</v>
      </c>
      <c r="T20" s="1665">
        <v>42.465864871759472</v>
      </c>
      <c r="U20" s="1665">
        <v>45.296922529876767</v>
      </c>
      <c r="V20" s="1665">
        <v>48.127980187994062</v>
      </c>
      <c r="W20" s="1665">
        <v>50.959037846111364</v>
      </c>
      <c r="X20" s="1665">
        <v>53.79009550422866</v>
      </c>
      <c r="Y20" s="1665">
        <v>56.621153162345955</v>
      </c>
      <c r="Z20" s="1665">
        <v>59.452210820463257</v>
      </c>
      <c r="AA20" s="1665">
        <v>62.283268478580553</v>
      </c>
      <c r="AB20" s="1665">
        <v>65.114326136697841</v>
      </c>
      <c r="AC20" s="1665">
        <v>67.945383794815143</v>
      </c>
      <c r="AD20" s="1665">
        <v>70.776441452932431</v>
      </c>
      <c r="AE20" s="1665">
        <v>73.607499111049734</v>
      </c>
      <c r="AF20" s="1665">
        <v>76.43855676916705</v>
      </c>
      <c r="AG20" s="1665">
        <v>79.269614427284324</v>
      </c>
      <c r="AH20" s="1665">
        <v>82.100672085401641</v>
      </c>
      <c r="AI20" s="1665">
        <v>84.931729743518943</v>
      </c>
    </row>
    <row r="21" spans="1:38" s="1122" customFormat="1">
      <c r="A21" s="5194"/>
      <c r="B21" s="103" t="s">
        <v>1370</v>
      </c>
      <c r="E21" s="1431"/>
      <c r="F21" s="1431" t="s">
        <v>207</v>
      </c>
      <c r="G21" s="291">
        <v>4.452034957467899</v>
      </c>
      <c r="H21" s="291">
        <v>6.6780524362018481</v>
      </c>
      <c r="I21" s="291">
        <v>8.904069914935798</v>
      </c>
      <c r="J21" s="291">
        <v>11.130087393669747</v>
      </c>
      <c r="K21" s="291">
        <v>13.356104872403696</v>
      </c>
      <c r="L21" s="291">
        <v>15.582122351137649</v>
      </c>
      <c r="M21" s="291">
        <v>17.808139829871596</v>
      </c>
      <c r="N21" s="291">
        <v>20.034157308605543</v>
      </c>
      <c r="O21" s="291">
        <v>22.260174787339494</v>
      </c>
      <c r="P21" s="291">
        <v>24.486192266073445</v>
      </c>
      <c r="Q21" s="291">
        <v>26.712209744807392</v>
      </c>
      <c r="R21" s="291">
        <v>28.93822722354135</v>
      </c>
      <c r="S21" s="291">
        <v>31.164244702275298</v>
      </c>
      <c r="T21" s="291">
        <v>33.390262181009241</v>
      </c>
      <c r="U21" s="291">
        <v>35.616279659743192</v>
      </c>
      <c r="V21" s="291">
        <v>37.842297138477143</v>
      </c>
      <c r="W21" s="291">
        <v>40.068314617211087</v>
      </c>
      <c r="X21" s="291">
        <v>42.294332095945038</v>
      </c>
      <c r="Y21" s="291">
        <v>44.520349574678988</v>
      </c>
      <c r="Z21" s="291">
        <v>46.746367053412946</v>
      </c>
      <c r="AA21" s="291">
        <v>48.97238453214689</v>
      </c>
      <c r="AB21" s="291">
        <v>51.198402010880841</v>
      </c>
      <c r="AC21" s="291">
        <v>53.424419489614785</v>
      </c>
      <c r="AD21" s="291">
        <v>55.650436968348743</v>
      </c>
      <c r="AE21" s="291">
        <v>57.8764544470827</v>
      </c>
      <c r="AF21" s="291">
        <v>60.102471925816637</v>
      </c>
      <c r="AG21" s="291">
        <v>62.328489404550595</v>
      </c>
      <c r="AH21" s="291">
        <v>64.554506883284546</v>
      </c>
      <c r="AI21" s="291">
        <v>66.780524362018483</v>
      </c>
      <c r="AJ21" s="1125"/>
      <c r="AK21" s="1124"/>
      <c r="AL21" s="1125"/>
    </row>
    <row r="22" spans="1:38" s="1122" customFormat="1">
      <c r="A22" s="5194"/>
      <c r="B22" s="626" t="s">
        <v>1372</v>
      </c>
      <c r="C22" s="205"/>
      <c r="D22" s="205"/>
      <c r="E22" s="1421"/>
      <c r="F22" s="1421" t="s">
        <v>207</v>
      </c>
      <c r="G22" s="1667">
        <f>G21+G20</f>
        <v>10.114150273702496</v>
      </c>
      <c r="H22" s="1667">
        <f t="shared" ref="H22" si="2">H21+H20</f>
        <v>15.171225410553742</v>
      </c>
      <c r="I22" s="1667">
        <f t="shared" ref="I22" si="3">I21+I20</f>
        <v>20.228300547404992</v>
      </c>
      <c r="J22" s="1667">
        <f t="shared" ref="J22" si="4">J21+J20</f>
        <v>25.285375684256238</v>
      </c>
      <c r="K22" s="1667">
        <f t="shared" ref="K22" si="5">K21+K20</f>
        <v>30.342450821107484</v>
      </c>
      <c r="L22" s="1667">
        <f t="shared" ref="L22" si="6">L21+L20</f>
        <v>35.39952595795873</v>
      </c>
      <c r="M22" s="1667">
        <f t="shared" ref="M22" si="7">M21+M20</f>
        <v>40.456601094809983</v>
      </c>
      <c r="N22" s="1667">
        <f t="shared" ref="N22" si="8">N21+N20</f>
        <v>45.513676231661222</v>
      </c>
      <c r="O22" s="1667">
        <f t="shared" ref="O22" si="9">O21+O20</f>
        <v>50.570751368512475</v>
      </c>
      <c r="P22" s="1667">
        <f t="shared" ref="P22" si="10">P21+P20</f>
        <v>55.627826505363721</v>
      </c>
      <c r="Q22" s="1667">
        <f t="shared" ref="Q22" si="11">Q21+Q20</f>
        <v>60.684901642214967</v>
      </c>
      <c r="R22" s="1667">
        <f t="shared" ref="R22" si="12">R21+R20</f>
        <v>65.741976779066221</v>
      </c>
      <c r="S22" s="1667">
        <f t="shared" ref="S22" si="13">S21+S20</f>
        <v>70.79905191591746</v>
      </c>
      <c r="T22" s="1667">
        <f t="shared" ref="T22" si="14">T21+T20</f>
        <v>75.856127052768713</v>
      </c>
      <c r="U22" s="1667">
        <f t="shared" ref="U22" si="15">U21+U20</f>
        <v>80.913202189619966</v>
      </c>
      <c r="V22" s="1667">
        <f t="shared" ref="V22" si="16">V21+V20</f>
        <v>85.970277326471205</v>
      </c>
      <c r="W22" s="1667">
        <f t="shared" ref="W22" si="17">W21+W20</f>
        <v>91.027352463322444</v>
      </c>
      <c r="X22" s="1667">
        <f t="shared" ref="X22" si="18">X21+X20</f>
        <v>96.084427600173697</v>
      </c>
      <c r="Y22" s="1667">
        <f t="shared" ref="Y22" si="19">Y21+Y20</f>
        <v>101.14150273702495</v>
      </c>
      <c r="Z22" s="1667">
        <f t="shared" ref="Z22" si="20">Z21+Z20</f>
        <v>106.1985778738762</v>
      </c>
      <c r="AA22" s="1667">
        <f t="shared" ref="AA22" si="21">AA21+AA20</f>
        <v>111.25565301072744</v>
      </c>
      <c r="AB22" s="1667">
        <f t="shared" ref="AB22" si="22">AB21+AB20</f>
        <v>116.31272814757868</v>
      </c>
      <c r="AC22" s="1667">
        <f t="shared" ref="AC22" si="23">AC21+AC20</f>
        <v>121.36980328442993</v>
      </c>
      <c r="AD22" s="1667">
        <f t="shared" ref="AD22" si="24">AD21+AD20</f>
        <v>126.42687842128117</v>
      </c>
      <c r="AE22" s="1667">
        <f t="shared" ref="AE22" si="25">AE21+AE20</f>
        <v>131.48395355813244</v>
      </c>
      <c r="AF22" s="1667">
        <f t="shared" ref="AF22" si="26">AF21+AF20</f>
        <v>136.54102869498368</v>
      </c>
      <c r="AG22" s="1667">
        <f t="shared" ref="AG22" si="27">AG21+AG20</f>
        <v>141.59810383183492</v>
      </c>
      <c r="AH22" s="1667">
        <f t="shared" ref="AH22" si="28">AH21+AH20</f>
        <v>146.65517896868619</v>
      </c>
      <c r="AI22" s="1667">
        <f t="shared" ref="AI22" si="29">AI21+AI20</f>
        <v>151.71225410553743</v>
      </c>
      <c r="AJ22" s="1125"/>
      <c r="AK22" s="1124"/>
      <c r="AL22" s="1125"/>
    </row>
    <row r="23" spans="1:38" s="1122" customFormat="1" ht="15.75" thickBot="1">
      <c r="A23" s="5194"/>
      <c r="E23" s="1431"/>
      <c r="I23" s="1123"/>
      <c r="J23" s="1124"/>
      <c r="K23" s="1125"/>
      <c r="L23" s="1124"/>
      <c r="M23" s="1125"/>
      <c r="N23" s="1124"/>
      <c r="O23" s="1125"/>
      <c r="P23" s="1124"/>
      <c r="Q23" s="1125"/>
      <c r="R23" s="1124"/>
      <c r="S23" s="1125"/>
      <c r="T23" s="1124"/>
      <c r="U23" s="1125"/>
      <c r="V23" s="1124"/>
      <c r="W23" s="1125"/>
      <c r="X23" s="1124"/>
      <c r="Y23" s="1125"/>
      <c r="Z23" s="1124"/>
      <c r="AA23" s="1125"/>
      <c r="AB23" s="1124"/>
      <c r="AC23" s="1125"/>
      <c r="AD23" s="1124"/>
      <c r="AE23" s="1125"/>
      <c r="AF23" s="1124"/>
      <c r="AG23" s="1125"/>
      <c r="AH23" s="1124"/>
      <c r="AI23" s="251"/>
      <c r="AJ23" s="1125"/>
      <c r="AK23" s="1124"/>
      <c r="AL23" s="1125"/>
    </row>
    <row r="24" spans="1:38" s="70" customFormat="1">
      <c r="A24" s="5194"/>
      <c r="B24" s="795" t="s">
        <v>329</v>
      </c>
      <c r="C24" s="796"/>
      <c r="D24" s="644"/>
      <c r="E24" s="797"/>
      <c r="F24" s="1502" t="s">
        <v>208</v>
      </c>
      <c r="G24" s="880" t="s">
        <v>1909</v>
      </c>
      <c r="H24" s="877"/>
      <c r="I24" s="593"/>
      <c r="J24" s="593"/>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row>
    <row r="25" spans="1:38" hidden="1">
      <c r="A25" s="5194"/>
      <c r="B25" s="239" t="s">
        <v>330</v>
      </c>
      <c r="C25" s="220"/>
      <c r="E25" s="43"/>
      <c r="F25" s="62" t="s">
        <v>207</v>
      </c>
      <c r="G25" s="885">
        <v>10.114150273702496</v>
      </c>
      <c r="H25" s="806"/>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K25" s="219"/>
      <c r="AL25" s="219"/>
    </row>
    <row r="26" spans="1:38" ht="15.75" thickBot="1">
      <c r="A26" s="5194"/>
      <c r="B26" s="244" t="s">
        <v>336</v>
      </c>
      <c r="C26" s="409"/>
      <c r="D26" s="205"/>
      <c r="E26" s="627"/>
      <c r="F26" s="408" t="s">
        <v>208</v>
      </c>
      <c r="G26" s="882">
        <f>G22*$G$199/$G$198</f>
        <v>5.5168092402013613</v>
      </c>
      <c r="H26" s="833"/>
      <c r="I26" s="809"/>
      <c r="J26" s="809"/>
      <c r="K26" s="794"/>
      <c r="L26" s="794"/>
      <c r="M26" s="794"/>
      <c r="N26" s="794"/>
      <c r="O26" s="794"/>
      <c r="P26" s="794"/>
      <c r="Q26" s="794"/>
      <c r="R26" s="794"/>
      <c r="S26" s="794"/>
      <c r="T26" s="794"/>
      <c r="U26" s="794"/>
      <c r="V26" s="794"/>
      <c r="W26" s="794"/>
      <c r="X26" s="794"/>
      <c r="Y26" s="794"/>
      <c r="Z26" s="794"/>
      <c r="AA26" s="794"/>
      <c r="AB26" s="794"/>
      <c r="AC26" s="794"/>
      <c r="AD26" s="794"/>
      <c r="AE26" s="794"/>
      <c r="AF26" s="794"/>
      <c r="AG26" s="794"/>
      <c r="AH26" s="794"/>
      <c r="AI26" s="794"/>
    </row>
    <row r="27" spans="1:38" s="70" customFormat="1">
      <c r="A27" s="5194"/>
      <c r="B27" s="795" t="s">
        <v>329</v>
      </c>
      <c r="C27" s="796"/>
      <c r="D27" s="644"/>
      <c r="E27" s="797"/>
      <c r="F27" s="1502" t="s">
        <v>208</v>
      </c>
      <c r="G27" s="812"/>
      <c r="H27" s="813" t="s">
        <v>1933</v>
      </c>
      <c r="I27" s="814"/>
      <c r="J27" s="815"/>
      <c r="K27" s="587"/>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row>
    <row r="28" spans="1:38" hidden="1">
      <c r="A28" s="5194"/>
      <c r="B28" s="239" t="s">
        <v>330</v>
      </c>
      <c r="C28" s="220"/>
      <c r="E28" s="43"/>
      <c r="F28" s="62" t="s">
        <v>207</v>
      </c>
      <c r="G28" s="816">
        <v>10.114150273702496</v>
      </c>
      <c r="H28" s="804">
        <v>15.171225410553742</v>
      </c>
      <c r="I28" s="804">
        <v>20.228300547404992</v>
      </c>
      <c r="J28" s="817">
        <v>25.285375684256238</v>
      </c>
      <c r="K28" s="806"/>
      <c r="L28" s="793"/>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K28" s="219"/>
      <c r="AL28" s="219"/>
    </row>
    <row r="29" spans="1:38" ht="15.75" thickBot="1">
      <c r="A29" s="5194"/>
      <c r="B29" s="244" t="s">
        <v>336</v>
      </c>
      <c r="C29" s="409"/>
      <c r="D29" s="205"/>
      <c r="E29" s="627"/>
      <c r="F29" s="408" t="s">
        <v>208</v>
      </c>
      <c r="G29" s="818">
        <f>G22*$J$199/$J$198</f>
        <v>5.2769479688882583</v>
      </c>
      <c r="H29" s="819">
        <f>H22*$J$199/$J$198</f>
        <v>7.9154219533323866</v>
      </c>
      <c r="I29" s="831">
        <f>I22*$J$199/$J$198</f>
        <v>10.553895937776517</v>
      </c>
      <c r="J29" s="832">
        <f>J22*$J$199/$J$198</f>
        <v>13.192369922220646</v>
      </c>
      <c r="K29" s="833"/>
      <c r="L29" s="809"/>
      <c r="M29" s="809"/>
      <c r="N29" s="809"/>
      <c r="O29" s="809"/>
      <c r="P29" s="794"/>
      <c r="Q29" s="794"/>
      <c r="R29" s="794"/>
      <c r="S29" s="794"/>
      <c r="T29" s="794"/>
      <c r="U29" s="794"/>
      <c r="V29" s="794"/>
      <c r="W29" s="794"/>
      <c r="X29" s="794"/>
      <c r="Y29" s="794"/>
      <c r="Z29" s="794"/>
      <c r="AA29" s="794"/>
      <c r="AB29" s="794"/>
      <c r="AC29" s="794"/>
      <c r="AD29" s="794"/>
      <c r="AE29" s="794"/>
      <c r="AF29" s="794"/>
      <c r="AG29" s="794"/>
      <c r="AH29" s="794"/>
      <c r="AI29" s="794"/>
    </row>
    <row r="30" spans="1:38" s="70" customFormat="1">
      <c r="A30" s="5194"/>
      <c r="B30" s="795" t="s">
        <v>329</v>
      </c>
      <c r="C30" s="796"/>
      <c r="D30" s="644"/>
      <c r="E30" s="797"/>
      <c r="F30" s="1530" t="s">
        <v>208</v>
      </c>
      <c r="G30" s="722"/>
      <c r="H30" s="810"/>
      <c r="I30" s="834"/>
      <c r="J30" s="835"/>
      <c r="K30" s="835" t="s">
        <v>1910</v>
      </c>
      <c r="L30" s="836"/>
      <c r="M30" s="836"/>
      <c r="N30" s="836"/>
      <c r="O30" s="520"/>
      <c r="P30" s="587"/>
      <c r="Q30" s="265"/>
      <c r="R30" s="265"/>
      <c r="S30" s="265"/>
      <c r="T30" s="265"/>
      <c r="U30" s="265"/>
      <c r="V30" s="265"/>
      <c r="W30" s="265"/>
      <c r="X30" s="265"/>
      <c r="Y30" s="265"/>
      <c r="Z30" s="265"/>
      <c r="AA30" s="265"/>
      <c r="AB30" s="265"/>
      <c r="AC30" s="265"/>
      <c r="AD30" s="265"/>
      <c r="AE30" s="265"/>
      <c r="AF30" s="265"/>
      <c r="AG30" s="265"/>
      <c r="AH30" s="265"/>
      <c r="AI30" s="265"/>
    </row>
    <row r="31" spans="1:38" hidden="1">
      <c r="A31" s="5194"/>
      <c r="B31" s="239" t="s">
        <v>330</v>
      </c>
      <c r="C31" s="220"/>
      <c r="E31" s="43"/>
      <c r="F31" s="633" t="s">
        <v>207</v>
      </c>
      <c r="G31" s="793"/>
      <c r="H31" s="827"/>
      <c r="I31" s="837">
        <v>20.228300547404992</v>
      </c>
      <c r="J31" s="825">
        <v>25.285375684256238</v>
      </c>
      <c r="K31" s="825">
        <v>30.342450821107484</v>
      </c>
      <c r="L31" s="825">
        <v>35.39952595795873</v>
      </c>
      <c r="M31" s="825">
        <v>40.456601094809983</v>
      </c>
      <c r="N31" s="825">
        <v>45.513676231661222</v>
      </c>
      <c r="O31" s="838">
        <v>50.570751368512475</v>
      </c>
      <c r="P31" s="806"/>
      <c r="Q31" s="793"/>
      <c r="R31" s="793"/>
      <c r="S31" s="793"/>
      <c r="T31" s="793"/>
      <c r="U31" s="793"/>
      <c r="V31" s="793"/>
      <c r="W31" s="793"/>
      <c r="X31" s="793"/>
      <c r="Y31" s="793"/>
      <c r="Z31" s="793"/>
      <c r="AA31" s="793"/>
      <c r="AB31" s="793"/>
      <c r="AC31" s="793"/>
      <c r="AD31" s="793"/>
      <c r="AE31" s="793"/>
      <c r="AF31" s="793"/>
      <c r="AG31" s="793"/>
      <c r="AH31" s="793"/>
      <c r="AI31" s="793"/>
      <c r="AK31" s="219"/>
      <c r="AL31" s="219"/>
    </row>
    <row r="32" spans="1:38" ht="15.75" thickBot="1">
      <c r="A32" s="5194"/>
      <c r="B32" s="244" t="s">
        <v>336</v>
      </c>
      <c r="C32" s="409"/>
      <c r="D32" s="205"/>
      <c r="E32" s="627"/>
      <c r="F32" s="634" t="s">
        <v>208</v>
      </c>
      <c r="G32" s="794"/>
      <c r="H32" s="828"/>
      <c r="I32" s="839">
        <f t="shared" ref="I32:O32" si="30">I22*$P$199/$P$198</f>
        <v>10.650366650187637</v>
      </c>
      <c r="J32" s="840">
        <f t="shared" si="30"/>
        <v>13.312958312734546</v>
      </c>
      <c r="K32" s="840">
        <f t="shared" si="30"/>
        <v>15.975549975281455</v>
      </c>
      <c r="L32" s="846">
        <f t="shared" si="30"/>
        <v>18.638141637828362</v>
      </c>
      <c r="M32" s="846">
        <f t="shared" si="30"/>
        <v>21.300733300375274</v>
      </c>
      <c r="N32" s="846">
        <f t="shared" si="30"/>
        <v>23.963324962922179</v>
      </c>
      <c r="O32" s="847">
        <f t="shared" si="30"/>
        <v>26.625916625469092</v>
      </c>
      <c r="P32" s="833"/>
      <c r="Q32" s="809"/>
      <c r="R32" s="809"/>
      <c r="S32" s="809"/>
      <c r="T32" s="809"/>
      <c r="U32" s="809"/>
      <c r="V32" s="809"/>
      <c r="W32" s="794"/>
      <c r="X32" s="794"/>
      <c r="Y32" s="794"/>
      <c r="Z32" s="794"/>
      <c r="AA32" s="794"/>
      <c r="AB32" s="794"/>
      <c r="AC32" s="794"/>
      <c r="AD32" s="794"/>
      <c r="AE32" s="794"/>
      <c r="AF32" s="794"/>
      <c r="AG32" s="794"/>
      <c r="AH32" s="794"/>
      <c r="AI32" s="794"/>
    </row>
    <row r="33" spans="1:38" s="70" customFormat="1">
      <c r="A33" s="5194"/>
      <c r="B33" s="795" t="s">
        <v>329</v>
      </c>
      <c r="C33" s="796"/>
      <c r="D33" s="644"/>
      <c r="E33" s="797"/>
      <c r="F33" s="1530" t="s">
        <v>208</v>
      </c>
      <c r="G33" s="704"/>
      <c r="H33" s="593"/>
      <c r="I33" s="810"/>
      <c r="J33" s="810"/>
      <c r="K33" s="548"/>
      <c r="L33" s="658"/>
      <c r="M33" s="864"/>
      <c r="N33" s="864"/>
      <c r="O33" s="864"/>
      <c r="P33" s="864" t="s">
        <v>1912</v>
      </c>
      <c r="Q33" s="500"/>
      <c r="R33" s="500"/>
      <c r="S33" s="500"/>
      <c r="T33" s="500"/>
      <c r="U33" s="500"/>
      <c r="V33" s="502"/>
      <c r="W33" s="587"/>
      <c r="X33" s="265"/>
      <c r="Y33" s="265"/>
      <c r="Z33" s="265"/>
      <c r="AA33" s="265"/>
      <c r="AB33" s="265"/>
      <c r="AC33" s="265"/>
      <c r="AD33" s="265"/>
      <c r="AE33" s="265"/>
      <c r="AF33" s="265"/>
      <c r="AG33" s="265"/>
      <c r="AH33" s="265"/>
      <c r="AI33" s="265"/>
    </row>
    <row r="34" spans="1:38" hidden="1">
      <c r="A34" s="5194"/>
      <c r="B34" s="239" t="s">
        <v>330</v>
      </c>
      <c r="C34" s="220"/>
      <c r="E34" s="43"/>
      <c r="F34" s="633" t="s">
        <v>207</v>
      </c>
      <c r="G34" s="793"/>
      <c r="H34" s="793"/>
      <c r="I34" s="793"/>
      <c r="J34" s="793"/>
      <c r="K34" s="827"/>
      <c r="L34" s="865">
        <v>35.39952595795873</v>
      </c>
      <c r="M34" s="866">
        <v>40.456601094809983</v>
      </c>
      <c r="N34" s="866">
        <v>45.513676231661222</v>
      </c>
      <c r="O34" s="866">
        <v>50.570751368512475</v>
      </c>
      <c r="P34" s="866">
        <v>55.627826505363721</v>
      </c>
      <c r="Q34" s="866">
        <v>60.684901642214967</v>
      </c>
      <c r="R34" s="866">
        <v>65.741976779066221</v>
      </c>
      <c r="S34" s="866">
        <v>70.79905191591746</v>
      </c>
      <c r="T34" s="866">
        <v>75.856127052768713</v>
      </c>
      <c r="U34" s="866">
        <v>80.913202189619966</v>
      </c>
      <c r="V34" s="867">
        <v>85.970277326471205</v>
      </c>
      <c r="W34" s="806"/>
      <c r="X34" s="793"/>
      <c r="Y34" s="793"/>
      <c r="Z34" s="793"/>
      <c r="AA34" s="793"/>
      <c r="AB34" s="793"/>
      <c r="AC34" s="793"/>
      <c r="AD34" s="793"/>
      <c r="AE34" s="793"/>
      <c r="AF34" s="793"/>
      <c r="AG34" s="793"/>
      <c r="AH34" s="793"/>
      <c r="AI34" s="793"/>
      <c r="AK34" s="219"/>
      <c r="AL34" s="219"/>
    </row>
    <row r="35" spans="1:38" ht="15.75" thickBot="1">
      <c r="A35" s="5194"/>
      <c r="B35" s="244" t="s">
        <v>336</v>
      </c>
      <c r="C35" s="409"/>
      <c r="D35" s="205"/>
      <c r="E35" s="627"/>
      <c r="F35" s="634" t="s">
        <v>208</v>
      </c>
      <c r="G35" s="794"/>
      <c r="H35" s="794"/>
      <c r="I35" s="794"/>
      <c r="J35" s="794"/>
      <c r="K35" s="828"/>
      <c r="L35" s="887">
        <f t="shared" ref="L35:V35" si="31">L22*$V$199/$V$198</f>
        <v>17.897304976512618</v>
      </c>
      <c r="M35" s="888">
        <f t="shared" si="31"/>
        <v>20.454062830300135</v>
      </c>
      <c r="N35" s="888">
        <f t="shared" si="31"/>
        <v>23.010820684087648</v>
      </c>
      <c r="O35" s="888">
        <f t="shared" si="31"/>
        <v>25.567578537875171</v>
      </c>
      <c r="P35" s="888">
        <f t="shared" si="31"/>
        <v>28.124336391662684</v>
      </c>
      <c r="Q35" s="888">
        <f t="shared" si="31"/>
        <v>30.681094245450204</v>
      </c>
      <c r="R35" s="888">
        <f t="shared" si="31"/>
        <v>33.23785209923772</v>
      </c>
      <c r="S35" s="888">
        <f t="shared" si="31"/>
        <v>35.794609953025237</v>
      </c>
      <c r="T35" s="888">
        <f t="shared" si="31"/>
        <v>38.351367806812753</v>
      </c>
      <c r="U35" s="888">
        <f t="shared" si="31"/>
        <v>40.90812566060027</v>
      </c>
      <c r="V35" s="889">
        <f t="shared" si="31"/>
        <v>43.464883514387786</v>
      </c>
      <c r="W35" s="833"/>
      <c r="X35" s="809"/>
      <c r="Y35" s="809"/>
      <c r="Z35" s="809"/>
      <c r="AA35" s="809"/>
      <c r="AB35" s="809"/>
      <c r="AC35" s="809"/>
      <c r="AD35" s="794"/>
      <c r="AE35" s="794"/>
      <c r="AF35" s="794"/>
      <c r="AG35" s="794"/>
      <c r="AH35" s="794"/>
      <c r="AI35" s="794"/>
    </row>
    <row r="36" spans="1:38" s="70" customFormat="1">
      <c r="A36" s="5194"/>
      <c r="B36" s="795" t="s">
        <v>329</v>
      </c>
      <c r="C36" s="796"/>
      <c r="D36" s="644"/>
      <c r="E36" s="797"/>
      <c r="F36" s="1530" t="s">
        <v>208</v>
      </c>
      <c r="G36" s="704"/>
      <c r="H36" s="593"/>
      <c r="I36" s="593"/>
      <c r="J36" s="593"/>
      <c r="K36" s="558"/>
      <c r="L36" s="850"/>
      <c r="M36" s="851"/>
      <c r="N36" s="851"/>
      <c r="O36" s="851"/>
      <c r="P36" s="851"/>
      <c r="Q36" s="851"/>
      <c r="R36" s="851"/>
      <c r="S36" s="851"/>
      <c r="T36" s="851"/>
      <c r="U36" s="851"/>
      <c r="V36" s="851"/>
      <c r="W36" s="2516" t="s">
        <v>1934</v>
      </c>
      <c r="X36" s="852"/>
      <c r="Y36" s="852"/>
      <c r="Z36" s="852"/>
      <c r="AA36" s="852"/>
      <c r="AB36" s="852"/>
      <c r="AC36" s="853"/>
      <c r="AD36" s="587"/>
      <c r="AE36" s="265"/>
      <c r="AF36" s="265"/>
      <c r="AG36" s="265"/>
      <c r="AH36" s="265"/>
      <c r="AI36" s="265"/>
    </row>
    <row r="37" spans="1:38" hidden="1">
      <c r="A37" s="5194"/>
      <c r="B37" s="239" t="s">
        <v>330</v>
      </c>
      <c r="C37" s="220"/>
      <c r="E37" s="43"/>
      <c r="F37" s="633" t="s">
        <v>207</v>
      </c>
      <c r="G37" s="793"/>
      <c r="H37" s="793"/>
      <c r="I37" s="793"/>
      <c r="J37" s="793"/>
      <c r="K37" s="827"/>
      <c r="L37" s="854">
        <v>35.39952595795873</v>
      </c>
      <c r="M37" s="855">
        <v>40.456601094809983</v>
      </c>
      <c r="N37" s="855">
        <v>45.513676231661222</v>
      </c>
      <c r="O37" s="855">
        <v>50.570751368512475</v>
      </c>
      <c r="P37" s="855">
        <v>55.627826505363721</v>
      </c>
      <c r="Q37" s="855">
        <v>60.684901642214967</v>
      </c>
      <c r="R37" s="855">
        <v>65.741976779066221</v>
      </c>
      <c r="S37" s="855">
        <v>70.79905191591746</v>
      </c>
      <c r="T37" s="855">
        <v>75.856127052768713</v>
      </c>
      <c r="U37" s="855">
        <v>80.913202189619966</v>
      </c>
      <c r="V37" s="855">
        <v>85.970277326471205</v>
      </c>
      <c r="W37" s="855">
        <v>91.027352463322444</v>
      </c>
      <c r="X37" s="855">
        <v>96.084427600173697</v>
      </c>
      <c r="Y37" s="855">
        <v>101.14150273702495</v>
      </c>
      <c r="Z37" s="855">
        <v>106.1985778738762</v>
      </c>
      <c r="AA37" s="855">
        <v>111.25565301072744</v>
      </c>
      <c r="AB37" s="855">
        <v>116.31272814757868</v>
      </c>
      <c r="AC37" s="856">
        <v>121.36980328442993</v>
      </c>
      <c r="AD37" s="806"/>
      <c r="AE37" s="793"/>
      <c r="AF37" s="793"/>
      <c r="AG37" s="793"/>
      <c r="AH37" s="793"/>
      <c r="AI37" s="793"/>
      <c r="AK37" s="219"/>
      <c r="AL37" s="219"/>
    </row>
    <row r="38" spans="1:38" ht="15.75" thickBot="1">
      <c r="A38" s="5194"/>
      <c r="B38" s="244" t="s">
        <v>336</v>
      </c>
      <c r="C38" s="409"/>
      <c r="D38" s="205"/>
      <c r="E38" s="627"/>
      <c r="F38" s="634" t="s">
        <v>208</v>
      </c>
      <c r="G38" s="794"/>
      <c r="H38" s="794"/>
      <c r="I38" s="794"/>
      <c r="J38" s="794"/>
      <c r="K38" s="828"/>
      <c r="L38" s="857">
        <f t="shared" ref="L38:AC38" si="32">L22*$Y$199/$Y$198</f>
        <v>19.092531213390856</v>
      </c>
      <c r="M38" s="912">
        <f t="shared" si="32"/>
        <v>21.820035672446696</v>
      </c>
      <c r="N38" s="912">
        <f t="shared" si="32"/>
        <v>24.547540131502526</v>
      </c>
      <c r="O38" s="912">
        <f t="shared" si="32"/>
        <v>27.275044590558366</v>
      </c>
      <c r="P38" s="912">
        <f t="shared" si="32"/>
        <v>30.002549049614203</v>
      </c>
      <c r="Q38" s="912">
        <f t="shared" si="32"/>
        <v>32.730053508670039</v>
      </c>
      <c r="R38" s="912">
        <f t="shared" si="32"/>
        <v>35.457557967725876</v>
      </c>
      <c r="S38" s="912">
        <f t="shared" si="32"/>
        <v>38.185062426781712</v>
      </c>
      <c r="T38" s="912">
        <f t="shared" si="32"/>
        <v>40.912566885837549</v>
      </c>
      <c r="U38" s="912">
        <f t="shared" si="32"/>
        <v>43.640071344893393</v>
      </c>
      <c r="V38" s="912">
        <f t="shared" si="32"/>
        <v>46.367575803949222</v>
      </c>
      <c r="W38" s="912">
        <f t="shared" si="32"/>
        <v>49.095080263005052</v>
      </c>
      <c r="X38" s="912">
        <f t="shared" si="32"/>
        <v>51.822584722060896</v>
      </c>
      <c r="Y38" s="912">
        <f t="shared" si="32"/>
        <v>54.550089181116732</v>
      </c>
      <c r="Z38" s="912">
        <f t="shared" si="32"/>
        <v>57.277593640172569</v>
      </c>
      <c r="AA38" s="912">
        <f t="shared" si="32"/>
        <v>60.005098099228405</v>
      </c>
      <c r="AB38" s="912">
        <f t="shared" si="32"/>
        <v>62.732602558284242</v>
      </c>
      <c r="AC38" s="913">
        <f t="shared" si="32"/>
        <v>65.460107017340079</v>
      </c>
      <c r="AD38" s="833"/>
      <c r="AE38" s="809"/>
      <c r="AF38" s="809"/>
      <c r="AG38" s="809"/>
      <c r="AH38" s="809"/>
      <c r="AI38" s="809"/>
    </row>
    <row r="39" spans="1:38" s="70" customFormat="1">
      <c r="A39" s="5194"/>
      <c r="B39" s="795" t="s">
        <v>329</v>
      </c>
      <c r="C39" s="796"/>
      <c r="D39" s="644"/>
      <c r="E39" s="797"/>
      <c r="F39" s="1530" t="s">
        <v>208</v>
      </c>
      <c r="G39" s="704"/>
      <c r="H39" s="593"/>
      <c r="I39" s="593"/>
      <c r="J39" s="593"/>
      <c r="K39" s="265"/>
      <c r="L39" s="548"/>
      <c r="M39" s="892"/>
      <c r="N39" s="893"/>
      <c r="O39" s="893"/>
      <c r="P39" s="893"/>
      <c r="Q39" s="893"/>
      <c r="R39" s="893"/>
      <c r="S39" s="893"/>
      <c r="T39" s="893"/>
      <c r="U39" s="893"/>
      <c r="V39" s="893"/>
      <c r="W39" s="893"/>
      <c r="X39" s="893"/>
      <c r="Y39" s="893"/>
      <c r="Z39" s="893"/>
      <c r="AA39" s="893"/>
      <c r="AB39" s="893"/>
      <c r="AC39" s="893"/>
      <c r="AD39" s="893" t="s">
        <v>1931</v>
      </c>
      <c r="AE39" s="894"/>
      <c r="AF39" s="894"/>
      <c r="AG39" s="894"/>
      <c r="AH39" s="894"/>
      <c r="AI39" s="895"/>
    </row>
    <row r="40" spans="1:38" hidden="1">
      <c r="A40" s="5194"/>
      <c r="B40" s="239" t="s">
        <v>330</v>
      </c>
      <c r="C40" s="220"/>
      <c r="E40" s="43"/>
      <c r="F40" s="633" t="s">
        <v>207</v>
      </c>
      <c r="G40" s="793"/>
      <c r="H40" s="793"/>
      <c r="I40" s="793"/>
      <c r="J40" s="793"/>
      <c r="K40" s="793"/>
      <c r="L40" s="827"/>
      <c r="M40" s="920">
        <v>40.456601094809983</v>
      </c>
      <c r="N40" s="314">
        <v>45.513676231661222</v>
      </c>
      <c r="O40" s="314">
        <v>50.570751368512475</v>
      </c>
      <c r="P40" s="314">
        <v>55.627826505363721</v>
      </c>
      <c r="Q40" s="314">
        <v>60.684901642214967</v>
      </c>
      <c r="R40" s="314">
        <v>65.741976779066221</v>
      </c>
      <c r="S40" s="314">
        <v>70.79905191591746</v>
      </c>
      <c r="T40" s="314">
        <v>75.856127052768713</v>
      </c>
      <c r="U40" s="314">
        <v>80.913202189619966</v>
      </c>
      <c r="V40" s="314">
        <v>85.970277326471205</v>
      </c>
      <c r="W40" s="314">
        <v>91.027352463322444</v>
      </c>
      <c r="X40" s="314">
        <v>96.084427600173697</v>
      </c>
      <c r="Y40" s="314">
        <v>101.14150273702495</v>
      </c>
      <c r="Z40" s="314">
        <v>106.1985778738762</v>
      </c>
      <c r="AA40" s="314">
        <v>111.25565301072744</v>
      </c>
      <c r="AB40" s="314">
        <v>116.31272814757868</v>
      </c>
      <c r="AC40" s="314">
        <v>121.36980328442993</v>
      </c>
      <c r="AD40" s="314">
        <v>126.42687842128117</v>
      </c>
      <c r="AE40" s="314">
        <v>131.48395355813244</v>
      </c>
      <c r="AF40" s="314">
        <v>136.54102869498368</v>
      </c>
      <c r="AG40" s="314">
        <v>141.59810383183492</v>
      </c>
      <c r="AH40" s="314">
        <v>146.65517896868619</v>
      </c>
      <c r="AI40" s="921">
        <v>151.71225410553743</v>
      </c>
      <c r="AK40" s="219"/>
      <c r="AL40" s="219"/>
    </row>
    <row r="41" spans="1:38" ht="15.75" thickBot="1">
      <c r="A41" s="5194"/>
      <c r="B41" s="244" t="s">
        <v>336</v>
      </c>
      <c r="C41" s="409"/>
      <c r="D41" s="205"/>
      <c r="E41" s="627"/>
      <c r="F41" s="634" t="s">
        <v>208</v>
      </c>
      <c r="G41" s="794"/>
      <c r="H41" s="794"/>
      <c r="I41" s="794"/>
      <c r="J41" s="794"/>
      <c r="K41" s="794"/>
      <c r="L41" s="828"/>
      <c r="M41" s="922">
        <f t="shared" ref="M41:AI41" si="33">M22*$AB$199/$AB$198</f>
        <v>18.831461379169863</v>
      </c>
      <c r="N41" s="923">
        <f t="shared" si="33"/>
        <v>21.185394051566089</v>
      </c>
      <c r="O41" s="923">
        <f t="shared" si="33"/>
        <v>23.539326723962326</v>
      </c>
      <c r="P41" s="923">
        <f t="shared" si="33"/>
        <v>25.893259396358559</v>
      </c>
      <c r="Q41" s="923">
        <f t="shared" si="33"/>
        <v>28.247192068754789</v>
      </c>
      <c r="R41" s="923">
        <f t="shared" si="33"/>
        <v>30.601124741151025</v>
      </c>
      <c r="S41" s="923">
        <f t="shared" si="33"/>
        <v>32.955057413547259</v>
      </c>
      <c r="T41" s="923">
        <f t="shared" si="33"/>
        <v>35.308990085943485</v>
      </c>
      <c r="U41" s="923">
        <f t="shared" si="33"/>
        <v>37.662922758339725</v>
      </c>
      <c r="V41" s="923">
        <f t="shared" si="33"/>
        <v>40.016855430735959</v>
      </c>
      <c r="W41" s="923">
        <f t="shared" si="33"/>
        <v>42.370788103132178</v>
      </c>
      <c r="X41" s="923">
        <f t="shared" si="33"/>
        <v>44.724720775528418</v>
      </c>
      <c r="Y41" s="923">
        <f t="shared" si="33"/>
        <v>47.078653447924651</v>
      </c>
      <c r="Z41" s="923">
        <f t="shared" si="33"/>
        <v>49.432586120320892</v>
      </c>
      <c r="AA41" s="923">
        <f t="shared" si="33"/>
        <v>51.786518792717118</v>
      </c>
      <c r="AB41" s="923">
        <f t="shared" si="33"/>
        <v>54.140451465113344</v>
      </c>
      <c r="AC41" s="923">
        <f t="shared" si="33"/>
        <v>56.494384137509577</v>
      </c>
      <c r="AD41" s="923">
        <f t="shared" si="33"/>
        <v>58.848316809905818</v>
      </c>
      <c r="AE41" s="923">
        <f t="shared" si="33"/>
        <v>61.202249482302051</v>
      </c>
      <c r="AF41" s="923">
        <f t="shared" si="33"/>
        <v>63.556182154698277</v>
      </c>
      <c r="AG41" s="923">
        <f t="shared" si="33"/>
        <v>65.910114827094517</v>
      </c>
      <c r="AH41" s="923">
        <f t="shared" si="33"/>
        <v>68.264047499490758</v>
      </c>
      <c r="AI41" s="924">
        <f t="shared" si="33"/>
        <v>70.61798017188697</v>
      </c>
    </row>
    <row r="42" spans="1:38">
      <c r="A42" s="5194"/>
      <c r="B42" s="133"/>
      <c r="C42" s="220"/>
      <c r="E42" s="43"/>
      <c r="F42" s="62"/>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row>
    <row r="43" spans="1:38" s="249" customFormat="1">
      <c r="A43" s="5194"/>
      <c r="B43" s="2552" t="s">
        <v>3064</v>
      </c>
      <c r="D43" s="248"/>
      <c r="E43" s="256"/>
      <c r="G43" s="259"/>
      <c r="H43" s="178"/>
      <c r="I43" s="256"/>
      <c r="J43" s="256"/>
      <c r="K43" s="259"/>
      <c r="L43" s="178"/>
      <c r="M43" s="256"/>
      <c r="N43" s="256"/>
      <c r="O43" s="259"/>
      <c r="P43" s="178"/>
      <c r="Q43" s="256"/>
      <c r="R43" s="256"/>
      <c r="S43" s="259"/>
      <c r="T43" s="178"/>
      <c r="U43" s="256"/>
      <c r="V43" s="256"/>
      <c r="W43" s="259"/>
      <c r="X43" s="178"/>
      <c r="Y43" s="256"/>
      <c r="Z43" s="256"/>
      <c r="AA43" s="259"/>
      <c r="AB43" s="178"/>
      <c r="AC43" s="256"/>
      <c r="AD43" s="256"/>
      <c r="AE43" s="259"/>
      <c r="AF43" s="178"/>
      <c r="AG43" s="256"/>
      <c r="AH43" s="256"/>
      <c r="AI43" s="259"/>
      <c r="AJ43" s="173"/>
      <c r="AK43" s="174"/>
      <c r="AL43" s="173"/>
    </row>
    <row r="44" spans="1:38">
      <c r="A44" s="5194"/>
      <c r="B44" s="51" t="s">
        <v>1371</v>
      </c>
      <c r="C44" s="52"/>
      <c r="D44" s="52"/>
      <c r="E44" s="1429"/>
      <c r="F44" s="1429" t="s">
        <v>207</v>
      </c>
      <c r="G44" s="1160">
        <v>8.6684444790614918</v>
      </c>
      <c r="H44" s="1160">
        <v>13.00266671859224</v>
      </c>
      <c r="I44" s="1160">
        <v>17.336888958122984</v>
      </c>
      <c r="J44" s="1160">
        <v>21.671111197653733</v>
      </c>
      <c r="K44" s="1160">
        <v>26.005333437184479</v>
      </c>
      <c r="L44" s="1160">
        <v>30.339555676715225</v>
      </c>
      <c r="M44" s="1160">
        <v>34.673777916245967</v>
      </c>
      <c r="N44" s="1160">
        <v>39.00800015577672</v>
      </c>
      <c r="O44" s="1160">
        <v>43.342222395307466</v>
      </c>
      <c r="P44" s="1160">
        <v>47.676444634838212</v>
      </c>
      <c r="Q44" s="1160">
        <v>52.010666874368958</v>
      </c>
      <c r="R44" s="1160">
        <v>56.344889113899704</v>
      </c>
      <c r="S44" s="1160">
        <v>60.67911135343045</v>
      </c>
      <c r="T44" s="1160">
        <v>65.013333592961203</v>
      </c>
      <c r="U44" s="1160">
        <v>69.347555832491935</v>
      </c>
      <c r="V44" s="1160">
        <v>73.681778072022681</v>
      </c>
      <c r="W44" s="1160">
        <v>78.016000311553441</v>
      </c>
      <c r="X44" s="1160">
        <v>82.350222551084187</v>
      </c>
      <c r="Y44" s="1160">
        <v>86.684444790614933</v>
      </c>
      <c r="Z44" s="1160">
        <v>91.018667030145693</v>
      </c>
      <c r="AA44" s="1160">
        <v>95.352889269676425</v>
      </c>
      <c r="AB44" s="1160">
        <v>99.68711150920717</v>
      </c>
      <c r="AC44" s="1160">
        <v>104.02133374873792</v>
      </c>
      <c r="AD44" s="1160">
        <v>108.35555598826865</v>
      </c>
      <c r="AE44" s="1160">
        <v>112.68977822779941</v>
      </c>
      <c r="AF44" s="1160">
        <v>117.02400046733017</v>
      </c>
      <c r="AG44" s="1160">
        <v>121.3582227068609</v>
      </c>
      <c r="AH44" s="1160">
        <v>125.69244494639166</v>
      </c>
      <c r="AI44" s="1160">
        <v>130.02666718592241</v>
      </c>
    </row>
    <row r="45" spans="1:38" s="1122" customFormat="1">
      <c r="A45" s="5194"/>
      <c r="B45" s="103" t="s">
        <v>1370</v>
      </c>
      <c r="E45" s="1431"/>
      <c r="F45" s="1431" t="s">
        <v>207</v>
      </c>
      <c r="G45" s="291">
        <v>4.452034957467899</v>
      </c>
      <c r="H45" s="291">
        <v>6.6780524362018481</v>
      </c>
      <c r="I45" s="291">
        <v>8.904069914935798</v>
      </c>
      <c r="J45" s="291">
        <v>11.130087393669747</v>
      </c>
      <c r="K45" s="291">
        <v>13.356104872403696</v>
      </c>
      <c r="L45" s="291">
        <v>15.582122351137649</v>
      </c>
      <c r="M45" s="291">
        <v>17.808139829871596</v>
      </c>
      <c r="N45" s="291">
        <v>20.034157308605543</v>
      </c>
      <c r="O45" s="291">
        <v>22.260174787339494</v>
      </c>
      <c r="P45" s="291">
        <v>24.486192266073445</v>
      </c>
      <c r="Q45" s="291">
        <v>26.712209744807392</v>
      </c>
      <c r="R45" s="291">
        <v>28.93822722354135</v>
      </c>
      <c r="S45" s="291">
        <v>31.164244702275298</v>
      </c>
      <c r="T45" s="291">
        <v>33.390262181009241</v>
      </c>
      <c r="U45" s="291">
        <v>35.616279659743192</v>
      </c>
      <c r="V45" s="291">
        <v>37.842297138477143</v>
      </c>
      <c r="W45" s="291">
        <v>40.068314617211087</v>
      </c>
      <c r="X45" s="291">
        <v>42.294332095945038</v>
      </c>
      <c r="Y45" s="291">
        <v>44.520349574678988</v>
      </c>
      <c r="Z45" s="291">
        <v>46.746367053412946</v>
      </c>
      <c r="AA45" s="291">
        <v>48.97238453214689</v>
      </c>
      <c r="AB45" s="291">
        <v>51.198402010880841</v>
      </c>
      <c r="AC45" s="291">
        <v>53.424419489614785</v>
      </c>
      <c r="AD45" s="291">
        <v>55.650436968348743</v>
      </c>
      <c r="AE45" s="291">
        <v>57.8764544470827</v>
      </c>
      <c r="AF45" s="291">
        <v>60.102471925816637</v>
      </c>
      <c r="AG45" s="291">
        <v>62.328489404550595</v>
      </c>
      <c r="AH45" s="291">
        <v>64.554506883284546</v>
      </c>
      <c r="AI45" s="291">
        <v>66.780524362018483</v>
      </c>
      <c r="AJ45" s="1125"/>
      <c r="AK45" s="1124"/>
      <c r="AL45" s="1125"/>
    </row>
    <row r="46" spans="1:38" s="1122" customFormat="1">
      <c r="A46" s="5194"/>
      <c r="B46" s="626" t="s">
        <v>1372</v>
      </c>
      <c r="C46" s="205"/>
      <c r="D46" s="205"/>
      <c r="E46" s="1421"/>
      <c r="F46" s="1421" t="s">
        <v>207</v>
      </c>
      <c r="G46" s="1667">
        <f>G45+G44</f>
        <v>13.12047943652939</v>
      </c>
      <c r="H46" s="1667">
        <f t="shared" ref="H46" si="34">H45+H44</f>
        <v>19.680719154794087</v>
      </c>
      <c r="I46" s="1667">
        <f t="shared" ref="I46" si="35">I45+I44</f>
        <v>26.24095887305878</v>
      </c>
      <c r="J46" s="1667">
        <f t="shared" ref="J46" si="36">J45+J44</f>
        <v>32.801198591323484</v>
      </c>
      <c r="K46" s="1667">
        <f t="shared" ref="K46" si="37">K45+K44</f>
        <v>39.361438309588173</v>
      </c>
      <c r="L46" s="1667">
        <f t="shared" ref="L46" si="38">L45+L44</f>
        <v>45.921678027852877</v>
      </c>
      <c r="M46" s="1667">
        <f t="shared" ref="M46" si="39">M45+M44</f>
        <v>52.48191774611756</v>
      </c>
      <c r="N46" s="1667">
        <f t="shared" ref="N46" si="40">N45+N44</f>
        <v>59.042157464382264</v>
      </c>
      <c r="O46" s="1667">
        <f t="shared" ref="O46" si="41">O45+O44</f>
        <v>65.602397182646968</v>
      </c>
      <c r="P46" s="1667">
        <f t="shared" ref="P46" si="42">P45+P44</f>
        <v>72.16263690091165</v>
      </c>
      <c r="Q46" s="1667">
        <f t="shared" ref="Q46" si="43">Q45+Q44</f>
        <v>78.722876619176347</v>
      </c>
      <c r="R46" s="1667">
        <f t="shared" ref="R46" si="44">R45+R44</f>
        <v>85.283116337441058</v>
      </c>
      <c r="S46" s="1667">
        <f t="shared" ref="S46" si="45">S45+S44</f>
        <v>91.843356055705755</v>
      </c>
      <c r="T46" s="1667">
        <f t="shared" ref="T46" si="46">T45+T44</f>
        <v>98.403595773970437</v>
      </c>
      <c r="U46" s="1667">
        <f t="shared" ref="U46" si="47">U45+U44</f>
        <v>104.96383549223512</v>
      </c>
      <c r="V46" s="1667">
        <f t="shared" ref="V46" si="48">V45+V44</f>
        <v>111.52407521049983</v>
      </c>
      <c r="W46" s="1667">
        <f t="shared" ref="W46" si="49">W45+W44</f>
        <v>118.08431492876453</v>
      </c>
      <c r="X46" s="1667">
        <f t="shared" ref="X46" si="50">X45+X44</f>
        <v>124.64455464702922</v>
      </c>
      <c r="Y46" s="1667">
        <f t="shared" ref="Y46" si="51">Y45+Y44</f>
        <v>131.20479436529394</v>
      </c>
      <c r="Z46" s="1667">
        <f t="shared" ref="Z46" si="52">Z45+Z44</f>
        <v>137.76503408355865</v>
      </c>
      <c r="AA46" s="1667">
        <f t="shared" ref="AA46" si="53">AA45+AA44</f>
        <v>144.3252738018233</v>
      </c>
      <c r="AB46" s="1667">
        <f t="shared" ref="AB46" si="54">AB45+AB44</f>
        <v>150.88551352008801</v>
      </c>
      <c r="AC46" s="1667">
        <f t="shared" ref="AC46" si="55">AC45+AC44</f>
        <v>157.44575323835269</v>
      </c>
      <c r="AD46" s="1667">
        <f t="shared" ref="AD46" si="56">AD45+AD44</f>
        <v>164.00599295661738</v>
      </c>
      <c r="AE46" s="1667">
        <f t="shared" ref="AE46" si="57">AE45+AE44</f>
        <v>170.56623267488212</v>
      </c>
      <c r="AF46" s="1667">
        <f t="shared" ref="AF46" si="58">AF45+AF44</f>
        <v>177.1264723931468</v>
      </c>
      <c r="AG46" s="1667">
        <f t="shared" ref="AG46" si="59">AG45+AG44</f>
        <v>183.68671211141151</v>
      </c>
      <c r="AH46" s="1667">
        <f t="shared" ref="AH46" si="60">AH45+AH44</f>
        <v>190.24695182967622</v>
      </c>
      <c r="AI46" s="1667">
        <f t="shared" ref="AI46" si="61">AI45+AI44</f>
        <v>196.80719154794087</v>
      </c>
      <c r="AJ46" s="1125"/>
      <c r="AK46" s="1124"/>
      <c r="AL46" s="1125"/>
    </row>
    <row r="47" spans="1:38" s="1122" customFormat="1" ht="15.75" thickBot="1">
      <c r="A47" s="5194"/>
      <c r="E47" s="1431"/>
      <c r="I47" s="1123"/>
      <c r="J47" s="1124"/>
      <c r="K47" s="1125"/>
      <c r="L47" s="1124"/>
      <c r="M47" s="1125"/>
      <c r="N47" s="1124"/>
      <c r="O47" s="1125"/>
      <c r="P47" s="1124"/>
      <c r="Q47" s="1125"/>
      <c r="R47" s="1124"/>
      <c r="S47" s="1125"/>
      <c r="T47" s="1124"/>
      <c r="U47" s="1125"/>
      <c r="V47" s="1124"/>
      <c r="W47" s="1125"/>
      <c r="X47" s="1124"/>
      <c r="Y47" s="1125"/>
      <c r="Z47" s="1124"/>
      <c r="AA47" s="1125"/>
      <c r="AB47" s="1124"/>
      <c r="AC47" s="1125"/>
      <c r="AD47" s="1124"/>
      <c r="AE47" s="1125"/>
      <c r="AF47" s="1124"/>
      <c r="AG47" s="1125"/>
      <c r="AH47" s="1124"/>
      <c r="AI47" s="251"/>
      <c r="AJ47" s="1125"/>
      <c r="AK47" s="1124"/>
      <c r="AL47" s="1125"/>
    </row>
    <row r="48" spans="1:38">
      <c r="A48" s="5194"/>
      <c r="B48" s="51" t="s">
        <v>329</v>
      </c>
      <c r="C48" s="799"/>
      <c r="D48" s="52"/>
      <c r="E48" s="800"/>
      <c r="F48" s="1502" t="s">
        <v>208</v>
      </c>
      <c r="G48" s="880" t="s">
        <v>1909</v>
      </c>
      <c r="H48" s="807"/>
      <c r="I48" s="801"/>
      <c r="J48" s="801"/>
      <c r="K48" s="801"/>
      <c r="L48" s="801"/>
      <c r="M48" s="801"/>
      <c r="N48" s="801"/>
      <c r="O48" s="801"/>
      <c r="P48" s="801"/>
      <c r="Q48" s="801"/>
      <c r="R48" s="801"/>
      <c r="S48" s="801"/>
      <c r="T48" s="801"/>
      <c r="U48" s="801"/>
      <c r="V48" s="801"/>
      <c r="W48" s="801"/>
      <c r="X48" s="801"/>
      <c r="Y48" s="801"/>
      <c r="Z48" s="801"/>
      <c r="AA48" s="801"/>
      <c r="AB48" s="801"/>
      <c r="AC48" s="801"/>
      <c r="AD48" s="265"/>
      <c r="AE48" s="265"/>
      <c r="AF48" s="265"/>
      <c r="AG48" s="265"/>
      <c r="AH48" s="265"/>
      <c r="AI48" s="265"/>
      <c r="AK48" s="219"/>
      <c r="AL48" s="219"/>
    </row>
    <row r="49" spans="1:38" hidden="1">
      <c r="A49" s="5194"/>
      <c r="B49" s="239" t="s">
        <v>330</v>
      </c>
      <c r="C49" s="220"/>
      <c r="E49" s="43"/>
      <c r="F49" s="62" t="s">
        <v>207</v>
      </c>
      <c r="G49" s="885">
        <v>13.12047943652939</v>
      </c>
      <c r="H49" s="806"/>
      <c r="I49" s="793"/>
      <c r="J49" s="793"/>
      <c r="K49" s="793"/>
      <c r="L49" s="793"/>
      <c r="M49" s="793"/>
      <c r="N49" s="793"/>
      <c r="O49" s="793"/>
      <c r="P49" s="793"/>
      <c r="Q49" s="793"/>
      <c r="R49" s="793"/>
      <c r="S49" s="793"/>
      <c r="T49" s="793"/>
      <c r="U49" s="793"/>
      <c r="V49" s="793"/>
      <c r="W49" s="793"/>
      <c r="X49" s="793"/>
      <c r="Y49" s="793"/>
      <c r="Z49" s="793"/>
      <c r="AA49" s="793"/>
      <c r="AB49" s="793"/>
      <c r="AC49" s="793"/>
      <c r="AD49" s="793"/>
      <c r="AE49" s="793"/>
      <c r="AF49" s="793"/>
      <c r="AG49" s="793"/>
      <c r="AH49" s="793"/>
      <c r="AI49" s="793"/>
      <c r="AK49" s="219"/>
      <c r="AL49" s="219"/>
    </row>
    <row r="50" spans="1:38" ht="15.75" thickBot="1">
      <c r="A50" s="5194"/>
      <c r="B50" s="244" t="s">
        <v>336</v>
      </c>
      <c r="C50" s="409"/>
      <c r="D50" s="205"/>
      <c r="E50" s="627"/>
      <c r="F50" s="408" t="s">
        <v>208</v>
      </c>
      <c r="G50" s="882">
        <f>G46*$G$199/$G$198</f>
        <v>7.1566251471978495</v>
      </c>
      <c r="H50" s="833"/>
      <c r="I50" s="809"/>
      <c r="J50" s="794"/>
      <c r="K50" s="794"/>
      <c r="L50" s="794"/>
      <c r="M50" s="794"/>
      <c r="N50" s="794"/>
      <c r="O50" s="794"/>
      <c r="P50" s="794"/>
      <c r="Q50" s="794"/>
      <c r="R50" s="794"/>
      <c r="S50" s="794"/>
      <c r="T50" s="794"/>
      <c r="U50" s="794"/>
      <c r="V50" s="794"/>
      <c r="W50" s="794"/>
      <c r="X50" s="794"/>
      <c r="Y50" s="794"/>
      <c r="Z50" s="794"/>
      <c r="AA50" s="794"/>
      <c r="AB50" s="794"/>
      <c r="AC50" s="794"/>
      <c r="AD50" s="794"/>
      <c r="AE50" s="794"/>
      <c r="AF50" s="794"/>
      <c r="AG50" s="794"/>
      <c r="AH50" s="794"/>
      <c r="AI50" s="794"/>
    </row>
    <row r="51" spans="1:38">
      <c r="A51" s="5194"/>
      <c r="B51" s="51" t="s">
        <v>329</v>
      </c>
      <c r="C51" s="799"/>
      <c r="D51" s="52"/>
      <c r="E51" s="800"/>
      <c r="F51" s="1502" t="s">
        <v>208</v>
      </c>
      <c r="G51" s="659"/>
      <c r="H51" s="820" t="s">
        <v>1933</v>
      </c>
      <c r="I51" s="821"/>
      <c r="J51" s="807"/>
      <c r="K51" s="801"/>
      <c r="L51" s="801"/>
      <c r="M51" s="801"/>
      <c r="N51" s="801"/>
      <c r="O51" s="801"/>
      <c r="P51" s="801"/>
      <c r="Q51" s="801"/>
      <c r="R51" s="801"/>
      <c r="S51" s="801"/>
      <c r="T51" s="801"/>
      <c r="U51" s="801"/>
      <c r="V51" s="801"/>
      <c r="W51" s="801"/>
      <c r="X51" s="801"/>
      <c r="Y51" s="801"/>
      <c r="Z51" s="801"/>
      <c r="AA51" s="801"/>
      <c r="AB51" s="801"/>
      <c r="AC51" s="801"/>
      <c r="AD51" s="265"/>
      <c r="AE51" s="265"/>
      <c r="AF51" s="265"/>
      <c r="AG51" s="265"/>
      <c r="AH51" s="265"/>
      <c r="AI51" s="265"/>
      <c r="AK51" s="219"/>
      <c r="AL51" s="219"/>
    </row>
    <row r="52" spans="1:38" hidden="1">
      <c r="A52" s="5194"/>
      <c r="B52" s="239" t="s">
        <v>330</v>
      </c>
      <c r="C52" s="220"/>
      <c r="E52" s="43"/>
      <c r="F52" s="62" t="s">
        <v>207</v>
      </c>
      <c r="G52" s="816">
        <v>13.12047943652939</v>
      </c>
      <c r="H52" s="804">
        <v>19.680719154794087</v>
      </c>
      <c r="I52" s="817">
        <v>26.24095887305878</v>
      </c>
      <c r="J52" s="806"/>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K52" s="219"/>
      <c r="AL52" s="219"/>
    </row>
    <row r="53" spans="1:38" ht="15.75" thickBot="1">
      <c r="A53" s="5194"/>
      <c r="B53" s="244" t="s">
        <v>336</v>
      </c>
      <c r="C53" s="409"/>
      <c r="D53" s="205"/>
      <c r="E53" s="627"/>
      <c r="F53" s="408" t="s">
        <v>208</v>
      </c>
      <c r="G53" s="818">
        <f>G46*$J$199/$J$198</f>
        <v>6.8454675321022904</v>
      </c>
      <c r="H53" s="831">
        <f>H46*$J$199/$J$198</f>
        <v>10.268201298153436</v>
      </c>
      <c r="I53" s="832">
        <f>I46*$J$199/$J$198</f>
        <v>13.690935064204581</v>
      </c>
      <c r="J53" s="833"/>
      <c r="K53" s="809"/>
      <c r="L53" s="809"/>
      <c r="M53" s="809"/>
      <c r="N53" s="794"/>
      <c r="O53" s="794"/>
      <c r="P53" s="794"/>
      <c r="Q53" s="794"/>
      <c r="R53" s="794"/>
      <c r="S53" s="794"/>
      <c r="T53" s="794"/>
      <c r="U53" s="794"/>
      <c r="V53" s="794"/>
      <c r="W53" s="794"/>
      <c r="X53" s="794"/>
      <c r="Y53" s="794"/>
      <c r="Z53" s="794"/>
      <c r="AA53" s="794"/>
      <c r="AB53" s="794"/>
      <c r="AC53" s="794"/>
      <c r="AD53" s="794"/>
      <c r="AE53" s="794"/>
      <c r="AF53" s="794"/>
      <c r="AG53" s="794"/>
      <c r="AH53" s="794"/>
      <c r="AI53" s="794"/>
    </row>
    <row r="54" spans="1:38">
      <c r="A54" s="5194"/>
      <c r="B54" s="51" t="s">
        <v>329</v>
      </c>
      <c r="C54" s="799"/>
      <c r="D54" s="52"/>
      <c r="E54" s="800"/>
      <c r="F54" s="1530" t="s">
        <v>208</v>
      </c>
      <c r="G54" s="829"/>
      <c r="H54" s="834"/>
      <c r="I54" s="835"/>
      <c r="J54" s="835" t="s">
        <v>1911</v>
      </c>
      <c r="K54" s="835"/>
      <c r="L54" s="835"/>
      <c r="M54" s="841"/>
      <c r="N54" s="807"/>
      <c r="O54" s="801"/>
      <c r="P54" s="801"/>
      <c r="Q54" s="801"/>
      <c r="R54" s="801"/>
      <c r="S54" s="801"/>
      <c r="T54" s="801"/>
      <c r="U54" s="801"/>
      <c r="V54" s="801"/>
      <c r="W54" s="801"/>
      <c r="X54" s="801"/>
      <c r="Y54" s="801"/>
      <c r="Z54" s="801"/>
      <c r="AA54" s="801"/>
      <c r="AB54" s="801"/>
      <c r="AC54" s="801"/>
      <c r="AD54" s="265"/>
      <c r="AE54" s="265"/>
      <c r="AF54" s="265"/>
      <c r="AG54" s="265"/>
      <c r="AH54" s="265"/>
      <c r="AI54" s="265"/>
      <c r="AK54" s="219"/>
      <c r="AL54" s="219"/>
    </row>
    <row r="55" spans="1:38" hidden="1">
      <c r="A55" s="5194"/>
      <c r="B55" s="239" t="s">
        <v>330</v>
      </c>
      <c r="C55" s="220"/>
      <c r="E55" s="43"/>
      <c r="F55" s="633" t="s">
        <v>207</v>
      </c>
      <c r="G55" s="827"/>
      <c r="H55" s="837">
        <v>19.680719154794087</v>
      </c>
      <c r="I55" s="825">
        <v>26.24095887305878</v>
      </c>
      <c r="J55" s="825">
        <v>32.801198591323484</v>
      </c>
      <c r="K55" s="825">
        <v>39.361438309588173</v>
      </c>
      <c r="L55" s="825">
        <v>45.921678027852877</v>
      </c>
      <c r="M55" s="838">
        <v>52.48191774611756</v>
      </c>
      <c r="N55" s="806"/>
      <c r="O55" s="793"/>
      <c r="P55" s="793"/>
      <c r="Q55" s="793"/>
      <c r="R55" s="793"/>
      <c r="S55" s="793"/>
      <c r="T55" s="793"/>
      <c r="U55" s="793"/>
      <c r="V55" s="793"/>
      <c r="W55" s="793"/>
      <c r="X55" s="793"/>
      <c r="Y55" s="793"/>
      <c r="Z55" s="793"/>
      <c r="AA55" s="793"/>
      <c r="AB55" s="793"/>
      <c r="AC55" s="793"/>
      <c r="AD55" s="793"/>
      <c r="AE55" s="793"/>
      <c r="AF55" s="793"/>
      <c r="AG55" s="793"/>
      <c r="AH55" s="793"/>
      <c r="AI55" s="793"/>
      <c r="AK55" s="219"/>
      <c r="AL55" s="219"/>
    </row>
    <row r="56" spans="1:38" ht="15.75" thickBot="1">
      <c r="A56" s="5194"/>
      <c r="B56" s="244" t="s">
        <v>336</v>
      </c>
      <c r="C56" s="409"/>
      <c r="D56" s="205"/>
      <c r="E56" s="627"/>
      <c r="F56" s="634" t="s">
        <v>208</v>
      </c>
      <c r="G56" s="828"/>
      <c r="H56" s="839">
        <f t="shared" ref="H56:M56" si="62">H46*$P$199/$P$198</f>
        <v>10.362060542195056</v>
      </c>
      <c r="I56" s="840">
        <f t="shared" si="62"/>
        <v>13.816080722926744</v>
      </c>
      <c r="J56" s="840">
        <f t="shared" si="62"/>
        <v>17.270100903658435</v>
      </c>
      <c r="K56" s="846">
        <f t="shared" si="62"/>
        <v>20.724121084390113</v>
      </c>
      <c r="L56" s="846">
        <f t="shared" si="62"/>
        <v>24.178141265121809</v>
      </c>
      <c r="M56" s="847">
        <f t="shared" si="62"/>
        <v>27.632161445853487</v>
      </c>
      <c r="N56" s="833"/>
      <c r="O56" s="809"/>
      <c r="P56" s="809"/>
      <c r="Q56" s="809"/>
      <c r="R56" s="809"/>
      <c r="S56" s="794"/>
      <c r="T56" s="794"/>
      <c r="U56" s="794"/>
      <c r="V56" s="794"/>
      <c r="W56" s="794"/>
      <c r="X56" s="794"/>
      <c r="Y56" s="794"/>
      <c r="Z56" s="794"/>
      <c r="AA56" s="794"/>
      <c r="AB56" s="794"/>
      <c r="AC56" s="794"/>
      <c r="AD56" s="794"/>
      <c r="AE56" s="794"/>
      <c r="AF56" s="794"/>
      <c r="AG56" s="794"/>
      <c r="AH56" s="794"/>
      <c r="AI56" s="794"/>
    </row>
    <row r="57" spans="1:38">
      <c r="A57" s="5194"/>
      <c r="B57" s="51" t="s">
        <v>329</v>
      </c>
      <c r="C57" s="799"/>
      <c r="D57" s="52"/>
      <c r="E57" s="800"/>
      <c r="F57" s="1530" t="s">
        <v>208</v>
      </c>
      <c r="G57" s="801"/>
      <c r="H57" s="811"/>
      <c r="I57" s="811"/>
      <c r="J57" s="829"/>
      <c r="K57" s="658"/>
      <c r="L57" s="864"/>
      <c r="M57" s="864"/>
      <c r="N57" s="864" t="s">
        <v>1913</v>
      </c>
      <c r="O57" s="864"/>
      <c r="P57" s="864"/>
      <c r="Q57" s="864"/>
      <c r="R57" s="871"/>
      <c r="S57" s="807"/>
      <c r="T57" s="801"/>
      <c r="U57" s="801"/>
      <c r="V57" s="801"/>
      <c r="W57" s="801"/>
      <c r="X57" s="801"/>
      <c r="Y57" s="801"/>
      <c r="Z57" s="801"/>
      <c r="AA57" s="801"/>
      <c r="AB57" s="801"/>
      <c r="AC57" s="801"/>
      <c r="AD57" s="265"/>
      <c r="AE57" s="265"/>
      <c r="AF57" s="265"/>
      <c r="AG57" s="265"/>
      <c r="AH57" s="265"/>
      <c r="AI57" s="265"/>
      <c r="AK57" s="219"/>
      <c r="AL57" s="219"/>
    </row>
    <row r="58" spans="1:38" hidden="1">
      <c r="A58" s="5194"/>
      <c r="B58" s="239" t="s">
        <v>330</v>
      </c>
      <c r="C58" s="220"/>
      <c r="E58" s="43"/>
      <c r="F58" s="633" t="s">
        <v>207</v>
      </c>
      <c r="G58" s="793"/>
      <c r="H58" s="793"/>
      <c r="I58" s="793"/>
      <c r="J58" s="827"/>
      <c r="K58" s="865">
        <v>39.361438309588173</v>
      </c>
      <c r="L58" s="866">
        <v>45.921678027852877</v>
      </c>
      <c r="M58" s="866">
        <v>52.48191774611756</v>
      </c>
      <c r="N58" s="866">
        <v>59.042157464382264</v>
      </c>
      <c r="O58" s="866">
        <v>65.602397182646968</v>
      </c>
      <c r="P58" s="866">
        <v>72.16263690091165</v>
      </c>
      <c r="Q58" s="866">
        <v>78.722876619176347</v>
      </c>
      <c r="R58" s="867">
        <v>85.283116337441058</v>
      </c>
      <c r="S58" s="806"/>
      <c r="T58" s="793"/>
      <c r="U58" s="793"/>
      <c r="V58" s="793"/>
      <c r="W58" s="793"/>
      <c r="X58" s="793"/>
      <c r="Y58" s="793"/>
      <c r="Z58" s="793"/>
      <c r="AA58" s="793"/>
      <c r="AB58" s="793"/>
      <c r="AC58" s="793"/>
      <c r="AD58" s="793"/>
      <c r="AE58" s="793"/>
      <c r="AF58" s="793"/>
      <c r="AG58" s="793"/>
      <c r="AH58" s="793"/>
      <c r="AI58" s="793"/>
      <c r="AK58" s="219"/>
      <c r="AL58" s="219"/>
    </row>
    <row r="59" spans="1:38" ht="15.75" thickBot="1">
      <c r="A59" s="5194"/>
      <c r="B59" s="244" t="s">
        <v>336</v>
      </c>
      <c r="C59" s="409"/>
      <c r="D59" s="205"/>
      <c r="E59" s="627"/>
      <c r="F59" s="634" t="s">
        <v>208</v>
      </c>
      <c r="G59" s="794"/>
      <c r="H59" s="794"/>
      <c r="I59" s="794"/>
      <c r="J59" s="810"/>
      <c r="K59" s="887">
        <f t="shared" ref="K59:R59" si="63">K46*$V$199/$V$198</f>
        <v>19.900370038218128</v>
      </c>
      <c r="L59" s="888">
        <f t="shared" si="63"/>
        <v>23.217098377921154</v>
      </c>
      <c r="M59" s="888">
        <f t="shared" si="63"/>
        <v>26.533826717624169</v>
      </c>
      <c r="N59" s="888">
        <f t="shared" si="63"/>
        <v>29.850555057327192</v>
      </c>
      <c r="O59" s="888">
        <f t="shared" si="63"/>
        <v>33.167283397030218</v>
      </c>
      <c r="P59" s="888">
        <f t="shared" si="63"/>
        <v>36.484011736733237</v>
      </c>
      <c r="Q59" s="888">
        <f t="shared" si="63"/>
        <v>39.800740076436256</v>
      </c>
      <c r="R59" s="889">
        <f t="shared" si="63"/>
        <v>43.117468416139282</v>
      </c>
      <c r="S59" s="833"/>
      <c r="T59" s="809"/>
      <c r="U59" s="809"/>
      <c r="V59" s="809"/>
      <c r="W59" s="809"/>
      <c r="X59" s="794"/>
      <c r="Y59" s="794"/>
      <c r="Z59" s="794"/>
      <c r="AA59" s="794"/>
      <c r="AB59" s="794"/>
      <c r="AC59" s="794"/>
      <c r="AD59" s="794"/>
      <c r="AE59" s="794"/>
      <c r="AF59" s="794"/>
      <c r="AG59" s="794"/>
      <c r="AH59" s="794"/>
      <c r="AI59" s="794"/>
    </row>
    <row r="60" spans="1:38">
      <c r="A60" s="5194"/>
      <c r="B60" s="51" t="s">
        <v>329</v>
      </c>
      <c r="C60" s="799"/>
      <c r="D60" s="52"/>
      <c r="E60" s="800"/>
      <c r="F60" s="1530" t="s">
        <v>208</v>
      </c>
      <c r="G60" s="801"/>
      <c r="H60" s="801"/>
      <c r="I60" s="886"/>
      <c r="J60" s="850"/>
      <c r="K60" s="851"/>
      <c r="L60" s="851"/>
      <c r="M60" s="851"/>
      <c r="N60" s="851"/>
      <c r="O60" s="851"/>
      <c r="P60" s="851"/>
      <c r="Q60" s="851"/>
      <c r="R60" s="851"/>
      <c r="S60" s="2516" t="s">
        <v>1934</v>
      </c>
      <c r="T60" s="851"/>
      <c r="U60" s="851"/>
      <c r="V60" s="851"/>
      <c r="W60" s="858"/>
      <c r="X60" s="807"/>
      <c r="Y60" s="801"/>
      <c r="Z60" s="801"/>
      <c r="AA60" s="801"/>
      <c r="AB60" s="801"/>
      <c r="AC60" s="801"/>
      <c r="AD60" s="265"/>
      <c r="AE60" s="265"/>
      <c r="AF60" s="265"/>
      <c r="AG60" s="265"/>
      <c r="AH60" s="265"/>
      <c r="AI60" s="265"/>
      <c r="AK60" s="219"/>
      <c r="AL60" s="219"/>
    </row>
    <row r="61" spans="1:38" hidden="1">
      <c r="A61" s="5194"/>
      <c r="B61" s="239" t="s">
        <v>330</v>
      </c>
      <c r="C61" s="220"/>
      <c r="E61" s="43"/>
      <c r="F61" s="633" t="s">
        <v>207</v>
      </c>
      <c r="G61" s="793"/>
      <c r="H61" s="793"/>
      <c r="I61" s="827"/>
      <c r="J61" s="854">
        <v>32.801198591323484</v>
      </c>
      <c r="K61" s="855">
        <v>39.361438309588173</v>
      </c>
      <c r="L61" s="855">
        <v>45.921678027852877</v>
      </c>
      <c r="M61" s="855">
        <v>52.48191774611756</v>
      </c>
      <c r="N61" s="855">
        <v>59.042157464382264</v>
      </c>
      <c r="O61" s="855">
        <v>65.602397182646968</v>
      </c>
      <c r="P61" s="855">
        <v>72.16263690091165</v>
      </c>
      <c r="Q61" s="855">
        <v>78.722876619176347</v>
      </c>
      <c r="R61" s="855">
        <v>85.283116337441058</v>
      </c>
      <c r="S61" s="855">
        <v>91.843356055705755</v>
      </c>
      <c r="T61" s="855">
        <v>98.403595773970437</v>
      </c>
      <c r="U61" s="855">
        <v>104.96383549223512</v>
      </c>
      <c r="V61" s="855">
        <v>111.52407521049983</v>
      </c>
      <c r="W61" s="856">
        <v>118.08431492876453</v>
      </c>
      <c r="X61" s="806"/>
      <c r="Y61" s="793"/>
      <c r="Z61" s="793"/>
      <c r="AA61" s="793"/>
      <c r="AB61" s="793"/>
      <c r="AC61" s="793"/>
      <c r="AD61" s="793"/>
      <c r="AE61" s="793"/>
      <c r="AF61" s="793"/>
      <c r="AG61" s="793"/>
      <c r="AH61" s="793"/>
      <c r="AI61" s="793"/>
      <c r="AK61" s="219"/>
      <c r="AL61" s="219"/>
    </row>
    <row r="62" spans="1:38" ht="15.75" thickBot="1">
      <c r="A62" s="5194"/>
      <c r="B62" s="244" t="s">
        <v>336</v>
      </c>
      <c r="C62" s="409"/>
      <c r="D62" s="205"/>
      <c r="E62" s="627"/>
      <c r="F62" s="634" t="s">
        <v>208</v>
      </c>
      <c r="G62" s="794"/>
      <c r="H62" s="794"/>
      <c r="I62" s="828"/>
      <c r="J62" s="857">
        <f t="shared" ref="J62:W62" si="64">J46*$Y$199/$Y$198</f>
        <v>17.691138256631849</v>
      </c>
      <c r="K62" s="912">
        <f t="shared" si="64"/>
        <v>21.229365907958208</v>
      </c>
      <c r="L62" s="912">
        <f t="shared" si="64"/>
        <v>24.767593559284581</v>
      </c>
      <c r="M62" s="912">
        <f t="shared" si="64"/>
        <v>28.305821210610944</v>
      </c>
      <c r="N62" s="912">
        <f t="shared" si="64"/>
        <v>31.844048861937317</v>
      </c>
      <c r="O62" s="912">
        <f t="shared" si="64"/>
        <v>35.382276513263697</v>
      </c>
      <c r="P62" s="912">
        <f t="shared" si="64"/>
        <v>38.920504164590049</v>
      </c>
      <c r="Q62" s="912">
        <f t="shared" si="64"/>
        <v>42.458731815916416</v>
      </c>
      <c r="R62" s="912">
        <f t="shared" si="64"/>
        <v>45.996959467242796</v>
      </c>
      <c r="S62" s="912">
        <f t="shared" si="64"/>
        <v>49.535187118569162</v>
      </c>
      <c r="T62" s="912">
        <f t="shared" si="64"/>
        <v>53.073414769895528</v>
      </c>
      <c r="U62" s="912">
        <f t="shared" si="64"/>
        <v>56.611642421221887</v>
      </c>
      <c r="V62" s="912">
        <f t="shared" si="64"/>
        <v>60.149870072548268</v>
      </c>
      <c r="W62" s="913">
        <f t="shared" si="64"/>
        <v>63.688097723874634</v>
      </c>
      <c r="X62" s="833"/>
      <c r="Y62" s="809"/>
      <c r="Z62" s="809"/>
      <c r="AA62" s="809"/>
      <c r="AB62" s="809"/>
      <c r="AC62" s="794"/>
      <c r="AD62" s="794"/>
      <c r="AE62" s="794"/>
      <c r="AF62" s="794"/>
      <c r="AG62" s="794"/>
      <c r="AH62" s="794"/>
      <c r="AI62" s="794"/>
    </row>
    <row r="63" spans="1:38">
      <c r="A63" s="5194"/>
      <c r="B63" s="51" t="s">
        <v>329</v>
      </c>
      <c r="C63" s="799"/>
      <c r="D63" s="52"/>
      <c r="E63" s="800"/>
      <c r="F63" s="1530" t="s">
        <v>208</v>
      </c>
      <c r="G63" s="801"/>
      <c r="H63" s="801"/>
      <c r="I63" s="801"/>
      <c r="J63" s="829"/>
      <c r="K63" s="892"/>
      <c r="L63" s="893"/>
      <c r="M63" s="893"/>
      <c r="N63" s="893"/>
      <c r="O63" s="893"/>
      <c r="P63" s="893"/>
      <c r="Q63" s="893"/>
      <c r="R63" s="893"/>
      <c r="S63" s="893"/>
      <c r="T63" s="893"/>
      <c r="U63" s="893"/>
      <c r="V63" s="893"/>
      <c r="W63" s="893"/>
      <c r="X63" s="893" t="s">
        <v>1931</v>
      </c>
      <c r="Y63" s="893"/>
      <c r="Z63" s="893"/>
      <c r="AA63" s="893"/>
      <c r="AB63" s="919"/>
      <c r="AC63" s="807"/>
      <c r="AD63" s="265"/>
      <c r="AE63" s="265"/>
      <c r="AF63" s="265"/>
      <c r="AG63" s="265"/>
      <c r="AH63" s="265"/>
      <c r="AI63" s="265"/>
      <c r="AK63" s="219"/>
      <c r="AL63" s="219"/>
    </row>
    <row r="64" spans="1:38" hidden="1">
      <c r="A64" s="5194"/>
      <c r="B64" s="239" t="s">
        <v>330</v>
      </c>
      <c r="C64" s="220"/>
      <c r="E64" s="43"/>
      <c r="F64" s="633" t="s">
        <v>207</v>
      </c>
      <c r="G64" s="793"/>
      <c r="H64" s="793"/>
      <c r="I64" s="793"/>
      <c r="J64" s="827"/>
      <c r="K64" s="920">
        <v>39.361438309588173</v>
      </c>
      <c r="L64" s="314">
        <v>45.921678027852877</v>
      </c>
      <c r="M64" s="314">
        <v>52.48191774611756</v>
      </c>
      <c r="N64" s="314">
        <v>59.042157464382264</v>
      </c>
      <c r="O64" s="314">
        <v>65.602397182646968</v>
      </c>
      <c r="P64" s="314">
        <v>72.16263690091165</v>
      </c>
      <c r="Q64" s="314">
        <v>78.722876619176347</v>
      </c>
      <c r="R64" s="314">
        <v>85.283116337441058</v>
      </c>
      <c r="S64" s="314">
        <v>91.843356055705755</v>
      </c>
      <c r="T64" s="314">
        <v>98.403595773970437</v>
      </c>
      <c r="U64" s="314">
        <v>104.96383549223512</v>
      </c>
      <c r="V64" s="314">
        <v>111.52407521049983</v>
      </c>
      <c r="W64" s="314">
        <v>118.08431492876453</v>
      </c>
      <c r="X64" s="314">
        <v>124.64455464702922</v>
      </c>
      <c r="Y64" s="314">
        <v>131.20479436529394</v>
      </c>
      <c r="Z64" s="314">
        <v>137.76503408355865</v>
      </c>
      <c r="AA64" s="314">
        <v>144.3252738018233</v>
      </c>
      <c r="AB64" s="921">
        <v>150.88551352008801</v>
      </c>
      <c r="AC64" s="806"/>
      <c r="AD64" s="793"/>
      <c r="AE64" s="793"/>
      <c r="AF64" s="793"/>
      <c r="AG64" s="793"/>
      <c r="AH64" s="793"/>
      <c r="AI64" s="793"/>
      <c r="AK64" s="219"/>
      <c r="AL64" s="219"/>
    </row>
    <row r="65" spans="1:38" ht="15.75" thickBot="1">
      <c r="A65" s="5194"/>
      <c r="B65" s="244" t="s">
        <v>336</v>
      </c>
      <c r="C65" s="409"/>
      <c r="D65" s="205"/>
      <c r="E65" s="627"/>
      <c r="F65" s="634" t="s">
        <v>208</v>
      </c>
      <c r="G65" s="794"/>
      <c r="H65" s="794"/>
      <c r="I65" s="794"/>
      <c r="J65" s="828"/>
      <c r="K65" s="922">
        <f t="shared" ref="K65:AB65" si="65">K46*$AB$199/$AB$198</f>
        <v>18.321692512391426</v>
      </c>
      <c r="L65" s="923">
        <f t="shared" si="65"/>
        <v>21.375307931123334</v>
      </c>
      <c r="M65" s="923">
        <f t="shared" si="65"/>
        <v>24.428923349855229</v>
      </c>
      <c r="N65" s="923">
        <f t="shared" si="65"/>
        <v>27.482538768587137</v>
      </c>
      <c r="O65" s="923">
        <f t="shared" si="65"/>
        <v>30.536154187319045</v>
      </c>
      <c r="P65" s="923">
        <f t="shared" si="65"/>
        <v>33.589769606050943</v>
      </c>
      <c r="Q65" s="923">
        <f t="shared" si="65"/>
        <v>36.643385024782852</v>
      </c>
      <c r="R65" s="923">
        <f t="shared" si="65"/>
        <v>39.69700044351476</v>
      </c>
      <c r="S65" s="923">
        <f t="shared" si="65"/>
        <v>42.750615862246669</v>
      </c>
      <c r="T65" s="923">
        <f t="shared" si="65"/>
        <v>45.804231280978563</v>
      </c>
      <c r="U65" s="923">
        <f t="shared" si="65"/>
        <v>48.857846699710457</v>
      </c>
      <c r="V65" s="923">
        <f t="shared" si="65"/>
        <v>51.911462118442373</v>
      </c>
      <c r="W65" s="923">
        <f t="shared" si="65"/>
        <v>54.965077537174274</v>
      </c>
      <c r="X65" s="923">
        <f t="shared" si="65"/>
        <v>58.018692955906175</v>
      </c>
      <c r="Y65" s="923">
        <f t="shared" si="65"/>
        <v>61.072308374638091</v>
      </c>
      <c r="Z65" s="923">
        <f t="shared" si="65"/>
        <v>64.125923793370006</v>
      </c>
      <c r="AA65" s="923">
        <f t="shared" si="65"/>
        <v>67.179539212101886</v>
      </c>
      <c r="AB65" s="924">
        <f t="shared" si="65"/>
        <v>70.233154630833795</v>
      </c>
      <c r="AC65" s="833"/>
      <c r="AD65" s="809"/>
      <c r="AE65" s="809"/>
      <c r="AF65" s="809"/>
      <c r="AG65" s="809"/>
      <c r="AH65" s="809"/>
      <c r="AI65" s="809"/>
    </row>
    <row r="66" spans="1:38">
      <c r="A66" s="5194"/>
      <c r="B66" s="51" t="s">
        <v>329</v>
      </c>
      <c r="C66" s="799"/>
      <c r="D66" s="52"/>
      <c r="E66" s="800"/>
      <c r="F66" s="1530" t="s">
        <v>208</v>
      </c>
      <c r="G66" s="801"/>
      <c r="H66" s="801"/>
      <c r="I66" s="801"/>
      <c r="J66" s="801"/>
      <c r="K66" s="811"/>
      <c r="L66" s="811"/>
      <c r="M66" s="811"/>
      <c r="N66" s="811"/>
      <c r="O66" s="811"/>
      <c r="P66" s="811"/>
      <c r="Q66" s="829"/>
      <c r="R66" s="903"/>
      <c r="S66" s="904"/>
      <c r="T66" s="904"/>
      <c r="U66" s="904"/>
      <c r="V66" s="904"/>
      <c r="W66" s="904"/>
      <c r="X66" s="904"/>
      <c r="Y66" s="904"/>
      <c r="Z66" s="904"/>
      <c r="AA66" s="904"/>
      <c r="AB66" s="904"/>
      <c r="AC66" s="904" t="s">
        <v>1932</v>
      </c>
      <c r="AD66" s="905"/>
      <c r="AE66" s="905"/>
      <c r="AF66" s="905"/>
      <c r="AG66" s="905"/>
      <c r="AH66" s="905"/>
      <c r="AI66" s="906"/>
      <c r="AK66" s="219"/>
      <c r="AL66" s="219"/>
    </row>
    <row r="67" spans="1:38" hidden="1">
      <c r="A67" s="5194"/>
      <c r="B67" s="239" t="s">
        <v>330</v>
      </c>
      <c r="C67" s="220"/>
      <c r="E67" s="43"/>
      <c r="F67" s="633" t="s">
        <v>207</v>
      </c>
      <c r="G67" s="793"/>
      <c r="H67" s="793"/>
      <c r="I67" s="793"/>
      <c r="J67" s="793"/>
      <c r="K67" s="793"/>
      <c r="L67" s="793"/>
      <c r="M67" s="793"/>
      <c r="N67" s="793"/>
      <c r="O67" s="793"/>
      <c r="P67" s="793"/>
      <c r="Q67" s="827"/>
      <c r="R67" s="914">
        <v>85.283116337441058</v>
      </c>
      <c r="S67" s="299">
        <v>91.843356055705755</v>
      </c>
      <c r="T67" s="299">
        <v>98.403595773970437</v>
      </c>
      <c r="U67" s="299">
        <v>104.96383549223512</v>
      </c>
      <c r="V67" s="299">
        <v>111.52407521049983</v>
      </c>
      <c r="W67" s="299">
        <v>118.08431492876453</v>
      </c>
      <c r="X67" s="299">
        <v>124.64455464702922</v>
      </c>
      <c r="Y67" s="299">
        <v>131.20479436529394</v>
      </c>
      <c r="Z67" s="299">
        <v>137.76503408355865</v>
      </c>
      <c r="AA67" s="299">
        <v>144.3252738018233</v>
      </c>
      <c r="AB67" s="299">
        <v>150.88551352008801</v>
      </c>
      <c r="AC67" s="299">
        <v>157.44575323835269</v>
      </c>
      <c r="AD67" s="299">
        <v>164.00599295661738</v>
      </c>
      <c r="AE67" s="299">
        <v>170.56623267488212</v>
      </c>
      <c r="AF67" s="299">
        <v>177.1264723931468</v>
      </c>
      <c r="AG67" s="299">
        <v>183.68671211141151</v>
      </c>
      <c r="AH67" s="299">
        <v>190.24695182967622</v>
      </c>
      <c r="AI67" s="915">
        <v>196.80719154794087</v>
      </c>
      <c r="AK67" s="219"/>
      <c r="AL67" s="219"/>
    </row>
    <row r="68" spans="1:38" ht="15.75" thickBot="1">
      <c r="A68" s="5194"/>
      <c r="B68" s="244" t="s">
        <v>336</v>
      </c>
      <c r="C68" s="409"/>
      <c r="D68" s="205"/>
      <c r="E68" s="627"/>
      <c r="F68" s="634" t="s">
        <v>208</v>
      </c>
      <c r="G68" s="794"/>
      <c r="H68" s="794"/>
      <c r="I68" s="794"/>
      <c r="J68" s="794"/>
      <c r="K68" s="794"/>
      <c r="L68" s="794"/>
      <c r="M68" s="794"/>
      <c r="N68" s="794"/>
      <c r="O68" s="794"/>
      <c r="P68" s="794"/>
      <c r="Q68" s="828"/>
      <c r="R68" s="916">
        <f t="shared" ref="R68:AI68" si="66">R46*$AE$199/$AE$198</f>
        <v>39.619109124707379</v>
      </c>
      <c r="S68" s="917">
        <f t="shared" si="66"/>
        <v>42.666732903531027</v>
      </c>
      <c r="T68" s="917">
        <f t="shared" si="66"/>
        <v>45.714356682354669</v>
      </c>
      <c r="U68" s="917">
        <f t="shared" si="66"/>
        <v>48.761980461178304</v>
      </c>
      <c r="V68" s="917">
        <f t="shared" si="66"/>
        <v>51.809604240001953</v>
      </c>
      <c r="W68" s="917">
        <f t="shared" si="66"/>
        <v>54.857228018825602</v>
      </c>
      <c r="X68" s="917">
        <f t="shared" si="66"/>
        <v>57.90485179764925</v>
      </c>
      <c r="Y68" s="917">
        <f t="shared" si="66"/>
        <v>60.952475576472892</v>
      </c>
      <c r="Z68" s="917">
        <f t="shared" si="66"/>
        <v>64.000099355296555</v>
      </c>
      <c r="AA68" s="917">
        <f t="shared" si="66"/>
        <v>67.047723134120176</v>
      </c>
      <c r="AB68" s="917">
        <f t="shared" si="66"/>
        <v>70.095346912943825</v>
      </c>
      <c r="AC68" s="917">
        <f t="shared" si="66"/>
        <v>73.142970691767474</v>
      </c>
      <c r="AD68" s="917">
        <f t="shared" si="66"/>
        <v>76.190594470591108</v>
      </c>
      <c r="AE68" s="917">
        <f t="shared" si="66"/>
        <v>79.238218249414757</v>
      </c>
      <c r="AF68" s="917">
        <f t="shared" si="66"/>
        <v>82.285842028238406</v>
      </c>
      <c r="AG68" s="917">
        <f t="shared" si="66"/>
        <v>85.333465807062055</v>
      </c>
      <c r="AH68" s="917">
        <f t="shared" si="66"/>
        <v>88.381089585885704</v>
      </c>
      <c r="AI68" s="918">
        <f t="shared" si="66"/>
        <v>91.428713364709338</v>
      </c>
    </row>
    <row r="69" spans="1:38">
      <c r="A69" s="5194"/>
      <c r="AI69" s="251"/>
    </row>
    <row r="70" spans="1:38" s="249" customFormat="1">
      <c r="A70" s="5194"/>
      <c r="B70" s="2552" t="s">
        <v>3063</v>
      </c>
      <c r="D70" s="248"/>
      <c r="E70" s="256"/>
      <c r="G70" s="259"/>
      <c r="H70" s="178"/>
      <c r="I70" s="256"/>
      <c r="J70" s="256"/>
      <c r="K70" s="259"/>
      <c r="L70" s="178"/>
      <c r="M70" s="256"/>
      <c r="N70" s="256"/>
      <c r="O70" s="259"/>
      <c r="P70" s="178"/>
      <c r="Q70" s="256"/>
      <c r="R70" s="256"/>
      <c r="S70" s="259"/>
      <c r="T70" s="178"/>
      <c r="U70" s="256"/>
      <c r="V70" s="256"/>
      <c r="W70" s="259"/>
      <c r="X70" s="178"/>
      <c r="Y70" s="256"/>
      <c r="Z70" s="256"/>
      <c r="AA70" s="259"/>
      <c r="AB70" s="178"/>
      <c r="AC70" s="256"/>
      <c r="AD70" s="256"/>
      <c r="AE70" s="259"/>
      <c r="AF70" s="178"/>
      <c r="AG70" s="256"/>
      <c r="AH70" s="256"/>
      <c r="AI70" s="256"/>
      <c r="AJ70" s="173"/>
      <c r="AK70" s="174"/>
      <c r="AL70" s="173"/>
    </row>
    <row r="71" spans="1:38">
      <c r="A71" s="5194"/>
      <c r="B71" s="51" t="s">
        <v>1370</v>
      </c>
      <c r="C71" s="52"/>
      <c r="D71" s="52"/>
      <c r="E71" s="1429"/>
      <c r="F71" s="1429" t="s">
        <v>207</v>
      </c>
      <c r="G71" s="288">
        <v>4.452034957467899</v>
      </c>
      <c r="H71" s="288">
        <v>6.6780524362018481</v>
      </c>
      <c r="I71" s="288">
        <v>8.904069914935798</v>
      </c>
      <c r="J71" s="288">
        <v>11.130087393669747</v>
      </c>
      <c r="K71" s="288">
        <v>13.356104872403696</v>
      </c>
      <c r="L71" s="288">
        <v>15.582122351137649</v>
      </c>
      <c r="M71" s="288">
        <v>17.808139829871596</v>
      </c>
      <c r="N71" s="288">
        <v>20.034157308605543</v>
      </c>
      <c r="O71" s="288">
        <v>22.260174787339494</v>
      </c>
      <c r="P71" s="288">
        <v>24.486192266073445</v>
      </c>
      <c r="Q71" s="288">
        <v>26.712209744807392</v>
      </c>
      <c r="R71" s="288">
        <v>28.93822722354135</v>
      </c>
      <c r="S71" s="288">
        <v>31.164244702275298</v>
      </c>
      <c r="T71" s="288">
        <v>33.390262181009241</v>
      </c>
      <c r="U71" s="288">
        <v>35.616279659743192</v>
      </c>
      <c r="V71" s="288">
        <v>37.842297138477143</v>
      </c>
      <c r="W71" s="288">
        <v>40.068314617211087</v>
      </c>
      <c r="X71" s="288">
        <v>42.294332095945038</v>
      </c>
      <c r="Y71" s="288">
        <v>44.520349574678988</v>
      </c>
      <c r="Z71" s="288">
        <v>46.746367053412946</v>
      </c>
      <c r="AA71" s="288">
        <v>48.97238453214689</v>
      </c>
      <c r="AB71" s="288">
        <v>51.198402010880841</v>
      </c>
      <c r="AC71" s="288">
        <v>53.424419489614785</v>
      </c>
      <c r="AD71" s="288">
        <v>55.650436968348743</v>
      </c>
      <c r="AE71" s="288">
        <v>57.8764544470827</v>
      </c>
      <c r="AF71" s="288">
        <v>60.102471925816637</v>
      </c>
      <c r="AG71" s="288">
        <v>62.328489404550595</v>
      </c>
      <c r="AH71" s="288">
        <v>64.554506883284546</v>
      </c>
      <c r="AI71" s="288">
        <v>66.780524362018483</v>
      </c>
    </row>
    <row r="72" spans="1:38" s="1122" customFormat="1">
      <c r="A72" s="5194"/>
      <c r="B72" s="626" t="s">
        <v>1372</v>
      </c>
      <c r="C72" s="205"/>
      <c r="D72" s="205"/>
      <c r="E72" s="1421"/>
      <c r="F72" s="1421" t="s">
        <v>207</v>
      </c>
      <c r="G72" s="1667">
        <f>G71+G70</f>
        <v>4.452034957467899</v>
      </c>
      <c r="H72" s="1667">
        <f t="shared" ref="H72" si="67">H71+H70</f>
        <v>6.6780524362018481</v>
      </c>
      <c r="I72" s="1667">
        <f t="shared" ref="I72" si="68">I71+I70</f>
        <v>8.904069914935798</v>
      </c>
      <c r="J72" s="1667">
        <f t="shared" ref="J72" si="69">J71+J70</f>
        <v>11.130087393669747</v>
      </c>
      <c r="K72" s="1667">
        <f t="shared" ref="K72" si="70">K71+K70</f>
        <v>13.356104872403696</v>
      </c>
      <c r="L72" s="1667">
        <f t="shared" ref="L72" si="71">L71+L70</f>
        <v>15.582122351137649</v>
      </c>
      <c r="M72" s="1667">
        <f t="shared" ref="M72" si="72">M71+M70</f>
        <v>17.808139829871596</v>
      </c>
      <c r="N72" s="1667">
        <f t="shared" ref="N72" si="73">N71+N70</f>
        <v>20.034157308605543</v>
      </c>
      <c r="O72" s="1667">
        <f t="shared" ref="O72" si="74">O71+O70</f>
        <v>22.260174787339494</v>
      </c>
      <c r="P72" s="1667">
        <f t="shared" ref="P72" si="75">P71+P70</f>
        <v>24.486192266073445</v>
      </c>
      <c r="Q72" s="1667">
        <f t="shared" ref="Q72" si="76">Q71+Q70</f>
        <v>26.712209744807392</v>
      </c>
      <c r="R72" s="1667">
        <f t="shared" ref="R72" si="77">R71+R70</f>
        <v>28.93822722354135</v>
      </c>
      <c r="S72" s="1667">
        <f t="shared" ref="S72" si="78">S71+S70</f>
        <v>31.164244702275298</v>
      </c>
      <c r="T72" s="1667">
        <f t="shared" ref="T72" si="79">T71+T70</f>
        <v>33.390262181009241</v>
      </c>
      <c r="U72" s="1667">
        <f t="shared" ref="U72" si="80">U71+U70</f>
        <v>35.616279659743192</v>
      </c>
      <c r="V72" s="1667">
        <f t="shared" ref="V72" si="81">V71+V70</f>
        <v>37.842297138477143</v>
      </c>
      <c r="W72" s="1667">
        <f t="shared" ref="W72" si="82">W71+W70</f>
        <v>40.068314617211087</v>
      </c>
      <c r="X72" s="1667">
        <f t="shared" ref="X72" si="83">X71+X70</f>
        <v>42.294332095945038</v>
      </c>
      <c r="Y72" s="1667">
        <f t="shared" ref="Y72" si="84">Y71+Y70</f>
        <v>44.520349574678988</v>
      </c>
      <c r="Z72" s="1667">
        <f t="shared" ref="Z72" si="85">Z71+Z70</f>
        <v>46.746367053412946</v>
      </c>
      <c r="AA72" s="1667">
        <f t="shared" ref="AA72" si="86">AA71+AA70</f>
        <v>48.97238453214689</v>
      </c>
      <c r="AB72" s="1667">
        <f t="shared" ref="AB72" si="87">AB71+AB70</f>
        <v>51.198402010880841</v>
      </c>
      <c r="AC72" s="1667">
        <f t="shared" ref="AC72" si="88">AC71+AC70</f>
        <v>53.424419489614785</v>
      </c>
      <c r="AD72" s="1667">
        <f t="shared" ref="AD72" si="89">AD71+AD70</f>
        <v>55.650436968348743</v>
      </c>
      <c r="AE72" s="1667">
        <f t="shared" ref="AE72" si="90">AE71+AE70</f>
        <v>57.8764544470827</v>
      </c>
      <c r="AF72" s="1667">
        <f t="shared" ref="AF72" si="91">AF71+AF70</f>
        <v>60.102471925816637</v>
      </c>
      <c r="AG72" s="1667">
        <f t="shared" ref="AG72" si="92">AG71+AG70</f>
        <v>62.328489404550595</v>
      </c>
      <c r="AH72" s="1667">
        <f t="shared" ref="AH72" si="93">AH71+AH70</f>
        <v>64.554506883284546</v>
      </c>
      <c r="AI72" s="1667">
        <f t="shared" ref="AI72" si="94">AI71+AI70</f>
        <v>66.780524362018483</v>
      </c>
      <c r="AJ72" s="1125"/>
      <c r="AK72" s="1124"/>
      <c r="AL72" s="1125"/>
    </row>
    <row r="73" spans="1:38" s="1122" customFormat="1" ht="15.75" thickBot="1">
      <c r="A73" s="5194"/>
      <c r="E73" s="1431"/>
      <c r="I73" s="1123"/>
      <c r="J73" s="1124"/>
      <c r="K73" s="1125"/>
      <c r="L73" s="1124"/>
      <c r="M73" s="1125"/>
      <c r="N73" s="1124"/>
      <c r="O73" s="1125"/>
      <c r="P73" s="1124"/>
      <c r="Q73" s="1125"/>
      <c r="R73" s="1124"/>
      <c r="S73" s="1125"/>
      <c r="T73" s="1124"/>
      <c r="U73" s="1125"/>
      <c r="V73" s="1124"/>
      <c r="W73" s="1125"/>
      <c r="X73" s="1124"/>
      <c r="Y73" s="1125"/>
      <c r="Z73" s="1124"/>
      <c r="AA73" s="1125"/>
      <c r="AB73" s="1124"/>
      <c r="AC73" s="1125"/>
      <c r="AD73" s="1124"/>
      <c r="AE73" s="1125"/>
      <c r="AF73" s="1124"/>
      <c r="AG73" s="1125"/>
      <c r="AH73" s="1124"/>
      <c r="AI73" s="251"/>
      <c r="AJ73" s="1125"/>
      <c r="AK73" s="1124"/>
      <c r="AL73" s="1125"/>
    </row>
    <row r="74" spans="1:38">
      <c r="A74" s="5194"/>
      <c r="B74" s="51" t="s">
        <v>329</v>
      </c>
      <c r="C74" s="799"/>
      <c r="D74" s="52"/>
      <c r="E74" s="800"/>
      <c r="F74" s="1502" t="s">
        <v>208</v>
      </c>
      <c r="G74" s="660" t="s">
        <v>1909</v>
      </c>
      <c r="H74" s="549"/>
      <c r="I74" s="549"/>
      <c r="J74" s="550"/>
      <c r="K74" s="587"/>
      <c r="L74" s="265"/>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K74" s="219"/>
      <c r="AL74" s="219"/>
    </row>
    <row r="75" spans="1:38" hidden="1">
      <c r="A75" s="5194"/>
      <c r="B75" s="239" t="s">
        <v>330</v>
      </c>
      <c r="C75" s="220"/>
      <c r="E75" s="43"/>
      <c r="F75" s="62" t="s">
        <v>207</v>
      </c>
      <c r="G75" s="883">
        <v>4.452034957467899</v>
      </c>
      <c r="H75" s="876">
        <v>6.6780524362018481</v>
      </c>
      <c r="I75" s="876">
        <v>8.904069914935798</v>
      </c>
      <c r="J75" s="884">
        <v>11.130087393669747</v>
      </c>
      <c r="K75" s="806"/>
      <c r="L75" s="793"/>
      <c r="M75" s="793"/>
      <c r="N75" s="793"/>
      <c r="O75" s="793"/>
      <c r="P75" s="793"/>
      <c r="Q75" s="793"/>
      <c r="R75" s="793"/>
      <c r="S75" s="793"/>
      <c r="T75" s="793"/>
      <c r="U75" s="793"/>
      <c r="V75" s="793"/>
      <c r="W75" s="793"/>
      <c r="X75" s="793"/>
      <c r="Y75" s="793"/>
      <c r="Z75" s="793"/>
      <c r="AA75" s="793"/>
      <c r="AB75" s="793"/>
      <c r="AC75" s="793"/>
      <c r="AD75" s="793"/>
      <c r="AE75" s="793"/>
      <c r="AF75" s="793"/>
      <c r="AG75" s="793"/>
      <c r="AH75" s="793"/>
      <c r="AI75" s="793"/>
      <c r="AK75" s="219"/>
      <c r="AL75" s="219"/>
    </row>
    <row r="76" spans="1:38" ht="15.75" thickBot="1">
      <c r="A76" s="5194"/>
      <c r="B76" s="244" t="s">
        <v>336</v>
      </c>
      <c r="C76" s="409"/>
      <c r="D76" s="205"/>
      <c r="E76" s="627"/>
      <c r="F76" s="408" t="s">
        <v>208</v>
      </c>
      <c r="G76" s="560">
        <f>G72*$G$199/$G$198</f>
        <v>2.4283827040733996</v>
      </c>
      <c r="H76" s="561">
        <f>H72*$G$199/$G$198</f>
        <v>3.642574056110099</v>
      </c>
      <c r="I76" s="561">
        <f>I72*$G$199/$G$198</f>
        <v>4.8567654081467992</v>
      </c>
      <c r="J76" s="557">
        <f>J72*$G$199/$G$198</f>
        <v>6.0709567601834991</v>
      </c>
      <c r="K76" s="833"/>
      <c r="L76" s="809"/>
      <c r="M76" s="809"/>
      <c r="N76" s="809"/>
      <c r="O76" s="809"/>
      <c r="P76" s="809"/>
      <c r="Q76" s="809"/>
      <c r="R76" s="794"/>
      <c r="S76" s="794"/>
      <c r="T76" s="794"/>
      <c r="U76" s="794"/>
      <c r="V76" s="794"/>
      <c r="W76" s="794"/>
      <c r="X76" s="794"/>
      <c r="Y76" s="794"/>
      <c r="Z76" s="794"/>
      <c r="AA76" s="794"/>
      <c r="AB76" s="794"/>
      <c r="AC76" s="794"/>
      <c r="AD76" s="794"/>
      <c r="AE76" s="794"/>
      <c r="AF76" s="794"/>
      <c r="AG76" s="794"/>
      <c r="AH76" s="794"/>
      <c r="AI76" s="794"/>
    </row>
    <row r="77" spans="1:38">
      <c r="A77" s="5194"/>
      <c r="B77" s="51" t="s">
        <v>329</v>
      </c>
      <c r="C77" s="799"/>
      <c r="D77" s="52"/>
      <c r="E77" s="800"/>
      <c r="F77" s="1502" t="s">
        <v>208</v>
      </c>
      <c r="G77" s="659"/>
      <c r="H77" s="820"/>
      <c r="I77" s="820"/>
      <c r="J77" s="820"/>
      <c r="K77" s="820" t="s">
        <v>1933</v>
      </c>
      <c r="L77" s="534"/>
      <c r="M77" s="534"/>
      <c r="N77" s="534"/>
      <c r="O77" s="534"/>
      <c r="P77" s="534"/>
      <c r="Q77" s="536"/>
      <c r="R77" s="587"/>
      <c r="S77" s="265"/>
      <c r="T77" s="265"/>
      <c r="U77" s="265"/>
      <c r="V77" s="265"/>
      <c r="W77" s="265"/>
      <c r="X77" s="265"/>
      <c r="Y77" s="265"/>
      <c r="Z77" s="265"/>
      <c r="AA77" s="265"/>
      <c r="AB77" s="265"/>
      <c r="AC77" s="265"/>
      <c r="AD77" s="265"/>
      <c r="AE77" s="265"/>
      <c r="AF77" s="265"/>
      <c r="AG77" s="265"/>
      <c r="AH77" s="265"/>
      <c r="AI77" s="265"/>
      <c r="AK77" s="219"/>
      <c r="AL77" s="219"/>
    </row>
    <row r="78" spans="1:38" hidden="1">
      <c r="A78" s="5194"/>
      <c r="B78" s="239" t="s">
        <v>330</v>
      </c>
      <c r="C78" s="220"/>
      <c r="E78" s="43"/>
      <c r="F78" s="62" t="s">
        <v>207</v>
      </c>
      <c r="G78" s="816">
        <v>4.452034957467899</v>
      </c>
      <c r="H78" s="804">
        <v>6.6780524362018481</v>
      </c>
      <c r="I78" s="804">
        <v>8.904069914935798</v>
      </c>
      <c r="J78" s="804">
        <v>11.130087393669747</v>
      </c>
      <c r="K78" s="804">
        <v>13.356104872403696</v>
      </c>
      <c r="L78" s="804">
        <v>15.582122351137649</v>
      </c>
      <c r="M78" s="804">
        <v>17.808139829871596</v>
      </c>
      <c r="N78" s="804">
        <v>20.034157308605543</v>
      </c>
      <c r="O78" s="804">
        <v>22.260174787339494</v>
      </c>
      <c r="P78" s="804">
        <v>24.486192266073445</v>
      </c>
      <c r="Q78" s="817">
        <v>26.712209744807392</v>
      </c>
      <c r="R78" s="806"/>
      <c r="S78" s="793"/>
      <c r="T78" s="793"/>
      <c r="U78" s="793"/>
      <c r="V78" s="793"/>
      <c r="W78" s="793"/>
      <c r="X78" s="793"/>
      <c r="Y78" s="793"/>
      <c r="Z78" s="793"/>
      <c r="AA78" s="793"/>
      <c r="AB78" s="793"/>
      <c r="AC78" s="793"/>
      <c r="AD78" s="793"/>
      <c r="AE78" s="793"/>
      <c r="AF78" s="793"/>
      <c r="AG78" s="793"/>
      <c r="AH78" s="793"/>
      <c r="AI78" s="793"/>
      <c r="AK78" s="219"/>
      <c r="AL78" s="219"/>
    </row>
    <row r="79" spans="1:38" ht="15.75" thickBot="1">
      <c r="A79" s="5194"/>
      <c r="B79" s="244" t="s">
        <v>336</v>
      </c>
      <c r="C79" s="409"/>
      <c r="D79" s="205"/>
      <c r="E79" s="627"/>
      <c r="F79" s="408" t="s">
        <v>208</v>
      </c>
      <c r="G79" s="818">
        <f t="shared" ref="G79:Q79" si="95">G72*$J$199/$J$198</f>
        <v>2.3228008473745558</v>
      </c>
      <c r="H79" s="819">
        <f t="shared" si="95"/>
        <v>3.4842012710618335</v>
      </c>
      <c r="I79" s="819">
        <f t="shared" si="95"/>
        <v>4.6456016947491117</v>
      </c>
      <c r="J79" s="819">
        <f t="shared" si="95"/>
        <v>5.8070021184363902</v>
      </c>
      <c r="K79" s="819">
        <f t="shared" si="95"/>
        <v>6.9684025421236671</v>
      </c>
      <c r="L79" s="819">
        <f t="shared" si="95"/>
        <v>8.1298029658109474</v>
      </c>
      <c r="M79" s="819">
        <f t="shared" si="95"/>
        <v>9.2912033894982233</v>
      </c>
      <c r="N79" s="831">
        <f t="shared" si="95"/>
        <v>10.452603813185501</v>
      </c>
      <c r="O79" s="831">
        <f t="shared" si="95"/>
        <v>11.61400423687278</v>
      </c>
      <c r="P79" s="831">
        <f t="shared" si="95"/>
        <v>12.775404660560056</v>
      </c>
      <c r="Q79" s="832">
        <f t="shared" si="95"/>
        <v>13.936805084247334</v>
      </c>
      <c r="R79" s="833"/>
      <c r="S79" s="809"/>
      <c r="T79" s="809"/>
      <c r="U79" s="809"/>
      <c r="V79" s="809"/>
      <c r="W79" s="809"/>
      <c r="X79" s="809"/>
      <c r="Y79" s="809"/>
      <c r="Z79" s="809"/>
      <c r="AA79" s="809"/>
      <c r="AB79" s="809"/>
      <c r="AC79" s="809"/>
      <c r="AD79" s="794"/>
      <c r="AE79" s="794"/>
      <c r="AF79" s="794"/>
      <c r="AG79" s="794"/>
      <c r="AH79" s="794"/>
      <c r="AI79" s="794"/>
    </row>
    <row r="80" spans="1:38">
      <c r="A80" s="5194"/>
      <c r="B80" s="51" t="s">
        <v>329</v>
      </c>
      <c r="C80" s="799"/>
      <c r="D80" s="52"/>
      <c r="E80" s="800"/>
      <c r="F80" s="1530" t="s">
        <v>208</v>
      </c>
      <c r="G80" s="269"/>
      <c r="H80" s="269"/>
      <c r="I80" s="269"/>
      <c r="J80" s="269"/>
      <c r="K80" s="269"/>
      <c r="L80" s="269"/>
      <c r="M80" s="548"/>
      <c r="N80" s="834"/>
      <c r="O80" s="835"/>
      <c r="P80" s="835"/>
      <c r="Q80" s="835"/>
      <c r="R80" s="835" t="s">
        <v>1911</v>
      </c>
      <c r="S80" s="836"/>
      <c r="T80" s="836"/>
      <c r="U80" s="836"/>
      <c r="V80" s="836"/>
      <c r="W80" s="836"/>
      <c r="X80" s="836"/>
      <c r="Y80" s="836"/>
      <c r="Z80" s="836"/>
      <c r="AA80" s="836"/>
      <c r="AB80" s="836"/>
      <c r="AC80" s="520"/>
      <c r="AD80" s="587"/>
      <c r="AE80" s="265"/>
      <c r="AF80" s="265"/>
      <c r="AG80" s="265"/>
      <c r="AH80" s="265"/>
      <c r="AI80" s="265"/>
      <c r="AK80" s="219"/>
      <c r="AL80" s="219"/>
    </row>
    <row r="81" spans="1:38" hidden="1">
      <c r="A81" s="5194"/>
      <c r="B81" s="239" t="s">
        <v>330</v>
      </c>
      <c r="C81" s="220"/>
      <c r="E81" s="43"/>
      <c r="F81" s="633" t="s">
        <v>207</v>
      </c>
      <c r="G81" s="793"/>
      <c r="H81" s="793"/>
      <c r="I81" s="793"/>
      <c r="J81" s="793"/>
      <c r="K81" s="793"/>
      <c r="L81" s="793"/>
      <c r="M81" s="827"/>
      <c r="N81" s="837">
        <v>20.034157308605543</v>
      </c>
      <c r="O81" s="825">
        <v>22.260174787339494</v>
      </c>
      <c r="P81" s="825">
        <v>24.486192266073445</v>
      </c>
      <c r="Q81" s="825">
        <v>26.712209744807392</v>
      </c>
      <c r="R81" s="825">
        <v>28.93822722354135</v>
      </c>
      <c r="S81" s="825">
        <v>31.164244702275298</v>
      </c>
      <c r="T81" s="825">
        <v>33.390262181009241</v>
      </c>
      <c r="U81" s="825">
        <v>35.616279659743192</v>
      </c>
      <c r="V81" s="825">
        <v>37.842297138477143</v>
      </c>
      <c r="W81" s="825">
        <v>40.068314617211087</v>
      </c>
      <c r="X81" s="825">
        <v>42.294332095945038</v>
      </c>
      <c r="Y81" s="825">
        <v>44.520349574678988</v>
      </c>
      <c r="Z81" s="825">
        <v>46.746367053412946</v>
      </c>
      <c r="AA81" s="825">
        <v>48.97238453214689</v>
      </c>
      <c r="AB81" s="825">
        <v>51.198402010880841</v>
      </c>
      <c r="AC81" s="838">
        <v>53.424419489614785</v>
      </c>
      <c r="AD81" s="806"/>
      <c r="AE81" s="793"/>
      <c r="AF81" s="793"/>
      <c r="AG81" s="793"/>
      <c r="AH81" s="793"/>
      <c r="AI81" s="793"/>
      <c r="AK81" s="219"/>
      <c r="AL81" s="219"/>
    </row>
    <row r="82" spans="1:38" ht="15.75" thickBot="1">
      <c r="A82" s="5194"/>
      <c r="B82" s="244" t="s">
        <v>336</v>
      </c>
      <c r="C82" s="409"/>
      <c r="D82" s="205"/>
      <c r="E82" s="627"/>
      <c r="F82" s="634" t="s">
        <v>208</v>
      </c>
      <c r="G82" s="794"/>
      <c r="H82" s="794"/>
      <c r="I82" s="794"/>
      <c r="J82" s="794"/>
      <c r="K82" s="794"/>
      <c r="L82" s="794"/>
      <c r="M82" s="828"/>
      <c r="N82" s="839">
        <f t="shared" ref="N82:AC82" si="96">N72*$P$199/$P$198</f>
        <v>10.548148637803285</v>
      </c>
      <c r="O82" s="840">
        <f t="shared" si="96"/>
        <v>11.720165153114761</v>
      </c>
      <c r="P82" s="840">
        <f t="shared" si="96"/>
        <v>12.892181668426236</v>
      </c>
      <c r="Q82" s="840">
        <f t="shared" si="96"/>
        <v>14.064198183737712</v>
      </c>
      <c r="R82" s="840">
        <f t="shared" si="96"/>
        <v>15.236214699049194</v>
      </c>
      <c r="S82" s="840">
        <f t="shared" si="96"/>
        <v>16.408231214360669</v>
      </c>
      <c r="T82" s="840">
        <f t="shared" si="96"/>
        <v>17.580247729672141</v>
      </c>
      <c r="U82" s="846">
        <f t="shared" si="96"/>
        <v>18.752264244983618</v>
      </c>
      <c r="V82" s="846">
        <f t="shared" si="96"/>
        <v>19.924280760295094</v>
      </c>
      <c r="W82" s="846">
        <f t="shared" si="96"/>
        <v>21.09629727560657</v>
      </c>
      <c r="X82" s="846">
        <f t="shared" si="96"/>
        <v>22.268313790918043</v>
      </c>
      <c r="Y82" s="846">
        <f t="shared" si="96"/>
        <v>23.440330306229523</v>
      </c>
      <c r="Z82" s="846">
        <f t="shared" si="96"/>
        <v>24.612346821541003</v>
      </c>
      <c r="AA82" s="846">
        <f t="shared" si="96"/>
        <v>25.784363336852472</v>
      </c>
      <c r="AB82" s="846">
        <f t="shared" si="96"/>
        <v>26.956379852163952</v>
      </c>
      <c r="AC82" s="847">
        <f t="shared" si="96"/>
        <v>28.128396367475425</v>
      </c>
      <c r="AD82" s="833"/>
      <c r="AE82" s="809"/>
      <c r="AF82" s="809"/>
      <c r="AG82" s="809"/>
      <c r="AH82" s="809"/>
      <c r="AI82" s="809"/>
    </row>
    <row r="83" spans="1:38">
      <c r="A83" s="5194"/>
      <c r="B83" s="51" t="s">
        <v>329</v>
      </c>
      <c r="C83" s="799"/>
      <c r="D83" s="52"/>
      <c r="E83" s="800"/>
      <c r="F83" s="1530" t="s">
        <v>208</v>
      </c>
      <c r="G83" s="265"/>
      <c r="H83" s="265"/>
      <c r="I83" s="265"/>
      <c r="J83" s="265"/>
      <c r="K83" s="265"/>
      <c r="L83" s="265"/>
      <c r="M83" s="265"/>
      <c r="N83" s="269"/>
      <c r="O83" s="269"/>
      <c r="P83" s="269"/>
      <c r="Q83" s="269"/>
      <c r="R83" s="269"/>
      <c r="S83" s="269"/>
      <c r="T83" s="548"/>
      <c r="U83" s="658"/>
      <c r="V83" s="864"/>
      <c r="W83" s="864"/>
      <c r="X83" s="864"/>
      <c r="Y83" s="864"/>
      <c r="Z83" s="864"/>
      <c r="AA83" s="864"/>
      <c r="AB83" s="864"/>
      <c r="AC83" s="864"/>
      <c r="AD83" s="864" t="s">
        <v>1912</v>
      </c>
      <c r="AE83" s="500"/>
      <c r="AF83" s="500"/>
      <c r="AG83" s="500"/>
      <c r="AH83" s="500"/>
      <c r="AI83" s="502"/>
      <c r="AK83" s="219"/>
      <c r="AL83" s="219"/>
    </row>
    <row r="84" spans="1:38" hidden="1">
      <c r="A84" s="5194"/>
      <c r="B84" s="239" t="s">
        <v>330</v>
      </c>
      <c r="C84" s="220"/>
      <c r="E84" s="43"/>
      <c r="F84" s="633" t="s">
        <v>207</v>
      </c>
      <c r="G84" s="793"/>
      <c r="H84" s="793"/>
      <c r="I84" s="793"/>
      <c r="J84" s="793"/>
      <c r="K84" s="793"/>
      <c r="L84" s="793"/>
      <c r="M84" s="793"/>
      <c r="N84" s="793"/>
      <c r="O84" s="793"/>
      <c r="P84" s="793"/>
      <c r="Q84" s="793"/>
      <c r="R84" s="793"/>
      <c r="S84" s="793"/>
      <c r="T84" s="827"/>
      <c r="U84" s="865">
        <v>35.616279659743192</v>
      </c>
      <c r="V84" s="866">
        <v>37.842297138477143</v>
      </c>
      <c r="W84" s="866">
        <v>40.068314617211087</v>
      </c>
      <c r="X84" s="866">
        <v>42.294332095945038</v>
      </c>
      <c r="Y84" s="866">
        <v>44.520349574678988</v>
      </c>
      <c r="Z84" s="866">
        <v>46.746367053412946</v>
      </c>
      <c r="AA84" s="866">
        <v>48.97238453214689</v>
      </c>
      <c r="AB84" s="866">
        <v>51.198402010880841</v>
      </c>
      <c r="AC84" s="866">
        <v>53.424419489614785</v>
      </c>
      <c r="AD84" s="866">
        <v>55.650436968348743</v>
      </c>
      <c r="AE84" s="866">
        <v>57.8764544470827</v>
      </c>
      <c r="AF84" s="866">
        <v>60.102471925816637</v>
      </c>
      <c r="AG84" s="866">
        <v>62.328489404550595</v>
      </c>
      <c r="AH84" s="866">
        <v>64.554506883284546</v>
      </c>
      <c r="AI84" s="867">
        <v>66.780524362018483</v>
      </c>
      <c r="AK84" s="219"/>
      <c r="AL84" s="219"/>
    </row>
    <row r="85" spans="1:38" ht="15.75" thickBot="1">
      <c r="A85" s="5194"/>
      <c r="B85" s="244" t="s">
        <v>336</v>
      </c>
      <c r="C85" s="409"/>
      <c r="D85" s="205"/>
      <c r="E85" s="627"/>
      <c r="F85" s="634" t="s">
        <v>208</v>
      </c>
      <c r="G85" s="794"/>
      <c r="H85" s="794"/>
      <c r="I85" s="794"/>
      <c r="J85" s="794"/>
      <c r="K85" s="794"/>
      <c r="L85" s="794"/>
      <c r="M85" s="794"/>
      <c r="N85" s="794"/>
      <c r="O85" s="794"/>
      <c r="P85" s="794"/>
      <c r="Q85" s="794"/>
      <c r="R85" s="794"/>
      <c r="S85" s="794"/>
      <c r="T85" s="828"/>
      <c r="U85" s="868">
        <f t="shared" ref="U85:AI85" si="97">U72*$V$199/$V$198</f>
        <v>18.006891390472841</v>
      </c>
      <c r="V85" s="869">
        <f t="shared" si="97"/>
        <v>19.132322102377394</v>
      </c>
      <c r="W85" s="869">
        <f t="shared" si="97"/>
        <v>20.257752814281943</v>
      </c>
      <c r="X85" s="869">
        <f t="shared" si="97"/>
        <v>21.3831835261865</v>
      </c>
      <c r="Y85" s="869">
        <f t="shared" si="97"/>
        <v>22.508614238091052</v>
      </c>
      <c r="Z85" s="869">
        <f t="shared" si="97"/>
        <v>23.634044949995605</v>
      </c>
      <c r="AA85" s="869">
        <f t="shared" si="97"/>
        <v>24.759475661900154</v>
      </c>
      <c r="AB85" s="869">
        <f t="shared" si="97"/>
        <v>25.884906373804711</v>
      </c>
      <c r="AC85" s="869">
        <f t="shared" si="97"/>
        <v>27.01033708570926</v>
      </c>
      <c r="AD85" s="869">
        <f t="shared" si="97"/>
        <v>28.13576779761382</v>
      </c>
      <c r="AE85" s="869">
        <f t="shared" si="97"/>
        <v>29.261198509518373</v>
      </c>
      <c r="AF85" s="869">
        <f t="shared" si="97"/>
        <v>30.386629221422922</v>
      </c>
      <c r="AG85" s="869">
        <f t="shared" si="97"/>
        <v>31.512059933327478</v>
      </c>
      <c r="AH85" s="869">
        <f t="shared" si="97"/>
        <v>32.637490645232035</v>
      </c>
      <c r="AI85" s="870">
        <f t="shared" si="97"/>
        <v>33.762921357136577</v>
      </c>
    </row>
    <row r="86" spans="1:38">
      <c r="A86" s="297"/>
      <c r="B86" s="133"/>
      <c r="E86" s="43"/>
      <c r="F86" s="62"/>
      <c r="G86" s="8"/>
      <c r="H86" s="70"/>
      <c r="I86" s="70"/>
      <c r="J86" s="70"/>
      <c r="L86" s="70"/>
      <c r="N86" s="70"/>
      <c r="P86" s="70"/>
      <c r="R86" s="70"/>
      <c r="T86" s="70"/>
      <c r="V86" s="70"/>
      <c r="X86" s="70"/>
      <c r="Z86" s="70"/>
      <c r="AB86" s="70"/>
      <c r="AD86" s="70"/>
      <c r="AF86" s="70"/>
      <c r="AH86" s="70"/>
    </row>
    <row r="88" spans="1:38" ht="36.75" customHeight="1">
      <c r="A88" s="295"/>
      <c r="B88" s="171"/>
      <c r="C88" s="96"/>
      <c r="D88" s="5170" t="s">
        <v>3059</v>
      </c>
      <c r="E88" s="5170"/>
      <c r="F88" s="5171"/>
      <c r="G88" s="296">
        <v>100</v>
      </c>
      <c r="H88" s="296">
        <f>G88+50</f>
        <v>150</v>
      </c>
      <c r="I88" s="296">
        <f>G88+100</f>
        <v>200</v>
      </c>
      <c r="J88" s="296">
        <f>H88+100</f>
        <v>250</v>
      </c>
      <c r="K88" s="296">
        <f t="shared" ref="K88:AI88" si="98">I88+100</f>
        <v>300</v>
      </c>
      <c r="L88" s="296">
        <f t="shared" si="98"/>
        <v>350</v>
      </c>
      <c r="M88" s="296">
        <f t="shared" si="98"/>
        <v>400</v>
      </c>
      <c r="N88" s="296">
        <f t="shared" si="98"/>
        <v>450</v>
      </c>
      <c r="O88" s="296">
        <f t="shared" si="98"/>
        <v>500</v>
      </c>
      <c r="P88" s="296">
        <f t="shared" si="98"/>
        <v>550</v>
      </c>
      <c r="Q88" s="296">
        <f t="shared" si="98"/>
        <v>600</v>
      </c>
      <c r="R88" s="296">
        <f t="shared" si="98"/>
        <v>650</v>
      </c>
      <c r="S88" s="296">
        <f t="shared" si="98"/>
        <v>700</v>
      </c>
      <c r="T88" s="296">
        <f t="shared" si="98"/>
        <v>750</v>
      </c>
      <c r="U88" s="296">
        <f t="shared" si="98"/>
        <v>800</v>
      </c>
      <c r="V88" s="296">
        <f t="shared" si="98"/>
        <v>850</v>
      </c>
      <c r="W88" s="296">
        <f t="shared" si="98"/>
        <v>900</v>
      </c>
      <c r="X88" s="296">
        <f t="shared" si="98"/>
        <v>950</v>
      </c>
      <c r="Y88" s="296">
        <f t="shared" si="98"/>
        <v>1000</v>
      </c>
      <c r="Z88" s="296">
        <f t="shared" si="98"/>
        <v>1050</v>
      </c>
      <c r="AA88" s="296">
        <f t="shared" si="98"/>
        <v>1100</v>
      </c>
      <c r="AB88" s="296">
        <f t="shared" si="98"/>
        <v>1150</v>
      </c>
      <c r="AC88" s="296">
        <f t="shared" si="98"/>
        <v>1200</v>
      </c>
      <c r="AD88" s="296">
        <f t="shared" si="98"/>
        <v>1250</v>
      </c>
      <c r="AE88" s="296">
        <f t="shared" si="98"/>
        <v>1300</v>
      </c>
      <c r="AF88" s="296">
        <f t="shared" si="98"/>
        <v>1350</v>
      </c>
      <c r="AG88" s="296">
        <f t="shared" si="98"/>
        <v>1400</v>
      </c>
      <c r="AH88" s="296">
        <f t="shared" si="98"/>
        <v>1450</v>
      </c>
      <c r="AI88" s="296">
        <f t="shared" si="98"/>
        <v>1500</v>
      </c>
      <c r="AL88" s="219"/>
    </row>
    <row r="89" spans="1:38" s="1122" customFormat="1" ht="36.75" customHeight="1">
      <c r="A89" s="1664"/>
      <c r="B89" s="175"/>
      <c r="C89" s="172"/>
      <c r="D89" s="5172" t="s">
        <v>3060</v>
      </c>
      <c r="E89" s="5172"/>
      <c r="F89" s="5173"/>
      <c r="G89" s="1669">
        <f>G88*1.5</f>
        <v>150</v>
      </c>
      <c r="H89" s="1669">
        <f t="shared" ref="H89:AI89" si="99">H88*1.5</f>
        <v>225</v>
      </c>
      <c r="I89" s="1669">
        <f t="shared" si="99"/>
        <v>300</v>
      </c>
      <c r="J89" s="1669">
        <f t="shared" si="99"/>
        <v>375</v>
      </c>
      <c r="K89" s="1669">
        <f t="shared" si="99"/>
        <v>450</v>
      </c>
      <c r="L89" s="1669">
        <f t="shared" si="99"/>
        <v>525</v>
      </c>
      <c r="M89" s="1669">
        <f t="shared" si="99"/>
        <v>600</v>
      </c>
      <c r="N89" s="1669">
        <f t="shared" si="99"/>
        <v>675</v>
      </c>
      <c r="O89" s="1669">
        <f t="shared" si="99"/>
        <v>750</v>
      </c>
      <c r="P89" s="1669">
        <f t="shared" si="99"/>
        <v>825</v>
      </c>
      <c r="Q89" s="1669">
        <f t="shared" si="99"/>
        <v>900</v>
      </c>
      <c r="R89" s="1669">
        <f t="shared" si="99"/>
        <v>975</v>
      </c>
      <c r="S89" s="1669">
        <f t="shared" si="99"/>
        <v>1050</v>
      </c>
      <c r="T89" s="1669">
        <f t="shared" si="99"/>
        <v>1125</v>
      </c>
      <c r="U89" s="1669">
        <f t="shared" si="99"/>
        <v>1200</v>
      </c>
      <c r="V89" s="1669">
        <f t="shared" si="99"/>
        <v>1275</v>
      </c>
      <c r="W89" s="1669">
        <f t="shared" si="99"/>
        <v>1350</v>
      </c>
      <c r="X89" s="1669">
        <f t="shared" si="99"/>
        <v>1425</v>
      </c>
      <c r="Y89" s="1669">
        <f t="shared" si="99"/>
        <v>1500</v>
      </c>
      <c r="Z89" s="1669">
        <f t="shared" si="99"/>
        <v>1575</v>
      </c>
      <c r="AA89" s="1669">
        <f t="shared" si="99"/>
        <v>1650</v>
      </c>
      <c r="AB89" s="1669">
        <f t="shared" si="99"/>
        <v>1725</v>
      </c>
      <c r="AC89" s="1669">
        <f t="shared" si="99"/>
        <v>1800</v>
      </c>
      <c r="AD89" s="1669">
        <f t="shared" si="99"/>
        <v>1875</v>
      </c>
      <c r="AE89" s="1669">
        <f t="shared" si="99"/>
        <v>1950</v>
      </c>
      <c r="AF89" s="1669">
        <f t="shared" si="99"/>
        <v>2025</v>
      </c>
      <c r="AG89" s="1669">
        <f t="shared" si="99"/>
        <v>2100</v>
      </c>
      <c r="AH89" s="1669">
        <f t="shared" si="99"/>
        <v>2175</v>
      </c>
      <c r="AI89" s="1669">
        <f t="shared" si="99"/>
        <v>2250</v>
      </c>
      <c r="AJ89" s="1125"/>
      <c r="AK89" s="1124"/>
    </row>
    <row r="90" spans="1:38" s="249" customFormat="1">
      <c r="A90" s="5193" t="s">
        <v>3061</v>
      </c>
      <c r="B90" s="2552" t="s">
        <v>3065</v>
      </c>
      <c r="D90" s="248"/>
      <c r="E90" s="256"/>
      <c r="G90" s="259"/>
      <c r="H90" s="178"/>
      <c r="I90" s="256"/>
      <c r="J90" s="256"/>
      <c r="K90" s="259"/>
      <c r="L90" s="178"/>
      <c r="M90" s="256"/>
      <c r="N90" s="256"/>
      <c r="O90" s="259"/>
      <c r="P90" s="178"/>
      <c r="Q90" s="256"/>
      <c r="R90" s="256"/>
      <c r="S90" s="259"/>
      <c r="T90" s="178"/>
      <c r="U90" s="256"/>
      <c r="V90" s="256"/>
      <c r="W90" s="259"/>
      <c r="X90" s="178"/>
      <c r="Y90" s="256"/>
      <c r="Z90" s="256"/>
      <c r="AA90" s="259"/>
      <c r="AB90" s="178"/>
      <c r="AC90" s="256"/>
      <c r="AD90" s="256"/>
      <c r="AE90" s="259"/>
      <c r="AF90" s="178"/>
      <c r="AG90" s="256"/>
      <c r="AH90" s="256"/>
      <c r="AI90" s="256"/>
      <c r="AJ90" s="173"/>
      <c r="AK90" s="174"/>
      <c r="AL90" s="173"/>
    </row>
    <row r="91" spans="1:38">
      <c r="A91" s="5194"/>
      <c r="B91" s="51" t="s">
        <v>1371</v>
      </c>
      <c r="C91" s="52"/>
      <c r="D91" s="52"/>
      <c r="E91" s="1429"/>
      <c r="F91" s="1429" t="s">
        <v>207</v>
      </c>
      <c r="G91" s="1665">
        <v>5.6621153162345959</v>
      </c>
      <c r="H91" s="1665">
        <v>8.4931729743518929</v>
      </c>
      <c r="I91" s="1665">
        <v>11.324230632469192</v>
      </c>
      <c r="J91" s="1665">
        <v>14.155288290586489</v>
      </c>
      <c r="K91" s="1665">
        <v>16.986345948703786</v>
      </c>
      <c r="L91" s="1665">
        <v>19.817403606821081</v>
      </c>
      <c r="M91" s="1665">
        <v>22.648461264938383</v>
      </c>
      <c r="N91" s="1665">
        <v>25.479518923055682</v>
      </c>
      <c r="O91" s="1665">
        <v>28.310576581172977</v>
      </c>
      <c r="P91" s="1665">
        <v>31.141634239290276</v>
      </c>
      <c r="Q91" s="1665">
        <v>33.972691897407572</v>
      </c>
      <c r="R91" s="1665">
        <v>36.803749555524867</v>
      </c>
      <c r="S91" s="1665">
        <v>39.634807213642162</v>
      </c>
      <c r="T91" s="1665">
        <v>42.465864871759472</v>
      </c>
      <c r="U91" s="1665">
        <v>45.296922529876767</v>
      </c>
      <c r="V91" s="1665">
        <v>48.127980187994062</v>
      </c>
      <c r="W91" s="1665">
        <v>50.959037846111364</v>
      </c>
      <c r="X91" s="1665">
        <v>53.79009550422866</v>
      </c>
      <c r="Y91" s="1665">
        <v>56.621153162345955</v>
      </c>
      <c r="Z91" s="1665">
        <v>59.452210820463257</v>
      </c>
      <c r="AA91" s="1665">
        <v>62.283268478580553</v>
      </c>
      <c r="AB91" s="1665">
        <v>65.114326136697841</v>
      </c>
      <c r="AC91" s="1665">
        <v>67.945383794815143</v>
      </c>
      <c r="AD91" s="1665">
        <v>70.776441452932431</v>
      </c>
      <c r="AE91" s="1665">
        <v>73.607499111049734</v>
      </c>
      <c r="AF91" s="1665">
        <v>76.43855676916705</v>
      </c>
      <c r="AG91" s="1665">
        <v>79.269614427284324</v>
      </c>
      <c r="AH91" s="1665">
        <v>82.100672085401641</v>
      </c>
      <c r="AI91" s="1665">
        <v>84.931729743518943</v>
      </c>
    </row>
    <row r="92" spans="1:38" s="1122" customFormat="1">
      <c r="A92" s="5194"/>
      <c r="B92" s="103" t="s">
        <v>1370</v>
      </c>
      <c r="E92" s="1431"/>
      <c r="F92" s="1431" t="s">
        <v>207</v>
      </c>
      <c r="G92" s="451">
        <v>3.9282661389422633</v>
      </c>
      <c r="H92" s="451">
        <v>5.8923992084133969</v>
      </c>
      <c r="I92" s="451">
        <v>7.8565322778845266</v>
      </c>
      <c r="J92" s="451">
        <v>9.8206653473556624</v>
      </c>
      <c r="K92" s="451">
        <v>11.784798416826794</v>
      </c>
      <c r="L92" s="451">
        <v>13.748931486297923</v>
      </c>
      <c r="M92" s="451">
        <v>15.713064555769053</v>
      </c>
      <c r="N92" s="451">
        <v>17.677197625240186</v>
      </c>
      <c r="O92" s="451">
        <v>19.641330694711325</v>
      </c>
      <c r="P92" s="451">
        <v>21.605463764182453</v>
      </c>
      <c r="Q92" s="451">
        <v>23.569596833653588</v>
      </c>
      <c r="R92" s="451">
        <v>25.533729903124716</v>
      </c>
      <c r="S92" s="451">
        <v>27.497862972595847</v>
      </c>
      <c r="T92" s="451">
        <v>29.461996042066978</v>
      </c>
      <c r="U92" s="451">
        <v>31.426129111538106</v>
      </c>
      <c r="V92" s="451">
        <v>33.390262181009241</v>
      </c>
      <c r="W92" s="451">
        <v>35.354395250480373</v>
      </c>
      <c r="X92" s="451">
        <v>37.318528319951504</v>
      </c>
      <c r="Y92" s="451">
        <v>39.28266138942265</v>
      </c>
      <c r="Z92" s="451">
        <v>41.246794458893774</v>
      </c>
      <c r="AA92" s="451">
        <v>43.210927528364905</v>
      </c>
      <c r="AB92" s="451">
        <v>45.175060597836037</v>
      </c>
      <c r="AC92" s="451">
        <v>47.139193667307175</v>
      </c>
      <c r="AD92" s="451">
        <v>49.1033267367783</v>
      </c>
      <c r="AE92" s="451">
        <v>51.067459806249431</v>
      </c>
      <c r="AF92" s="451">
        <v>53.031592875720563</v>
      </c>
      <c r="AG92" s="451">
        <v>54.995725945191694</v>
      </c>
      <c r="AH92" s="451">
        <v>56.959859014662818</v>
      </c>
      <c r="AI92" s="451">
        <v>58.923992084133957</v>
      </c>
      <c r="AJ92" s="1125"/>
      <c r="AK92" s="1124"/>
      <c r="AL92" s="1125"/>
    </row>
    <row r="93" spans="1:38" s="1122" customFormat="1">
      <c r="A93" s="5194"/>
      <c r="B93" s="626" t="s">
        <v>1372</v>
      </c>
      <c r="C93" s="205"/>
      <c r="D93" s="205"/>
      <c r="E93" s="1421"/>
      <c r="F93" s="1421" t="s">
        <v>207</v>
      </c>
      <c r="G93" s="1667">
        <f>G92+G91</f>
        <v>9.5903814551768587</v>
      </c>
      <c r="H93" s="1667">
        <f t="shared" ref="H93:AI93" si="100">H92+H91</f>
        <v>14.385572182765291</v>
      </c>
      <c r="I93" s="1667">
        <f t="shared" si="100"/>
        <v>19.180762910353717</v>
      </c>
      <c r="J93" s="1667">
        <f t="shared" si="100"/>
        <v>23.975953637942151</v>
      </c>
      <c r="K93" s="1667">
        <f t="shared" si="100"/>
        <v>28.771144365530581</v>
      </c>
      <c r="L93" s="1667">
        <f t="shared" si="100"/>
        <v>33.566335093119008</v>
      </c>
      <c r="M93" s="1667">
        <f t="shared" si="100"/>
        <v>38.361525820707435</v>
      </c>
      <c r="N93" s="1667">
        <f t="shared" si="100"/>
        <v>43.156716548295869</v>
      </c>
      <c r="O93" s="1667">
        <f t="shared" si="100"/>
        <v>47.951907275884302</v>
      </c>
      <c r="P93" s="1667">
        <f t="shared" si="100"/>
        <v>52.747098003472729</v>
      </c>
      <c r="Q93" s="1667">
        <f t="shared" si="100"/>
        <v>57.542288731061163</v>
      </c>
      <c r="R93" s="1667">
        <f t="shared" si="100"/>
        <v>62.337479458649582</v>
      </c>
      <c r="S93" s="1667">
        <f t="shared" si="100"/>
        <v>67.132670186238016</v>
      </c>
      <c r="T93" s="1667">
        <f t="shared" si="100"/>
        <v>71.92786091382645</v>
      </c>
      <c r="U93" s="1667">
        <f t="shared" si="100"/>
        <v>76.72305164141487</v>
      </c>
      <c r="V93" s="1667">
        <f t="shared" si="100"/>
        <v>81.518242369003303</v>
      </c>
      <c r="W93" s="1667">
        <f t="shared" si="100"/>
        <v>86.313433096591737</v>
      </c>
      <c r="X93" s="1667">
        <f t="shared" si="100"/>
        <v>91.108623824180171</v>
      </c>
      <c r="Y93" s="1667">
        <f t="shared" si="100"/>
        <v>95.903814551768605</v>
      </c>
      <c r="Z93" s="1667">
        <f t="shared" si="100"/>
        <v>100.69900527935704</v>
      </c>
      <c r="AA93" s="1667">
        <f t="shared" si="100"/>
        <v>105.49419600694546</v>
      </c>
      <c r="AB93" s="1667">
        <f t="shared" si="100"/>
        <v>110.28938673453388</v>
      </c>
      <c r="AC93" s="1667">
        <f t="shared" si="100"/>
        <v>115.08457746212233</v>
      </c>
      <c r="AD93" s="1667">
        <f t="shared" si="100"/>
        <v>119.87976818971073</v>
      </c>
      <c r="AE93" s="1667">
        <f t="shared" si="100"/>
        <v>124.67495891729916</v>
      </c>
      <c r="AF93" s="1667">
        <f t="shared" si="100"/>
        <v>129.47014964488761</v>
      </c>
      <c r="AG93" s="1667">
        <f t="shared" si="100"/>
        <v>134.26534037247603</v>
      </c>
      <c r="AH93" s="1667">
        <f t="shared" si="100"/>
        <v>139.06053110006445</v>
      </c>
      <c r="AI93" s="1667">
        <f t="shared" si="100"/>
        <v>143.8557218276529</v>
      </c>
      <c r="AJ93" s="1125"/>
      <c r="AK93" s="1124"/>
      <c r="AL93" s="1125"/>
    </row>
    <row r="94" spans="1:38" s="1122" customFormat="1" ht="15.75" thickBot="1">
      <c r="A94" s="5194"/>
      <c r="E94" s="1431"/>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125"/>
      <c r="AK94" s="1124"/>
      <c r="AL94" s="1125"/>
    </row>
    <row r="95" spans="1:38">
      <c r="A95" s="5194"/>
      <c r="B95" s="51" t="s">
        <v>329</v>
      </c>
      <c r="C95" s="799"/>
      <c r="D95" s="52"/>
      <c r="E95" s="800"/>
      <c r="F95" s="1502" t="s">
        <v>208</v>
      </c>
      <c r="G95" s="880" t="s">
        <v>1909</v>
      </c>
      <c r="H95" s="587"/>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K95" s="219"/>
      <c r="AL95" s="219"/>
    </row>
    <row r="96" spans="1:38" hidden="1">
      <c r="A96" s="5194"/>
      <c r="B96" s="239" t="s">
        <v>330</v>
      </c>
      <c r="C96" s="220"/>
      <c r="E96" s="43"/>
      <c r="F96" s="62" t="s">
        <v>207</v>
      </c>
      <c r="G96" s="881">
        <v>9.5903814551768587</v>
      </c>
      <c r="H96" s="808"/>
      <c r="I96" s="802"/>
      <c r="J96" s="802"/>
      <c r="K96" s="802"/>
      <c r="L96" s="802"/>
      <c r="M96" s="802"/>
      <c r="N96" s="802"/>
      <c r="O96" s="802"/>
      <c r="P96" s="802"/>
      <c r="Q96" s="802"/>
      <c r="R96" s="802"/>
      <c r="S96" s="802"/>
      <c r="T96" s="802"/>
      <c r="U96" s="802"/>
      <c r="V96" s="802"/>
      <c r="W96" s="802"/>
      <c r="X96" s="802"/>
      <c r="Y96" s="802"/>
      <c r="Z96" s="802"/>
      <c r="AA96" s="802"/>
      <c r="AB96" s="802"/>
      <c r="AC96" s="802"/>
      <c r="AD96" s="802"/>
      <c r="AE96" s="802"/>
      <c r="AF96" s="802"/>
      <c r="AG96" s="802"/>
      <c r="AH96" s="802"/>
      <c r="AI96" s="802"/>
      <c r="AK96" s="219"/>
      <c r="AL96" s="219"/>
    </row>
    <row r="97" spans="1:38" ht="15.75" thickBot="1">
      <c r="A97" s="5194"/>
      <c r="B97" s="244" t="s">
        <v>336</v>
      </c>
      <c r="C97" s="409"/>
      <c r="D97" s="205"/>
      <c r="E97" s="627"/>
      <c r="F97" s="408" t="s">
        <v>208</v>
      </c>
      <c r="G97" s="882">
        <f>G93*$G$199/$G$198</f>
        <v>5.2311171573691952</v>
      </c>
      <c r="H97" s="514"/>
      <c r="I97" s="280"/>
      <c r="J97" s="280"/>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row>
    <row r="98" spans="1:38">
      <c r="A98" s="5194"/>
      <c r="B98" s="51" t="s">
        <v>329</v>
      </c>
      <c r="C98" s="799"/>
      <c r="D98" s="52"/>
      <c r="E98" s="800"/>
      <c r="F98" s="1502" t="s">
        <v>208</v>
      </c>
      <c r="G98" s="822"/>
      <c r="H98" s="820" t="s">
        <v>1930</v>
      </c>
      <c r="I98" s="534"/>
      <c r="J98" s="536"/>
      <c r="K98" s="587"/>
      <c r="L98" s="265"/>
      <c r="M98" s="265"/>
      <c r="N98" s="265"/>
      <c r="O98" s="265"/>
      <c r="P98" s="265"/>
      <c r="Q98" s="265"/>
      <c r="R98" s="265"/>
      <c r="S98" s="265"/>
      <c r="T98" s="265"/>
      <c r="U98" s="265"/>
      <c r="V98" s="265"/>
      <c r="W98" s="265"/>
      <c r="X98" s="265"/>
      <c r="Y98" s="265"/>
      <c r="Z98" s="265"/>
      <c r="AA98" s="265"/>
      <c r="AB98" s="265"/>
      <c r="AC98" s="265"/>
      <c r="AD98" s="265"/>
      <c r="AE98" s="265"/>
      <c r="AF98" s="265"/>
      <c r="AG98" s="265"/>
      <c r="AH98" s="265"/>
      <c r="AI98" s="265"/>
      <c r="AK98" s="219"/>
      <c r="AL98" s="219"/>
    </row>
    <row r="99" spans="1:38" hidden="1">
      <c r="A99" s="5194"/>
      <c r="B99" s="239" t="s">
        <v>330</v>
      </c>
      <c r="C99" s="220"/>
      <c r="E99" s="43"/>
      <c r="F99" s="62" t="s">
        <v>207</v>
      </c>
      <c r="G99" s="823">
        <v>9.5903814551768587</v>
      </c>
      <c r="H99" s="805">
        <v>14.385572182765291</v>
      </c>
      <c r="I99" s="805">
        <v>19.180762910353717</v>
      </c>
      <c r="J99" s="824">
        <v>23.975953637942151</v>
      </c>
      <c r="K99" s="808"/>
      <c r="L99" s="802"/>
      <c r="M99" s="802"/>
      <c r="N99" s="802"/>
      <c r="O99" s="802"/>
      <c r="P99" s="802"/>
      <c r="Q99" s="802"/>
      <c r="R99" s="802"/>
      <c r="S99" s="802"/>
      <c r="T99" s="802"/>
      <c r="U99" s="802"/>
      <c r="V99" s="802"/>
      <c r="W99" s="802"/>
      <c r="X99" s="802"/>
      <c r="Y99" s="802"/>
      <c r="Z99" s="802"/>
      <c r="AA99" s="802"/>
      <c r="AB99" s="802"/>
      <c r="AC99" s="802"/>
      <c r="AD99" s="802"/>
      <c r="AE99" s="802"/>
      <c r="AF99" s="802"/>
      <c r="AG99" s="802"/>
      <c r="AH99" s="802"/>
      <c r="AI99" s="802"/>
      <c r="AK99" s="219"/>
      <c r="AL99" s="219"/>
    </row>
    <row r="100" spans="1:38" ht="15.75" thickBot="1">
      <c r="A100" s="5194"/>
      <c r="B100" s="244" t="s">
        <v>336</v>
      </c>
      <c r="C100" s="409"/>
      <c r="D100" s="205"/>
      <c r="E100" s="627"/>
      <c r="F100" s="408" t="s">
        <v>208</v>
      </c>
      <c r="G100" s="565">
        <f>G93*$J$199/$J$198</f>
        <v>5.0036772809618384</v>
      </c>
      <c r="H100" s="544">
        <f>H93*$J$199/$J$198</f>
        <v>7.5055159214427603</v>
      </c>
      <c r="I100" s="282">
        <f>I93*$J$199/$J$198</f>
        <v>10.007354561923677</v>
      </c>
      <c r="J100" s="542">
        <f>J93*$J$199/$J$198</f>
        <v>12.509193202404601</v>
      </c>
      <c r="K100" s="514"/>
      <c r="L100" s="280"/>
      <c r="M100" s="280"/>
      <c r="N100" s="280"/>
      <c r="O100" s="280"/>
      <c r="P100" s="280"/>
      <c r="Q100" s="283"/>
      <c r="R100" s="283"/>
      <c r="S100" s="283"/>
      <c r="T100" s="283"/>
      <c r="U100" s="283"/>
      <c r="V100" s="283"/>
      <c r="W100" s="283"/>
      <c r="X100" s="283"/>
      <c r="Y100" s="283"/>
      <c r="Z100" s="283"/>
      <c r="AA100" s="283"/>
      <c r="AB100" s="283"/>
      <c r="AC100" s="283"/>
      <c r="AD100" s="283"/>
      <c r="AE100" s="283"/>
      <c r="AF100" s="283"/>
      <c r="AG100" s="283"/>
      <c r="AH100" s="283"/>
      <c r="AI100" s="283"/>
    </row>
    <row r="101" spans="1:38">
      <c r="A101" s="5194"/>
      <c r="B101" s="51" t="s">
        <v>329</v>
      </c>
      <c r="C101" s="799"/>
      <c r="D101" s="52"/>
      <c r="E101" s="800"/>
      <c r="F101" s="1530" t="s">
        <v>208</v>
      </c>
      <c r="G101" s="722"/>
      <c r="H101" s="548"/>
      <c r="I101" s="834"/>
      <c r="J101" s="835"/>
      <c r="K101" s="835" t="s">
        <v>1911</v>
      </c>
      <c r="L101" s="836"/>
      <c r="M101" s="836"/>
      <c r="N101" s="836"/>
      <c r="O101" s="836"/>
      <c r="P101" s="520"/>
      <c r="Q101" s="587"/>
      <c r="R101" s="265"/>
      <c r="S101" s="265"/>
      <c r="T101" s="265"/>
      <c r="U101" s="265"/>
      <c r="V101" s="265"/>
      <c r="W101" s="265"/>
      <c r="X101" s="265"/>
      <c r="Y101" s="265"/>
      <c r="Z101" s="265"/>
      <c r="AA101" s="265"/>
      <c r="AB101" s="265"/>
      <c r="AC101" s="265"/>
      <c r="AD101" s="265"/>
      <c r="AE101" s="265"/>
      <c r="AF101" s="265"/>
      <c r="AG101" s="265"/>
      <c r="AH101" s="265"/>
      <c r="AI101" s="265"/>
      <c r="AK101" s="219"/>
      <c r="AL101" s="219"/>
    </row>
    <row r="102" spans="1:38" hidden="1">
      <c r="A102" s="5194"/>
      <c r="B102" s="239" t="s">
        <v>330</v>
      </c>
      <c r="C102" s="220"/>
      <c r="E102" s="43"/>
      <c r="F102" s="633" t="s">
        <v>207</v>
      </c>
      <c r="G102" s="802"/>
      <c r="H102" s="830"/>
      <c r="I102" s="844">
        <v>19.180762910353717</v>
      </c>
      <c r="J102" s="826">
        <v>23.975953637942151</v>
      </c>
      <c r="K102" s="826">
        <v>28.771144365530581</v>
      </c>
      <c r="L102" s="826">
        <v>33.566335093119008</v>
      </c>
      <c r="M102" s="826">
        <v>38.361525820707435</v>
      </c>
      <c r="N102" s="826">
        <v>43.156716548295869</v>
      </c>
      <c r="O102" s="826">
        <v>47.951907275884302</v>
      </c>
      <c r="P102" s="845">
        <v>52.747098003472729</v>
      </c>
      <c r="Q102" s="808"/>
      <c r="R102" s="802"/>
      <c r="S102" s="802"/>
      <c r="T102" s="802"/>
      <c r="U102" s="802"/>
      <c r="V102" s="802"/>
      <c r="W102" s="802"/>
      <c r="X102" s="802"/>
      <c r="Y102" s="802"/>
      <c r="Z102" s="802"/>
      <c r="AA102" s="802"/>
      <c r="AB102" s="802"/>
      <c r="AC102" s="802"/>
      <c r="AD102" s="802"/>
      <c r="AE102" s="802"/>
      <c r="AF102" s="802"/>
      <c r="AG102" s="802"/>
      <c r="AH102" s="802"/>
      <c r="AI102" s="802"/>
      <c r="AK102" s="219"/>
      <c r="AL102" s="219"/>
    </row>
    <row r="103" spans="1:38" ht="15.75" thickBot="1">
      <c r="A103" s="5194"/>
      <c r="B103" s="244" t="s">
        <v>336</v>
      </c>
      <c r="C103" s="409"/>
      <c r="D103" s="205"/>
      <c r="E103" s="627"/>
      <c r="F103" s="634" t="s">
        <v>208</v>
      </c>
      <c r="G103" s="283"/>
      <c r="H103" s="471"/>
      <c r="I103" s="842">
        <f t="shared" ref="I103:P103" si="101">I93*$P$199/$P$198</f>
        <v>10.098829466511646</v>
      </c>
      <c r="J103" s="843">
        <f t="shared" si="101"/>
        <v>12.623536833139561</v>
      </c>
      <c r="K103" s="843">
        <f t="shared" si="101"/>
        <v>15.148244199767472</v>
      </c>
      <c r="L103" s="843">
        <f t="shared" si="101"/>
        <v>17.67295156639538</v>
      </c>
      <c r="M103" s="848">
        <f t="shared" si="101"/>
        <v>20.197658933023291</v>
      </c>
      <c r="N103" s="848">
        <f t="shared" si="101"/>
        <v>22.722366299651206</v>
      </c>
      <c r="O103" s="848">
        <f t="shared" si="101"/>
        <v>25.247073666279121</v>
      </c>
      <c r="P103" s="849">
        <f t="shared" si="101"/>
        <v>27.771781032907029</v>
      </c>
      <c r="Q103" s="514"/>
      <c r="R103" s="280"/>
      <c r="S103" s="280"/>
      <c r="T103" s="280"/>
      <c r="U103" s="280"/>
      <c r="V103" s="280"/>
      <c r="W103" s="280"/>
      <c r="X103" s="283"/>
      <c r="Y103" s="283"/>
      <c r="Z103" s="283"/>
      <c r="AA103" s="283"/>
      <c r="AB103" s="283"/>
      <c r="AC103" s="283"/>
      <c r="AD103" s="283"/>
      <c r="AE103" s="283"/>
      <c r="AF103" s="283"/>
      <c r="AG103" s="283"/>
      <c r="AH103" s="283"/>
      <c r="AI103" s="283"/>
    </row>
    <row r="104" spans="1:38">
      <c r="A104" s="5194"/>
      <c r="B104" s="51" t="s">
        <v>329</v>
      </c>
      <c r="C104" s="799"/>
      <c r="D104" s="52"/>
      <c r="E104" s="800"/>
      <c r="F104" s="1530" t="s">
        <v>208</v>
      </c>
      <c r="G104" s="704"/>
      <c r="H104" s="265"/>
      <c r="I104" s="269"/>
      <c r="J104" s="269"/>
      <c r="K104" s="269"/>
      <c r="L104" s="548"/>
      <c r="M104" s="658"/>
      <c r="N104" s="864"/>
      <c r="O104" s="864"/>
      <c r="P104" s="864"/>
      <c r="Q104" s="864" t="s">
        <v>1913</v>
      </c>
      <c r="R104" s="500"/>
      <c r="S104" s="500"/>
      <c r="T104" s="500"/>
      <c r="U104" s="500"/>
      <c r="V104" s="500"/>
      <c r="W104" s="502"/>
      <c r="X104" s="587"/>
      <c r="Y104" s="265"/>
      <c r="Z104" s="265"/>
      <c r="AA104" s="265"/>
      <c r="AB104" s="265"/>
      <c r="AC104" s="265"/>
      <c r="AD104" s="265"/>
      <c r="AE104" s="265"/>
      <c r="AF104" s="265"/>
      <c r="AG104" s="265"/>
      <c r="AH104" s="265"/>
      <c r="AI104" s="265"/>
      <c r="AK104" s="219"/>
      <c r="AL104" s="219"/>
    </row>
    <row r="105" spans="1:38" hidden="1">
      <c r="A105" s="5194"/>
      <c r="B105" s="239" t="s">
        <v>330</v>
      </c>
      <c r="C105" s="220"/>
      <c r="E105" s="43"/>
      <c r="F105" s="633" t="s">
        <v>207</v>
      </c>
      <c r="G105" s="802"/>
      <c r="H105" s="802"/>
      <c r="I105" s="802"/>
      <c r="J105" s="802"/>
      <c r="K105" s="802"/>
      <c r="L105" s="830"/>
      <c r="M105" s="872">
        <v>38.361525820707435</v>
      </c>
      <c r="N105" s="873">
        <v>43.156716548295869</v>
      </c>
      <c r="O105" s="873">
        <v>47.951907275884302</v>
      </c>
      <c r="P105" s="873">
        <v>52.747098003472729</v>
      </c>
      <c r="Q105" s="873">
        <v>57.542288731061163</v>
      </c>
      <c r="R105" s="873">
        <v>62.337479458649582</v>
      </c>
      <c r="S105" s="873">
        <v>67.132670186238016</v>
      </c>
      <c r="T105" s="873">
        <v>71.92786091382645</v>
      </c>
      <c r="U105" s="873">
        <v>76.72305164141487</v>
      </c>
      <c r="V105" s="873">
        <v>81.518242369003303</v>
      </c>
      <c r="W105" s="874">
        <v>86.313433096591737</v>
      </c>
      <c r="X105" s="808"/>
      <c r="Y105" s="802"/>
      <c r="Z105" s="802"/>
      <c r="AA105" s="802"/>
      <c r="AB105" s="802"/>
      <c r="AC105" s="802"/>
      <c r="AD105" s="802"/>
      <c r="AE105" s="802"/>
      <c r="AF105" s="802"/>
      <c r="AG105" s="802"/>
      <c r="AH105" s="802"/>
      <c r="AI105" s="802"/>
      <c r="AK105" s="219"/>
      <c r="AL105" s="219"/>
    </row>
    <row r="106" spans="1:38" ht="15.75" thickBot="1">
      <c r="A106" s="5194"/>
      <c r="B106" s="244" t="s">
        <v>336</v>
      </c>
      <c r="C106" s="409"/>
      <c r="D106" s="205"/>
      <c r="E106" s="627"/>
      <c r="F106" s="634" t="s">
        <v>208</v>
      </c>
      <c r="G106" s="283"/>
      <c r="H106" s="283"/>
      <c r="I106" s="283"/>
      <c r="J106" s="283"/>
      <c r="K106" s="283"/>
      <c r="L106" s="470"/>
      <c r="M106" s="516">
        <f t="shared" ref="M106:W106" si="102">M93*$V$199/$V$198</f>
        <v>19.394833924978201</v>
      </c>
      <c r="N106" s="272">
        <f t="shared" si="102"/>
        <v>21.819188165600476</v>
      </c>
      <c r="O106" s="272">
        <f t="shared" si="102"/>
        <v>24.243542406222758</v>
      </c>
      <c r="P106" s="272">
        <f t="shared" si="102"/>
        <v>26.66789664684503</v>
      </c>
      <c r="Q106" s="272">
        <f t="shared" si="102"/>
        <v>29.092250887467308</v>
      </c>
      <c r="R106" s="272">
        <f t="shared" si="102"/>
        <v>31.516605128089576</v>
      </c>
      <c r="S106" s="272">
        <f t="shared" si="102"/>
        <v>33.940959368711852</v>
      </c>
      <c r="T106" s="272">
        <f t="shared" si="102"/>
        <v>36.36531360933413</v>
      </c>
      <c r="U106" s="272">
        <f t="shared" si="102"/>
        <v>38.789667849956402</v>
      </c>
      <c r="V106" s="272">
        <f t="shared" si="102"/>
        <v>41.21402209057868</v>
      </c>
      <c r="W106" s="533">
        <f t="shared" si="102"/>
        <v>43.638376331200952</v>
      </c>
      <c r="X106" s="514"/>
      <c r="Y106" s="280"/>
      <c r="Z106" s="280"/>
      <c r="AA106" s="280"/>
      <c r="AB106" s="280"/>
      <c r="AC106" s="280"/>
      <c r="AD106" s="280"/>
      <c r="AE106" s="283"/>
      <c r="AF106" s="283"/>
      <c r="AG106" s="283"/>
      <c r="AH106" s="283"/>
      <c r="AI106" s="283"/>
    </row>
    <row r="107" spans="1:38">
      <c r="A107" s="5194"/>
      <c r="B107" s="51" t="s">
        <v>329</v>
      </c>
      <c r="C107" s="799"/>
      <c r="D107" s="52"/>
      <c r="E107" s="800"/>
      <c r="F107" s="1530" t="s">
        <v>208</v>
      </c>
      <c r="G107" s="704"/>
      <c r="H107" s="265"/>
      <c r="I107" s="265"/>
      <c r="J107" s="265"/>
      <c r="K107" s="558"/>
      <c r="L107" s="850"/>
      <c r="M107" s="851"/>
      <c r="N107" s="851"/>
      <c r="O107" s="851"/>
      <c r="P107" s="851"/>
      <c r="Q107" s="851"/>
      <c r="R107" s="851"/>
      <c r="S107" s="851"/>
      <c r="T107" s="851"/>
      <c r="U107" s="851"/>
      <c r="V107" s="851"/>
      <c r="W107" s="851"/>
      <c r="X107" s="2516" t="s">
        <v>1934</v>
      </c>
      <c r="Y107" s="852"/>
      <c r="Z107" s="852"/>
      <c r="AA107" s="852"/>
      <c r="AB107" s="852"/>
      <c r="AC107" s="852"/>
      <c r="AD107" s="853"/>
      <c r="AE107" s="587"/>
      <c r="AF107" s="265"/>
      <c r="AG107" s="265"/>
      <c r="AH107" s="265"/>
      <c r="AI107" s="265"/>
      <c r="AK107" s="219"/>
      <c r="AL107" s="219"/>
    </row>
    <row r="108" spans="1:38" hidden="1">
      <c r="A108" s="5194"/>
      <c r="B108" s="239" t="s">
        <v>330</v>
      </c>
      <c r="C108" s="220"/>
      <c r="E108" s="43"/>
      <c r="F108" s="633" t="s">
        <v>207</v>
      </c>
      <c r="G108" s="802"/>
      <c r="H108" s="802"/>
      <c r="I108" s="802"/>
      <c r="J108" s="802"/>
      <c r="K108" s="830"/>
      <c r="L108" s="859">
        <v>33.566335093119008</v>
      </c>
      <c r="M108" s="860">
        <v>38.361525820707435</v>
      </c>
      <c r="N108" s="860">
        <v>43.156716548295869</v>
      </c>
      <c r="O108" s="860">
        <v>47.951907275884302</v>
      </c>
      <c r="P108" s="860">
        <v>52.747098003472729</v>
      </c>
      <c r="Q108" s="860">
        <v>57.542288731061163</v>
      </c>
      <c r="R108" s="860">
        <v>62.337479458649582</v>
      </c>
      <c r="S108" s="860">
        <v>67.132670186238016</v>
      </c>
      <c r="T108" s="860">
        <v>71.92786091382645</v>
      </c>
      <c r="U108" s="860">
        <v>76.72305164141487</v>
      </c>
      <c r="V108" s="860">
        <v>81.518242369003303</v>
      </c>
      <c r="W108" s="860">
        <v>86.313433096591737</v>
      </c>
      <c r="X108" s="860">
        <v>91.108623824180171</v>
      </c>
      <c r="Y108" s="860">
        <v>95.903814551768605</v>
      </c>
      <c r="Z108" s="860">
        <v>100.69900527935704</v>
      </c>
      <c r="AA108" s="860">
        <v>105.49419600694546</v>
      </c>
      <c r="AB108" s="860">
        <v>110.28938673453388</v>
      </c>
      <c r="AC108" s="860">
        <v>115.08457746212233</v>
      </c>
      <c r="AD108" s="861">
        <v>119.87976818971073</v>
      </c>
      <c r="AE108" s="808"/>
      <c r="AF108" s="802"/>
      <c r="AG108" s="802"/>
      <c r="AH108" s="802"/>
      <c r="AI108" s="802"/>
      <c r="AK108" s="219"/>
      <c r="AL108" s="219"/>
    </row>
    <row r="109" spans="1:38" ht="15.75" thickBot="1">
      <c r="A109" s="5194"/>
      <c r="B109" s="244" t="s">
        <v>336</v>
      </c>
      <c r="C109" s="409"/>
      <c r="D109" s="205"/>
      <c r="E109" s="627"/>
      <c r="F109" s="634" t="s">
        <v>208</v>
      </c>
      <c r="G109" s="283"/>
      <c r="H109" s="283"/>
      <c r="I109" s="283"/>
      <c r="J109" s="283"/>
      <c r="K109" s="471"/>
      <c r="L109" s="862">
        <f t="shared" ref="L109:AD109" si="103">L93*$Y$199/$Y$198</f>
        <v>18.103810238747794</v>
      </c>
      <c r="M109" s="863">
        <f t="shared" si="103"/>
        <v>20.690068844283189</v>
      </c>
      <c r="N109" s="890">
        <f t="shared" si="103"/>
        <v>23.276327449818591</v>
      </c>
      <c r="O109" s="890">
        <f t="shared" si="103"/>
        <v>25.862586055353994</v>
      </c>
      <c r="P109" s="890">
        <f t="shared" si="103"/>
        <v>28.448844660889389</v>
      </c>
      <c r="Q109" s="890">
        <f t="shared" si="103"/>
        <v>31.035103266424791</v>
      </c>
      <c r="R109" s="890">
        <f t="shared" si="103"/>
        <v>33.621361871960183</v>
      </c>
      <c r="S109" s="890">
        <f t="shared" si="103"/>
        <v>36.207620477495588</v>
      </c>
      <c r="T109" s="890">
        <f t="shared" si="103"/>
        <v>38.79387908303098</v>
      </c>
      <c r="U109" s="890">
        <f t="shared" si="103"/>
        <v>41.380137688566379</v>
      </c>
      <c r="V109" s="890">
        <f t="shared" si="103"/>
        <v>43.966396294101777</v>
      </c>
      <c r="W109" s="890">
        <f t="shared" si="103"/>
        <v>46.552654899637183</v>
      </c>
      <c r="X109" s="890">
        <f t="shared" si="103"/>
        <v>49.138913505172582</v>
      </c>
      <c r="Y109" s="890">
        <f t="shared" si="103"/>
        <v>51.725172110707987</v>
      </c>
      <c r="Z109" s="890">
        <f t="shared" si="103"/>
        <v>54.311430716243379</v>
      </c>
      <c r="AA109" s="890">
        <f t="shared" si="103"/>
        <v>56.897689321778778</v>
      </c>
      <c r="AB109" s="890">
        <f t="shared" si="103"/>
        <v>59.483947927314169</v>
      </c>
      <c r="AC109" s="890">
        <f t="shared" si="103"/>
        <v>62.070206532849582</v>
      </c>
      <c r="AD109" s="891">
        <f t="shared" si="103"/>
        <v>64.656465138384974</v>
      </c>
      <c r="AE109" s="514"/>
      <c r="AF109" s="280"/>
      <c r="AG109" s="280"/>
      <c r="AH109" s="280"/>
      <c r="AI109" s="280"/>
    </row>
    <row r="110" spans="1:38">
      <c r="A110" s="5194"/>
      <c r="B110" s="51" t="s">
        <v>329</v>
      </c>
      <c r="C110" s="799"/>
      <c r="D110" s="52"/>
      <c r="E110" s="800"/>
      <c r="F110" s="1530" t="s">
        <v>208</v>
      </c>
      <c r="G110" s="704"/>
      <c r="H110" s="265"/>
      <c r="I110" s="265"/>
      <c r="J110" s="265"/>
      <c r="K110" s="265"/>
      <c r="L110" s="269"/>
      <c r="M110" s="548"/>
      <c r="N110" s="892"/>
      <c r="O110" s="893"/>
      <c r="P110" s="893"/>
      <c r="Q110" s="893"/>
      <c r="R110" s="893"/>
      <c r="S110" s="893"/>
      <c r="T110" s="893"/>
      <c r="U110" s="893"/>
      <c r="V110" s="893"/>
      <c r="W110" s="893"/>
      <c r="X110" s="893"/>
      <c r="Y110" s="893"/>
      <c r="Z110" s="893"/>
      <c r="AA110" s="893"/>
      <c r="AB110" s="893"/>
      <c r="AC110" s="893"/>
      <c r="AD110" s="893"/>
      <c r="AE110" s="893" t="s">
        <v>1931</v>
      </c>
      <c r="AF110" s="894"/>
      <c r="AG110" s="894"/>
      <c r="AH110" s="894"/>
      <c r="AI110" s="895"/>
      <c r="AK110" s="219"/>
      <c r="AL110" s="219"/>
    </row>
    <row r="111" spans="1:38" hidden="1">
      <c r="A111" s="5194"/>
      <c r="B111" s="239" t="s">
        <v>330</v>
      </c>
      <c r="C111" s="220"/>
      <c r="E111" s="43"/>
      <c r="F111" s="633" t="s">
        <v>207</v>
      </c>
      <c r="G111" s="802"/>
      <c r="H111" s="802"/>
      <c r="I111" s="802"/>
      <c r="J111" s="802"/>
      <c r="K111" s="802"/>
      <c r="L111" s="802"/>
      <c r="M111" s="830"/>
      <c r="N111" s="896">
        <v>43.156716548295869</v>
      </c>
      <c r="O111" s="313">
        <v>47.951907275884302</v>
      </c>
      <c r="P111" s="313">
        <v>52.747098003472729</v>
      </c>
      <c r="Q111" s="313">
        <v>57.542288731061163</v>
      </c>
      <c r="R111" s="313">
        <v>62.337479458649582</v>
      </c>
      <c r="S111" s="313">
        <v>67.132670186238016</v>
      </c>
      <c r="T111" s="313">
        <v>71.92786091382645</v>
      </c>
      <c r="U111" s="313">
        <v>76.72305164141487</v>
      </c>
      <c r="V111" s="313">
        <v>81.518242369003303</v>
      </c>
      <c r="W111" s="313">
        <v>86.313433096591737</v>
      </c>
      <c r="X111" s="313">
        <v>91.108623824180171</v>
      </c>
      <c r="Y111" s="313">
        <v>95.903814551768605</v>
      </c>
      <c r="Z111" s="313">
        <v>100.69900527935704</v>
      </c>
      <c r="AA111" s="313">
        <v>105.49419600694546</v>
      </c>
      <c r="AB111" s="313">
        <v>110.28938673453388</v>
      </c>
      <c r="AC111" s="313">
        <v>115.08457746212233</v>
      </c>
      <c r="AD111" s="313">
        <v>119.87976818971073</v>
      </c>
      <c r="AE111" s="313">
        <v>124.67495891729916</v>
      </c>
      <c r="AF111" s="313">
        <v>129.47014964488761</v>
      </c>
      <c r="AG111" s="313">
        <v>134.26534037247603</v>
      </c>
      <c r="AH111" s="313">
        <v>139.06053110006445</v>
      </c>
      <c r="AI111" s="897">
        <v>143.8557218276529</v>
      </c>
      <c r="AK111" s="219"/>
      <c r="AL111" s="219"/>
    </row>
    <row r="112" spans="1:38" ht="15.75" thickBot="1">
      <c r="A112" s="5194"/>
      <c r="B112" s="244" t="s">
        <v>336</v>
      </c>
      <c r="C112" s="409"/>
      <c r="D112" s="205"/>
      <c r="E112" s="627"/>
      <c r="F112" s="634" t="s">
        <v>208</v>
      </c>
      <c r="G112" s="283"/>
      <c r="H112" s="283"/>
      <c r="I112" s="283"/>
      <c r="J112" s="283"/>
      <c r="K112" s="283"/>
      <c r="L112" s="283"/>
      <c r="M112" s="471"/>
      <c r="N112" s="898">
        <f t="shared" ref="N112:AI112" si="104">N93*$AB$199/$AB$198</f>
        <v>20.088292613273268</v>
      </c>
      <c r="O112" s="899">
        <f t="shared" si="104"/>
        <v>22.320325125859188</v>
      </c>
      <c r="P112" s="899">
        <f t="shared" si="104"/>
        <v>24.552357638445105</v>
      </c>
      <c r="Q112" s="899">
        <f t="shared" si="104"/>
        <v>26.784390151031022</v>
      </c>
      <c r="R112" s="899">
        <f t="shared" si="104"/>
        <v>29.01642266361694</v>
      </c>
      <c r="S112" s="899">
        <f t="shared" si="104"/>
        <v>31.24845517620286</v>
      </c>
      <c r="T112" s="899">
        <f t="shared" si="104"/>
        <v>33.480487688788784</v>
      </c>
      <c r="U112" s="899">
        <f t="shared" si="104"/>
        <v>35.712520201374694</v>
      </c>
      <c r="V112" s="899">
        <f t="shared" si="104"/>
        <v>37.944552713960611</v>
      </c>
      <c r="W112" s="899">
        <f t="shared" si="104"/>
        <v>40.176585226546536</v>
      </c>
      <c r="X112" s="899">
        <f t="shared" si="104"/>
        <v>42.408617739132453</v>
      </c>
      <c r="Y112" s="899">
        <f t="shared" si="104"/>
        <v>44.640650251718377</v>
      </c>
      <c r="Z112" s="899">
        <f t="shared" si="104"/>
        <v>46.872682764304301</v>
      </c>
      <c r="AA112" s="899">
        <f t="shared" si="104"/>
        <v>49.104715276890211</v>
      </c>
      <c r="AB112" s="899">
        <f t="shared" si="104"/>
        <v>51.336747789476121</v>
      </c>
      <c r="AC112" s="899">
        <f t="shared" si="104"/>
        <v>53.568780302062045</v>
      </c>
      <c r="AD112" s="899">
        <f t="shared" si="104"/>
        <v>55.800812814647955</v>
      </c>
      <c r="AE112" s="899">
        <f t="shared" si="104"/>
        <v>58.032845327233879</v>
      </c>
      <c r="AF112" s="899">
        <f t="shared" si="104"/>
        <v>60.26487783981981</v>
      </c>
      <c r="AG112" s="899">
        <f t="shared" si="104"/>
        <v>62.49691035240572</v>
      </c>
      <c r="AH112" s="899">
        <f t="shared" si="104"/>
        <v>64.728942864991623</v>
      </c>
      <c r="AI112" s="900">
        <f t="shared" si="104"/>
        <v>66.960975377577569</v>
      </c>
    </row>
    <row r="113" spans="1:38" ht="17.25" customHeight="1">
      <c r="A113" s="5194"/>
      <c r="B113" s="175"/>
      <c r="C113" s="172"/>
      <c r="D113" s="175"/>
      <c r="E113" s="172"/>
      <c r="F113" s="176"/>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L113" s="219"/>
    </row>
    <row r="114" spans="1:38" s="249" customFormat="1">
      <c r="A114" s="5194"/>
      <c r="B114" s="2552" t="s">
        <v>3064</v>
      </c>
      <c r="D114" s="248"/>
      <c r="E114" s="256"/>
      <c r="G114" s="259"/>
      <c r="H114" s="178"/>
      <c r="I114" s="256"/>
      <c r="J114" s="256"/>
      <c r="K114" s="259"/>
      <c r="L114" s="178"/>
      <c r="M114" s="256"/>
      <c r="N114" s="256"/>
      <c r="O114" s="259"/>
      <c r="P114" s="178"/>
      <c r="Q114" s="256"/>
      <c r="R114" s="256"/>
      <c r="S114" s="259"/>
      <c r="T114" s="178"/>
      <c r="U114" s="256"/>
      <c r="V114" s="256"/>
      <c r="W114" s="259"/>
      <c r="X114" s="178"/>
      <c r="Y114" s="256"/>
      <c r="Z114" s="256"/>
      <c r="AA114" s="259"/>
      <c r="AB114" s="178"/>
      <c r="AC114" s="256"/>
      <c r="AD114" s="256"/>
      <c r="AE114" s="259"/>
      <c r="AF114" s="178"/>
      <c r="AG114" s="256"/>
      <c r="AH114" s="256"/>
      <c r="AI114" s="256"/>
      <c r="AJ114" s="173"/>
      <c r="AK114" s="174"/>
      <c r="AL114" s="173"/>
    </row>
    <row r="115" spans="1:38">
      <c r="A115" s="5194"/>
      <c r="B115" s="51" t="s">
        <v>1371</v>
      </c>
      <c r="C115" s="52"/>
      <c r="D115" s="52"/>
      <c r="E115" s="1429"/>
      <c r="F115" s="1429" t="s">
        <v>207</v>
      </c>
      <c r="G115" s="1665">
        <v>8.6684444790614918</v>
      </c>
      <c r="H115" s="1665">
        <v>13.00266671859224</v>
      </c>
      <c r="I115" s="1665">
        <v>17.336888958122984</v>
      </c>
      <c r="J115" s="1665">
        <v>21.671111197653733</v>
      </c>
      <c r="K115" s="1665">
        <v>26.005333437184479</v>
      </c>
      <c r="L115" s="1665">
        <v>30.339555676715225</v>
      </c>
      <c r="M115" s="1665">
        <v>34.673777916245967</v>
      </c>
      <c r="N115" s="1665">
        <v>39.00800015577672</v>
      </c>
      <c r="O115" s="1665">
        <v>43.342222395307466</v>
      </c>
      <c r="P115" s="1665">
        <v>47.676444634838212</v>
      </c>
      <c r="Q115" s="1665">
        <v>52.010666874368958</v>
      </c>
      <c r="R115" s="1665">
        <v>56.344889113899704</v>
      </c>
      <c r="S115" s="1665">
        <v>60.67911135343045</v>
      </c>
      <c r="T115" s="1665">
        <v>65.013333592961203</v>
      </c>
      <c r="U115" s="1665">
        <v>69.347555832491935</v>
      </c>
      <c r="V115" s="1665">
        <v>73.681778072022681</v>
      </c>
      <c r="W115" s="1665">
        <v>78.016000311553441</v>
      </c>
      <c r="X115" s="1665">
        <v>82.350222551084187</v>
      </c>
      <c r="Y115" s="1665">
        <v>86.684444790614933</v>
      </c>
      <c r="Z115" s="1665">
        <v>91.018667030145693</v>
      </c>
      <c r="AA115" s="1665">
        <v>95.352889269676425</v>
      </c>
      <c r="AB115" s="1665">
        <v>99.68711150920717</v>
      </c>
      <c r="AC115" s="1665">
        <v>104.02133374873792</v>
      </c>
      <c r="AD115" s="1665">
        <v>108.35555598826865</v>
      </c>
      <c r="AE115" s="1665">
        <v>112.68977822779941</v>
      </c>
      <c r="AF115" s="1665">
        <v>117.02400046733017</v>
      </c>
      <c r="AG115" s="1665">
        <v>121.3582227068609</v>
      </c>
      <c r="AH115" s="1665">
        <v>125.69244494639166</v>
      </c>
      <c r="AI115" s="1665">
        <v>130.02666718592241</v>
      </c>
    </row>
    <row r="116" spans="1:38" s="1122" customFormat="1">
      <c r="A116" s="5194"/>
      <c r="B116" s="103" t="s">
        <v>1370</v>
      </c>
      <c r="E116" s="1431"/>
      <c r="F116" s="1431" t="s">
        <v>207</v>
      </c>
      <c r="G116" s="451">
        <v>3.9282661389422633</v>
      </c>
      <c r="H116" s="451">
        <v>5.8923992084133969</v>
      </c>
      <c r="I116" s="451">
        <v>7.8565322778845266</v>
      </c>
      <c r="J116" s="451">
        <v>9.8206653473556624</v>
      </c>
      <c r="K116" s="451">
        <v>11.784798416826794</v>
      </c>
      <c r="L116" s="451">
        <v>13.748931486297923</v>
      </c>
      <c r="M116" s="451">
        <v>15.713064555769053</v>
      </c>
      <c r="N116" s="451">
        <v>17.677197625240186</v>
      </c>
      <c r="O116" s="451">
        <v>19.641330694711325</v>
      </c>
      <c r="P116" s="451">
        <v>21.605463764182453</v>
      </c>
      <c r="Q116" s="451">
        <v>23.569596833653588</v>
      </c>
      <c r="R116" s="451">
        <v>25.533729903124716</v>
      </c>
      <c r="S116" s="451">
        <v>27.497862972595847</v>
      </c>
      <c r="T116" s="451">
        <v>29.461996042066978</v>
      </c>
      <c r="U116" s="451">
        <v>31.426129111538106</v>
      </c>
      <c r="V116" s="451">
        <v>33.390262181009241</v>
      </c>
      <c r="W116" s="451">
        <v>35.354395250480373</v>
      </c>
      <c r="X116" s="451">
        <v>37.318528319951504</v>
      </c>
      <c r="Y116" s="451">
        <v>39.28266138942265</v>
      </c>
      <c r="Z116" s="451">
        <v>41.246794458893774</v>
      </c>
      <c r="AA116" s="451">
        <v>43.210927528364905</v>
      </c>
      <c r="AB116" s="451">
        <v>45.175060597836037</v>
      </c>
      <c r="AC116" s="451">
        <v>47.139193667307175</v>
      </c>
      <c r="AD116" s="451">
        <v>49.1033267367783</v>
      </c>
      <c r="AE116" s="451">
        <v>51.067459806249431</v>
      </c>
      <c r="AF116" s="451">
        <v>53.031592875720563</v>
      </c>
      <c r="AG116" s="451">
        <v>54.995725945191694</v>
      </c>
      <c r="AH116" s="451">
        <v>56.959859014662818</v>
      </c>
      <c r="AI116" s="451">
        <v>58.923992084133957</v>
      </c>
      <c r="AJ116" s="1125"/>
      <c r="AK116" s="1124"/>
      <c r="AL116" s="1125"/>
    </row>
    <row r="117" spans="1:38" s="1122" customFormat="1">
      <c r="A117" s="5194"/>
      <c r="B117" s="626" t="s">
        <v>1372</v>
      </c>
      <c r="C117" s="205"/>
      <c r="D117" s="205"/>
      <c r="E117" s="1421"/>
      <c r="F117" s="1421" t="s">
        <v>207</v>
      </c>
      <c r="G117" s="1667">
        <f>G116+G115</f>
        <v>12.596710618003755</v>
      </c>
      <c r="H117" s="1667">
        <f t="shared" ref="H117" si="105">H116+H115</f>
        <v>18.895065927005636</v>
      </c>
      <c r="I117" s="1667">
        <f t="shared" ref="I117" si="106">I116+I115</f>
        <v>25.193421236007509</v>
      </c>
      <c r="J117" s="1667">
        <f t="shared" ref="J117" si="107">J116+J115</f>
        <v>31.491776545009394</v>
      </c>
      <c r="K117" s="1667">
        <f t="shared" ref="K117" si="108">K116+K115</f>
        <v>37.790131854011271</v>
      </c>
      <c r="L117" s="1667">
        <f t="shared" ref="L117" si="109">L116+L115</f>
        <v>44.088487163013149</v>
      </c>
      <c r="M117" s="1667">
        <f t="shared" ref="M117" si="110">M116+M115</f>
        <v>50.386842472015019</v>
      </c>
      <c r="N117" s="1667">
        <f t="shared" ref="N117" si="111">N116+N115</f>
        <v>56.68519778101691</v>
      </c>
      <c r="O117" s="1667">
        <f t="shared" ref="O117" si="112">O116+O115</f>
        <v>62.983553090018788</v>
      </c>
      <c r="P117" s="1667">
        <f t="shared" ref="P117" si="113">P116+P115</f>
        <v>69.281908399020665</v>
      </c>
      <c r="Q117" s="1667">
        <f t="shared" ref="Q117" si="114">Q116+Q115</f>
        <v>75.580263708022542</v>
      </c>
      <c r="R117" s="1667">
        <f t="shared" ref="R117" si="115">R116+R115</f>
        <v>81.87861901702442</v>
      </c>
      <c r="S117" s="1667">
        <f t="shared" ref="S117" si="116">S116+S115</f>
        <v>88.176974326026297</v>
      </c>
      <c r="T117" s="1667">
        <f t="shared" ref="T117" si="117">T116+T115</f>
        <v>94.475329635028174</v>
      </c>
      <c r="U117" s="1667">
        <f t="shared" ref="U117" si="118">U116+U115</f>
        <v>100.77368494403004</v>
      </c>
      <c r="V117" s="1667">
        <f t="shared" ref="V117" si="119">V116+V115</f>
        <v>107.07204025303193</v>
      </c>
      <c r="W117" s="1667">
        <f t="shared" ref="W117" si="120">W116+W115</f>
        <v>113.37039556203382</v>
      </c>
      <c r="X117" s="1667">
        <f t="shared" ref="X117" si="121">X116+X115</f>
        <v>119.66875087103568</v>
      </c>
      <c r="Y117" s="1667">
        <f t="shared" ref="Y117" si="122">Y116+Y115</f>
        <v>125.96710618003758</v>
      </c>
      <c r="Z117" s="1667">
        <f t="shared" ref="Z117" si="123">Z116+Z115</f>
        <v>132.26546148903947</v>
      </c>
      <c r="AA117" s="1667">
        <f t="shared" ref="AA117" si="124">AA116+AA115</f>
        <v>138.56381679804133</v>
      </c>
      <c r="AB117" s="1667">
        <f t="shared" ref="AB117" si="125">AB116+AB115</f>
        <v>144.86217210704319</v>
      </c>
      <c r="AC117" s="1667">
        <f t="shared" ref="AC117" si="126">AC116+AC115</f>
        <v>151.16052741604508</v>
      </c>
      <c r="AD117" s="1667">
        <f t="shared" ref="AD117" si="127">AD116+AD115</f>
        <v>157.45888272504695</v>
      </c>
      <c r="AE117" s="1667">
        <f t="shared" ref="AE117" si="128">AE116+AE115</f>
        <v>163.75723803404884</v>
      </c>
      <c r="AF117" s="1667">
        <f t="shared" ref="AF117" si="129">AF116+AF115</f>
        <v>170.05559334305073</v>
      </c>
      <c r="AG117" s="1667">
        <f t="shared" ref="AG117" si="130">AG116+AG115</f>
        <v>176.35394865205259</v>
      </c>
      <c r="AH117" s="1667">
        <f t="shared" ref="AH117" si="131">AH116+AH115</f>
        <v>182.65230396105449</v>
      </c>
      <c r="AI117" s="1667">
        <f t="shared" ref="AI117" si="132">AI116+AI115</f>
        <v>188.95065927005635</v>
      </c>
      <c r="AJ117" s="1125"/>
      <c r="AK117" s="1124"/>
      <c r="AL117" s="1125"/>
    </row>
    <row r="118" spans="1:38" s="1122" customFormat="1" ht="15.75" thickBot="1">
      <c r="A118" s="5194"/>
      <c r="E118" s="1431"/>
      <c r="I118" s="1123"/>
      <c r="J118" s="1124"/>
      <c r="K118" s="1125"/>
      <c r="L118" s="1124"/>
      <c r="M118" s="1125"/>
      <c r="N118" s="1124"/>
      <c r="O118" s="1125"/>
      <c r="P118" s="1124"/>
      <c r="Q118" s="1125"/>
      <c r="R118" s="1124"/>
      <c r="S118" s="1125"/>
      <c r="T118" s="1124"/>
      <c r="U118" s="1125"/>
      <c r="V118" s="1124"/>
      <c r="W118" s="1125"/>
      <c r="X118" s="1124"/>
      <c r="Y118" s="1125"/>
      <c r="Z118" s="1124"/>
      <c r="AA118" s="1125"/>
      <c r="AB118" s="1124"/>
      <c r="AC118" s="1125"/>
      <c r="AD118" s="1124"/>
      <c r="AE118" s="1125"/>
      <c r="AF118" s="1124"/>
      <c r="AG118" s="1125"/>
      <c r="AH118" s="1124"/>
      <c r="AI118" s="251"/>
      <c r="AJ118" s="1125"/>
      <c r="AK118" s="1124"/>
      <c r="AL118" s="1125"/>
    </row>
    <row r="119" spans="1:38">
      <c r="A119" s="5194"/>
      <c r="B119" s="51" t="s">
        <v>329</v>
      </c>
      <c r="C119" s="799"/>
      <c r="D119" s="52"/>
      <c r="E119" s="800"/>
      <c r="F119" s="1502" t="s">
        <v>208</v>
      </c>
      <c r="G119" s="880" t="s">
        <v>1909</v>
      </c>
      <c r="H119" s="587"/>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65"/>
      <c r="AE119" s="265"/>
      <c r="AF119" s="265"/>
      <c r="AG119" s="265"/>
      <c r="AH119" s="265"/>
      <c r="AI119" s="265"/>
      <c r="AK119" s="219"/>
      <c r="AL119" s="219"/>
    </row>
    <row r="120" spans="1:38" hidden="1">
      <c r="A120" s="5194"/>
      <c r="B120" s="239" t="s">
        <v>330</v>
      </c>
      <c r="C120" s="220"/>
      <c r="E120" s="43"/>
      <c r="F120" s="62" t="s">
        <v>207</v>
      </c>
      <c r="G120" s="881">
        <v>12.596710618003755</v>
      </c>
      <c r="H120" s="808"/>
      <c r="I120" s="802"/>
      <c r="J120" s="802"/>
      <c r="K120" s="802"/>
      <c r="L120" s="802"/>
      <c r="M120" s="802"/>
      <c r="N120" s="802"/>
      <c r="O120" s="802"/>
      <c r="P120" s="802"/>
      <c r="Q120" s="802"/>
      <c r="R120" s="802"/>
      <c r="S120" s="802"/>
      <c r="T120" s="802"/>
      <c r="U120" s="802"/>
      <c r="V120" s="802"/>
      <c r="W120" s="802"/>
      <c r="X120" s="802"/>
      <c r="Y120" s="802"/>
      <c r="Z120" s="802"/>
      <c r="AA120" s="802"/>
      <c r="AB120" s="802"/>
      <c r="AC120" s="802"/>
      <c r="AD120" s="802"/>
      <c r="AE120" s="802"/>
      <c r="AF120" s="802"/>
      <c r="AG120" s="802"/>
      <c r="AH120" s="802"/>
      <c r="AI120" s="802"/>
      <c r="AK120" s="219"/>
      <c r="AL120" s="219"/>
    </row>
    <row r="121" spans="1:38" ht="15.75" thickBot="1">
      <c r="A121" s="5194"/>
      <c r="B121" s="244" t="s">
        <v>336</v>
      </c>
      <c r="C121" s="409"/>
      <c r="D121" s="205"/>
      <c r="E121" s="627"/>
      <c r="F121" s="408" t="s">
        <v>208</v>
      </c>
      <c r="G121" s="882">
        <f>G117*$G$199/$G$198</f>
        <v>6.8709330643656852</v>
      </c>
      <c r="H121" s="514"/>
      <c r="I121" s="280"/>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row>
    <row r="122" spans="1:38">
      <c r="A122" s="5194"/>
      <c r="B122" s="51" t="s">
        <v>329</v>
      </c>
      <c r="C122" s="799"/>
      <c r="D122" s="52"/>
      <c r="E122" s="800"/>
      <c r="F122" s="1502" t="s">
        <v>208</v>
      </c>
      <c r="G122" s="659"/>
      <c r="H122" s="820" t="s">
        <v>1930</v>
      </c>
      <c r="I122" s="536"/>
      <c r="J122" s="587"/>
      <c r="K122" s="265"/>
      <c r="L122" s="265"/>
      <c r="M122" s="265"/>
      <c r="N122" s="265"/>
      <c r="O122" s="265"/>
      <c r="P122" s="265"/>
      <c r="Q122" s="265"/>
      <c r="R122" s="265"/>
      <c r="S122" s="265"/>
      <c r="T122" s="265"/>
      <c r="U122" s="265"/>
      <c r="V122" s="265"/>
      <c r="W122" s="265"/>
      <c r="X122" s="265"/>
      <c r="Y122" s="265"/>
      <c r="Z122" s="265"/>
      <c r="AA122" s="265"/>
      <c r="AB122" s="265"/>
      <c r="AC122" s="265"/>
      <c r="AD122" s="265"/>
      <c r="AE122" s="265"/>
      <c r="AF122" s="265"/>
      <c r="AG122" s="265"/>
      <c r="AH122" s="265"/>
      <c r="AI122" s="265"/>
      <c r="AK122" s="219"/>
      <c r="AL122" s="219"/>
    </row>
    <row r="123" spans="1:38" hidden="1">
      <c r="A123" s="5194"/>
      <c r="B123" s="239" t="s">
        <v>330</v>
      </c>
      <c r="C123" s="220"/>
      <c r="E123" s="43"/>
      <c r="F123" s="62" t="s">
        <v>207</v>
      </c>
      <c r="G123" s="823">
        <v>12.596710618003755</v>
      </c>
      <c r="H123" s="805">
        <v>18.895065927005636</v>
      </c>
      <c r="I123" s="824">
        <v>25.193421236007509</v>
      </c>
      <c r="J123" s="808"/>
      <c r="K123" s="802"/>
      <c r="L123" s="802"/>
      <c r="M123" s="802"/>
      <c r="N123" s="802"/>
      <c r="O123" s="802"/>
      <c r="P123" s="802"/>
      <c r="Q123" s="802"/>
      <c r="R123" s="802"/>
      <c r="S123" s="802"/>
      <c r="T123" s="802"/>
      <c r="U123" s="802"/>
      <c r="V123" s="802"/>
      <c r="W123" s="802"/>
      <c r="X123" s="802"/>
      <c r="Y123" s="802"/>
      <c r="Z123" s="802"/>
      <c r="AA123" s="802"/>
      <c r="AB123" s="802"/>
      <c r="AC123" s="802"/>
      <c r="AD123" s="802"/>
      <c r="AE123" s="802"/>
      <c r="AF123" s="802"/>
      <c r="AG123" s="802"/>
      <c r="AH123" s="802"/>
      <c r="AI123" s="802"/>
      <c r="AK123" s="219"/>
      <c r="AL123" s="219"/>
    </row>
    <row r="124" spans="1:38" ht="15.75" thickBot="1">
      <c r="A124" s="5194"/>
      <c r="B124" s="244" t="s">
        <v>336</v>
      </c>
      <c r="C124" s="409"/>
      <c r="D124" s="205"/>
      <c r="E124" s="627"/>
      <c r="F124" s="408" t="s">
        <v>208</v>
      </c>
      <c r="G124" s="565">
        <f>G117*$J$199/$J$198</f>
        <v>6.5721968441758714</v>
      </c>
      <c r="H124" s="544">
        <f>H117*$J$199/$J$198</f>
        <v>9.8582952662638093</v>
      </c>
      <c r="I124" s="542">
        <f>I117*$J$199/$J$198</f>
        <v>13.144393688351743</v>
      </c>
      <c r="J124" s="514"/>
      <c r="K124" s="280"/>
      <c r="L124" s="280"/>
      <c r="M124" s="280"/>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row>
    <row r="125" spans="1:38">
      <c r="A125" s="5194"/>
      <c r="B125" s="51" t="s">
        <v>329</v>
      </c>
      <c r="C125" s="799"/>
      <c r="D125" s="52"/>
      <c r="E125" s="800"/>
      <c r="F125" s="1530" t="s">
        <v>208</v>
      </c>
      <c r="G125" s="722"/>
      <c r="H125" s="548"/>
      <c r="I125" s="834"/>
      <c r="J125" s="835" t="s">
        <v>1911</v>
      </c>
      <c r="K125" s="836"/>
      <c r="L125" s="836"/>
      <c r="M125" s="520"/>
      <c r="N125" s="587"/>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K125" s="219"/>
      <c r="AL125" s="219"/>
    </row>
    <row r="126" spans="1:38" hidden="1">
      <c r="A126" s="5194"/>
      <c r="B126" s="239" t="s">
        <v>330</v>
      </c>
      <c r="C126" s="220"/>
      <c r="E126" s="43"/>
      <c r="F126" s="633" t="s">
        <v>207</v>
      </c>
      <c r="G126" s="802"/>
      <c r="H126" s="830"/>
      <c r="I126" s="844">
        <v>25.193421236007509</v>
      </c>
      <c r="J126" s="826">
        <v>31.491776545009394</v>
      </c>
      <c r="K126" s="826">
        <v>37.790131854011271</v>
      </c>
      <c r="L126" s="826">
        <v>44.088487163013149</v>
      </c>
      <c r="M126" s="845">
        <v>50.386842472015019</v>
      </c>
      <c r="N126" s="808"/>
      <c r="O126" s="802"/>
      <c r="P126" s="802"/>
      <c r="Q126" s="802"/>
      <c r="R126" s="802"/>
      <c r="S126" s="802"/>
      <c r="T126" s="802"/>
      <c r="U126" s="802"/>
      <c r="V126" s="802"/>
      <c r="W126" s="802"/>
      <c r="X126" s="802"/>
      <c r="Y126" s="802"/>
      <c r="Z126" s="802"/>
      <c r="AA126" s="802"/>
      <c r="AB126" s="802"/>
      <c r="AC126" s="802"/>
      <c r="AD126" s="802"/>
      <c r="AE126" s="802"/>
      <c r="AF126" s="802"/>
      <c r="AG126" s="802"/>
      <c r="AH126" s="802"/>
      <c r="AI126" s="802"/>
      <c r="AK126" s="219"/>
      <c r="AL126" s="219"/>
    </row>
    <row r="127" spans="1:38" ht="15.75" thickBot="1">
      <c r="A127" s="5194"/>
      <c r="B127" s="244" t="s">
        <v>336</v>
      </c>
      <c r="C127" s="409"/>
      <c r="D127" s="205"/>
      <c r="E127" s="627"/>
      <c r="F127" s="634" t="s">
        <v>208</v>
      </c>
      <c r="G127" s="283"/>
      <c r="H127" s="471"/>
      <c r="I127" s="842">
        <f>I117*$P$199/$P$198</f>
        <v>13.264543539250754</v>
      </c>
      <c r="J127" s="843">
        <f>J117*$P$199/$P$198</f>
        <v>16.580679424063447</v>
      </c>
      <c r="K127" s="848">
        <f>K117*$P$199/$P$198</f>
        <v>19.896815308876135</v>
      </c>
      <c r="L127" s="848">
        <f>L117*$P$199/$P$198</f>
        <v>23.212951193688824</v>
      </c>
      <c r="M127" s="849">
        <f>M117*$P$199/$P$198</f>
        <v>26.529087078501508</v>
      </c>
      <c r="N127" s="514"/>
      <c r="O127" s="280"/>
      <c r="P127" s="280"/>
      <c r="Q127" s="280"/>
      <c r="R127" s="280"/>
      <c r="S127" s="280"/>
      <c r="T127" s="283"/>
      <c r="U127" s="283"/>
      <c r="V127" s="283"/>
      <c r="W127" s="283"/>
      <c r="X127" s="283"/>
      <c r="Y127" s="283"/>
      <c r="Z127" s="283"/>
      <c r="AA127" s="283"/>
      <c r="AB127" s="283"/>
      <c r="AC127" s="283"/>
      <c r="AD127" s="283"/>
      <c r="AE127" s="283"/>
      <c r="AF127" s="283"/>
      <c r="AG127" s="283"/>
      <c r="AH127" s="283"/>
      <c r="AI127" s="283"/>
    </row>
    <row r="128" spans="1:38">
      <c r="A128" s="5194"/>
      <c r="B128" s="51" t="s">
        <v>329</v>
      </c>
      <c r="C128" s="799"/>
      <c r="D128" s="52"/>
      <c r="E128" s="800"/>
      <c r="F128" s="1530" t="s">
        <v>208</v>
      </c>
      <c r="G128" s="704"/>
      <c r="H128" s="265"/>
      <c r="I128" s="269"/>
      <c r="J128" s="548"/>
      <c r="K128" s="658"/>
      <c r="L128" s="864"/>
      <c r="M128" s="864"/>
      <c r="N128" s="864" t="s">
        <v>1913</v>
      </c>
      <c r="O128" s="500"/>
      <c r="P128" s="500"/>
      <c r="Q128" s="500"/>
      <c r="R128" s="500"/>
      <c r="S128" s="502"/>
      <c r="T128" s="587"/>
      <c r="U128" s="265"/>
      <c r="V128" s="265"/>
      <c r="W128" s="265"/>
      <c r="X128" s="265"/>
      <c r="Y128" s="265"/>
      <c r="Z128" s="265"/>
      <c r="AA128" s="265"/>
      <c r="AB128" s="265"/>
      <c r="AC128" s="265"/>
      <c r="AD128" s="265"/>
      <c r="AE128" s="265"/>
      <c r="AF128" s="265"/>
      <c r="AG128" s="265"/>
      <c r="AH128" s="265"/>
      <c r="AI128" s="265"/>
      <c r="AK128" s="219"/>
      <c r="AL128" s="219"/>
    </row>
    <row r="129" spans="1:38" hidden="1">
      <c r="A129" s="5194"/>
      <c r="B129" s="239" t="s">
        <v>330</v>
      </c>
      <c r="C129" s="220"/>
      <c r="E129" s="43"/>
      <c r="F129" s="633" t="s">
        <v>207</v>
      </c>
      <c r="G129" s="802"/>
      <c r="H129" s="802"/>
      <c r="I129" s="802"/>
      <c r="J129" s="830"/>
      <c r="K129" s="872">
        <v>37.790131854011271</v>
      </c>
      <c r="L129" s="873">
        <v>44.088487163013149</v>
      </c>
      <c r="M129" s="873">
        <v>50.386842472015019</v>
      </c>
      <c r="N129" s="873">
        <v>56.68519778101691</v>
      </c>
      <c r="O129" s="873">
        <v>62.983553090018788</v>
      </c>
      <c r="P129" s="873">
        <v>69.281908399020665</v>
      </c>
      <c r="Q129" s="873">
        <v>75.580263708022542</v>
      </c>
      <c r="R129" s="873">
        <v>81.87861901702442</v>
      </c>
      <c r="S129" s="874">
        <v>88.176974326026297</v>
      </c>
      <c r="T129" s="808"/>
      <c r="U129" s="802"/>
      <c r="V129" s="802"/>
      <c r="W129" s="802"/>
      <c r="X129" s="802"/>
      <c r="Y129" s="802"/>
      <c r="Z129" s="802"/>
      <c r="AA129" s="802"/>
      <c r="AB129" s="802"/>
      <c r="AC129" s="802"/>
      <c r="AD129" s="802"/>
      <c r="AE129" s="802"/>
      <c r="AF129" s="802"/>
      <c r="AG129" s="802"/>
      <c r="AH129" s="802"/>
      <c r="AI129" s="802"/>
      <c r="AK129" s="219"/>
      <c r="AL129" s="219"/>
    </row>
    <row r="130" spans="1:38" ht="15.75" thickBot="1">
      <c r="A130" s="5194"/>
      <c r="B130" s="244" t="s">
        <v>336</v>
      </c>
      <c r="C130" s="409"/>
      <c r="D130" s="205"/>
      <c r="E130" s="627"/>
      <c r="F130" s="634" t="s">
        <v>208</v>
      </c>
      <c r="G130" s="283"/>
      <c r="H130" s="283"/>
      <c r="I130" s="283"/>
      <c r="J130" s="470"/>
      <c r="K130" s="516">
        <f t="shared" ref="K130:S130" si="133">K117*$V$199/$V$198</f>
        <v>19.10594835922668</v>
      </c>
      <c r="L130" s="272">
        <f t="shared" si="133"/>
        <v>22.290273085764461</v>
      </c>
      <c r="M130" s="272">
        <f t="shared" si="133"/>
        <v>25.474597812302235</v>
      </c>
      <c r="N130" s="272">
        <f t="shared" si="133"/>
        <v>28.65892253884002</v>
      </c>
      <c r="O130" s="272">
        <f t="shared" si="133"/>
        <v>31.843247265377805</v>
      </c>
      <c r="P130" s="272">
        <f t="shared" si="133"/>
        <v>35.027571991915579</v>
      </c>
      <c r="Q130" s="272">
        <f t="shared" si="133"/>
        <v>38.21189671845336</v>
      </c>
      <c r="R130" s="272">
        <f t="shared" si="133"/>
        <v>41.396221444991141</v>
      </c>
      <c r="S130" s="533">
        <f t="shared" si="133"/>
        <v>44.580546171528923</v>
      </c>
      <c r="T130" s="514"/>
      <c r="U130" s="280"/>
      <c r="V130" s="280"/>
      <c r="W130" s="280"/>
      <c r="X130" s="280"/>
      <c r="Y130" s="283"/>
      <c r="Z130" s="283"/>
      <c r="AA130" s="283"/>
      <c r="AB130" s="283"/>
      <c r="AC130" s="283"/>
      <c r="AD130" s="283"/>
      <c r="AE130" s="283"/>
      <c r="AF130" s="283"/>
      <c r="AG130" s="283"/>
      <c r="AH130" s="283"/>
      <c r="AI130" s="283"/>
    </row>
    <row r="131" spans="1:38">
      <c r="A131" s="5194"/>
      <c r="B131" s="51" t="s">
        <v>329</v>
      </c>
      <c r="C131" s="799"/>
      <c r="D131" s="52"/>
      <c r="E131" s="800"/>
      <c r="F131" s="1530" t="s">
        <v>208</v>
      </c>
      <c r="G131" s="704"/>
      <c r="H131" s="265"/>
      <c r="I131" s="558"/>
      <c r="J131" s="850"/>
      <c r="K131" s="851"/>
      <c r="L131" s="851"/>
      <c r="M131" s="851"/>
      <c r="N131" s="851"/>
      <c r="O131" s="851"/>
      <c r="P131" s="851"/>
      <c r="Q131" s="851"/>
      <c r="R131" s="851"/>
      <c r="S131" s="851"/>
      <c r="T131" s="2517" t="s">
        <v>1934</v>
      </c>
      <c r="U131" s="852"/>
      <c r="V131" s="852"/>
      <c r="W131" s="852"/>
      <c r="X131" s="853"/>
      <c r="Y131" s="587"/>
      <c r="Z131" s="265"/>
      <c r="AA131" s="265"/>
      <c r="AB131" s="265"/>
      <c r="AC131" s="265"/>
      <c r="AD131" s="265"/>
      <c r="AE131" s="265"/>
      <c r="AF131" s="265"/>
      <c r="AG131" s="265"/>
      <c r="AH131" s="265"/>
      <c r="AI131" s="265"/>
      <c r="AK131" s="219"/>
      <c r="AL131" s="219"/>
    </row>
    <row r="132" spans="1:38" hidden="1">
      <c r="A132" s="5194"/>
      <c r="B132" s="239" t="s">
        <v>330</v>
      </c>
      <c r="C132" s="220"/>
      <c r="E132" s="43"/>
      <c r="F132" s="633" t="s">
        <v>207</v>
      </c>
      <c r="G132" s="802"/>
      <c r="H132" s="802"/>
      <c r="I132" s="830"/>
      <c r="J132" s="859">
        <v>31.491776545009394</v>
      </c>
      <c r="K132" s="860">
        <v>37.790131854011271</v>
      </c>
      <c r="L132" s="860">
        <v>44.088487163013149</v>
      </c>
      <c r="M132" s="860">
        <v>50.386842472015019</v>
      </c>
      <c r="N132" s="860">
        <v>56.68519778101691</v>
      </c>
      <c r="O132" s="860">
        <v>62.983553090018788</v>
      </c>
      <c r="P132" s="860">
        <v>69.281908399020665</v>
      </c>
      <c r="Q132" s="860">
        <v>75.580263708022542</v>
      </c>
      <c r="R132" s="860">
        <v>81.87861901702442</v>
      </c>
      <c r="S132" s="860">
        <v>88.176974326026297</v>
      </c>
      <c r="T132" s="860">
        <v>94.475329635028174</v>
      </c>
      <c r="U132" s="860">
        <v>100.77368494403004</v>
      </c>
      <c r="V132" s="860">
        <v>107.07204025303193</v>
      </c>
      <c r="W132" s="860">
        <v>113.37039556203382</v>
      </c>
      <c r="X132" s="861">
        <v>119.66875087103568</v>
      </c>
      <c r="Y132" s="808"/>
      <c r="Z132" s="802"/>
      <c r="AA132" s="802"/>
      <c r="AB132" s="802"/>
      <c r="AC132" s="802"/>
      <c r="AD132" s="802"/>
      <c r="AE132" s="802"/>
      <c r="AF132" s="802"/>
      <c r="AG132" s="802"/>
      <c r="AH132" s="802"/>
      <c r="AI132" s="802"/>
      <c r="AK132" s="219"/>
      <c r="AL132" s="219"/>
    </row>
    <row r="133" spans="1:38" ht="15.75" thickBot="1">
      <c r="A133" s="5194"/>
      <c r="B133" s="244" t="s">
        <v>336</v>
      </c>
      <c r="C133" s="409"/>
      <c r="D133" s="205"/>
      <c r="E133" s="627"/>
      <c r="F133" s="634" t="s">
        <v>208</v>
      </c>
      <c r="G133" s="283"/>
      <c r="H133" s="283"/>
      <c r="I133" s="471"/>
      <c r="J133" s="862">
        <f t="shared" ref="J133:X133" si="134">J117*$Y$199/$Y$198</f>
        <v>16.984908989029659</v>
      </c>
      <c r="K133" s="863">
        <f t="shared" si="134"/>
        <v>20.381890786835587</v>
      </c>
      <c r="L133" s="890">
        <f t="shared" si="134"/>
        <v>23.778872584641519</v>
      </c>
      <c r="M133" s="890">
        <f t="shared" si="134"/>
        <v>27.175854382447444</v>
      </c>
      <c r="N133" s="890">
        <f t="shared" si="134"/>
        <v>30.572836180253383</v>
      </c>
      <c r="O133" s="890">
        <f t="shared" si="134"/>
        <v>33.969817978059318</v>
      </c>
      <c r="P133" s="890">
        <f t="shared" si="134"/>
        <v>37.366799775865246</v>
      </c>
      <c r="Q133" s="890">
        <f t="shared" si="134"/>
        <v>40.763781573671174</v>
      </c>
      <c r="R133" s="890">
        <f t="shared" si="134"/>
        <v>44.160763371477103</v>
      </c>
      <c r="S133" s="890">
        <f t="shared" si="134"/>
        <v>47.557745169283038</v>
      </c>
      <c r="T133" s="890">
        <f t="shared" si="134"/>
        <v>50.954726967088966</v>
      </c>
      <c r="U133" s="890">
        <f t="shared" si="134"/>
        <v>54.351708764894887</v>
      </c>
      <c r="V133" s="890">
        <f t="shared" si="134"/>
        <v>57.748690562700823</v>
      </c>
      <c r="W133" s="890">
        <f t="shared" si="134"/>
        <v>61.145672360506765</v>
      </c>
      <c r="X133" s="891">
        <f t="shared" si="134"/>
        <v>64.542654158312686</v>
      </c>
      <c r="Y133" s="514"/>
      <c r="Z133" s="280"/>
      <c r="AA133" s="280"/>
      <c r="AB133" s="280"/>
      <c r="AC133" s="280"/>
      <c r="AD133" s="283"/>
      <c r="AE133" s="283"/>
      <c r="AF133" s="283"/>
      <c r="AG133" s="283"/>
      <c r="AH133" s="283"/>
      <c r="AI133" s="283"/>
    </row>
    <row r="134" spans="1:38">
      <c r="A134" s="5194"/>
      <c r="B134" s="51" t="s">
        <v>329</v>
      </c>
      <c r="C134" s="799"/>
      <c r="D134" s="52"/>
      <c r="E134" s="800"/>
      <c r="F134" s="1530" t="s">
        <v>208</v>
      </c>
      <c r="G134" s="704"/>
      <c r="H134" s="265"/>
      <c r="I134" s="265"/>
      <c r="J134" s="269"/>
      <c r="K134" s="548"/>
      <c r="L134" s="892"/>
      <c r="M134" s="893"/>
      <c r="N134" s="893"/>
      <c r="O134" s="893"/>
      <c r="P134" s="893"/>
      <c r="Q134" s="893"/>
      <c r="R134" s="893"/>
      <c r="S134" s="893"/>
      <c r="T134" s="893"/>
      <c r="U134" s="893"/>
      <c r="V134" s="893"/>
      <c r="W134" s="893"/>
      <c r="X134" s="893"/>
      <c r="Y134" s="893" t="s">
        <v>1931</v>
      </c>
      <c r="Z134" s="894"/>
      <c r="AA134" s="894"/>
      <c r="AB134" s="894"/>
      <c r="AC134" s="895"/>
      <c r="AD134" s="587"/>
      <c r="AE134" s="265"/>
      <c r="AF134" s="265"/>
      <c r="AG134" s="265"/>
      <c r="AH134" s="265"/>
      <c r="AI134" s="265"/>
      <c r="AK134" s="219"/>
      <c r="AL134" s="219"/>
    </row>
    <row r="135" spans="1:38" hidden="1">
      <c r="A135" s="5194"/>
      <c r="B135" s="239" t="s">
        <v>330</v>
      </c>
      <c r="C135" s="220"/>
      <c r="E135" s="43"/>
      <c r="F135" s="633" t="s">
        <v>207</v>
      </c>
      <c r="G135" s="802"/>
      <c r="H135" s="802"/>
      <c r="I135" s="802"/>
      <c r="J135" s="802"/>
      <c r="K135" s="830"/>
      <c r="L135" s="896">
        <v>44.088487163013149</v>
      </c>
      <c r="M135" s="313">
        <v>50.386842472015019</v>
      </c>
      <c r="N135" s="313">
        <v>56.68519778101691</v>
      </c>
      <c r="O135" s="313">
        <v>62.983553090018788</v>
      </c>
      <c r="P135" s="313">
        <v>69.281908399020665</v>
      </c>
      <c r="Q135" s="313">
        <v>75.580263708022542</v>
      </c>
      <c r="R135" s="313">
        <v>81.87861901702442</v>
      </c>
      <c r="S135" s="313">
        <v>88.176974326026297</v>
      </c>
      <c r="T135" s="313">
        <v>94.475329635028174</v>
      </c>
      <c r="U135" s="313">
        <v>100.77368494403004</v>
      </c>
      <c r="V135" s="313">
        <v>107.07204025303193</v>
      </c>
      <c r="W135" s="313">
        <v>113.37039556203382</v>
      </c>
      <c r="X135" s="313">
        <v>119.66875087103568</v>
      </c>
      <c r="Y135" s="313">
        <v>125.96710618003758</v>
      </c>
      <c r="Z135" s="313">
        <v>132.26546148903947</v>
      </c>
      <c r="AA135" s="313">
        <v>138.56381679804133</v>
      </c>
      <c r="AB135" s="313">
        <v>144.86217210704319</v>
      </c>
      <c r="AC135" s="897">
        <v>151.16052741604508</v>
      </c>
      <c r="AD135" s="808"/>
      <c r="AE135" s="802"/>
      <c r="AF135" s="802"/>
      <c r="AG135" s="802"/>
      <c r="AH135" s="802"/>
      <c r="AI135" s="802"/>
      <c r="AK135" s="219"/>
      <c r="AL135" s="219"/>
    </row>
    <row r="136" spans="1:38" ht="15.75" thickBot="1">
      <c r="A136" s="5194"/>
      <c r="B136" s="244" t="s">
        <v>336</v>
      </c>
      <c r="C136" s="409"/>
      <c r="D136" s="205"/>
      <c r="E136" s="627"/>
      <c r="F136" s="634" t="s">
        <v>208</v>
      </c>
      <c r="G136" s="283"/>
      <c r="H136" s="283"/>
      <c r="I136" s="283"/>
      <c r="J136" s="283"/>
      <c r="K136" s="471"/>
      <c r="L136" s="898">
        <f t="shared" ref="L136:AC136" si="135">L117*$AB$199/$AB$198</f>
        <v>20.522006812451131</v>
      </c>
      <c r="M136" s="899">
        <f t="shared" si="135"/>
        <v>23.45372207137272</v>
      </c>
      <c r="N136" s="899">
        <f t="shared" si="135"/>
        <v>26.385437330294312</v>
      </c>
      <c r="O136" s="899">
        <f t="shared" si="135"/>
        <v>29.317152589215901</v>
      </c>
      <c r="P136" s="899">
        <f t="shared" si="135"/>
        <v>32.248867848137493</v>
      </c>
      <c r="Q136" s="899">
        <f t="shared" si="135"/>
        <v>35.180583107059086</v>
      </c>
      <c r="R136" s="899">
        <f t="shared" si="135"/>
        <v>38.112298365980671</v>
      </c>
      <c r="S136" s="901">
        <f t="shared" si="135"/>
        <v>41.044013624902263</v>
      </c>
      <c r="T136" s="901">
        <f t="shared" si="135"/>
        <v>43.975728883823855</v>
      </c>
      <c r="U136" s="901">
        <f t="shared" si="135"/>
        <v>46.90744414274544</v>
      </c>
      <c r="V136" s="901">
        <f t="shared" si="135"/>
        <v>49.839159401667033</v>
      </c>
      <c r="W136" s="901">
        <f t="shared" si="135"/>
        <v>52.770874660588625</v>
      </c>
      <c r="X136" s="901">
        <f t="shared" si="135"/>
        <v>55.70258991951021</v>
      </c>
      <c r="Y136" s="901">
        <f t="shared" si="135"/>
        <v>58.634305178431802</v>
      </c>
      <c r="Z136" s="901">
        <f t="shared" si="135"/>
        <v>61.566020437353401</v>
      </c>
      <c r="AA136" s="901">
        <f t="shared" si="135"/>
        <v>64.497735696274987</v>
      </c>
      <c r="AB136" s="901">
        <f t="shared" si="135"/>
        <v>67.429450955196572</v>
      </c>
      <c r="AC136" s="902">
        <f t="shared" si="135"/>
        <v>70.361166214118171</v>
      </c>
      <c r="AD136" s="514"/>
      <c r="AE136" s="280"/>
      <c r="AF136" s="280"/>
      <c r="AG136" s="280"/>
      <c r="AH136" s="280"/>
      <c r="AI136" s="280"/>
    </row>
    <row r="137" spans="1:38">
      <c r="A137" s="5194"/>
      <c r="B137" s="51" t="s">
        <v>329</v>
      </c>
      <c r="C137" s="799"/>
      <c r="D137" s="52"/>
      <c r="E137" s="800"/>
      <c r="F137" s="1530" t="s">
        <v>208</v>
      </c>
      <c r="G137" s="704"/>
      <c r="H137" s="265"/>
      <c r="I137" s="265"/>
      <c r="J137" s="265"/>
      <c r="K137" s="265"/>
      <c r="L137" s="269"/>
      <c r="M137" s="269"/>
      <c r="N137" s="269"/>
      <c r="O137" s="269"/>
      <c r="P137" s="269"/>
      <c r="Q137" s="269"/>
      <c r="R137" s="548"/>
      <c r="S137" s="903"/>
      <c r="T137" s="904"/>
      <c r="U137" s="904"/>
      <c r="V137" s="904"/>
      <c r="W137" s="904"/>
      <c r="X137" s="904"/>
      <c r="Y137" s="904"/>
      <c r="Z137" s="904"/>
      <c r="AA137" s="904"/>
      <c r="AB137" s="904"/>
      <c r="AC137" s="904"/>
      <c r="AD137" s="904" t="s">
        <v>1932</v>
      </c>
      <c r="AE137" s="905"/>
      <c r="AF137" s="905"/>
      <c r="AG137" s="905"/>
      <c r="AH137" s="905"/>
      <c r="AI137" s="906"/>
      <c r="AK137" s="219"/>
      <c r="AL137" s="219"/>
    </row>
    <row r="138" spans="1:38" hidden="1">
      <c r="A138" s="5194"/>
      <c r="B138" s="239" t="s">
        <v>330</v>
      </c>
      <c r="C138" s="220"/>
      <c r="E138" s="43"/>
      <c r="F138" s="633" t="s">
        <v>207</v>
      </c>
      <c r="G138" s="802"/>
      <c r="H138" s="802"/>
      <c r="I138" s="802"/>
      <c r="J138" s="802"/>
      <c r="K138" s="802"/>
      <c r="L138" s="802"/>
      <c r="M138" s="802"/>
      <c r="N138" s="802"/>
      <c r="O138" s="802"/>
      <c r="P138" s="802"/>
      <c r="Q138" s="802"/>
      <c r="R138" s="830"/>
      <c r="S138" s="907">
        <v>88.176974326026297</v>
      </c>
      <c r="T138" s="298">
        <v>94.475329635028174</v>
      </c>
      <c r="U138" s="298">
        <v>100.77368494403004</v>
      </c>
      <c r="V138" s="298">
        <v>107.07204025303193</v>
      </c>
      <c r="W138" s="298">
        <v>113.37039556203382</v>
      </c>
      <c r="X138" s="298">
        <v>119.66875087103568</v>
      </c>
      <c r="Y138" s="298">
        <v>125.96710618003758</v>
      </c>
      <c r="Z138" s="298">
        <v>132.26546148903947</v>
      </c>
      <c r="AA138" s="298">
        <v>138.56381679804133</v>
      </c>
      <c r="AB138" s="298">
        <v>144.86217210704319</v>
      </c>
      <c r="AC138" s="298">
        <v>151.16052741604508</v>
      </c>
      <c r="AD138" s="298">
        <v>157.45888272504695</v>
      </c>
      <c r="AE138" s="298">
        <v>163.75723803404884</v>
      </c>
      <c r="AF138" s="298">
        <v>170.05559334305073</v>
      </c>
      <c r="AG138" s="298">
        <v>176.35394865205259</v>
      </c>
      <c r="AH138" s="298">
        <v>182.65230396105449</v>
      </c>
      <c r="AI138" s="908">
        <v>188.95065927005635</v>
      </c>
      <c r="AK138" s="219"/>
      <c r="AL138" s="219"/>
    </row>
    <row r="139" spans="1:38" ht="15.75" thickBot="1">
      <c r="A139" s="5194"/>
      <c r="B139" s="244" t="s">
        <v>336</v>
      </c>
      <c r="C139" s="409"/>
      <c r="D139" s="205"/>
      <c r="E139" s="627"/>
      <c r="F139" s="634" t="s">
        <v>208</v>
      </c>
      <c r="G139" s="283"/>
      <c r="H139" s="283"/>
      <c r="I139" s="283"/>
      <c r="J139" s="283"/>
      <c r="K139" s="283"/>
      <c r="L139" s="283"/>
      <c r="M139" s="283"/>
      <c r="N139" s="283"/>
      <c r="O139" s="283"/>
      <c r="P139" s="283"/>
      <c r="Q139" s="283"/>
      <c r="R139" s="471"/>
      <c r="S139" s="909">
        <f t="shared" ref="S139:AI139" si="136">S117*$AE$199/$AE$198</f>
        <v>40.963479269291675</v>
      </c>
      <c r="T139" s="910">
        <f t="shared" si="136"/>
        <v>43.889442074241082</v>
      </c>
      <c r="U139" s="910">
        <f t="shared" si="136"/>
        <v>46.815404879190474</v>
      </c>
      <c r="V139" s="910">
        <f t="shared" si="136"/>
        <v>49.741367684139888</v>
      </c>
      <c r="W139" s="910">
        <f t="shared" si="136"/>
        <v>52.667330489089302</v>
      </c>
      <c r="X139" s="910">
        <f t="shared" si="136"/>
        <v>55.593293294038702</v>
      </c>
      <c r="Y139" s="910">
        <f t="shared" si="136"/>
        <v>58.519256098988109</v>
      </c>
      <c r="Z139" s="910">
        <f t="shared" si="136"/>
        <v>61.445218903937523</v>
      </c>
      <c r="AA139" s="910">
        <f t="shared" si="136"/>
        <v>64.371181708886922</v>
      </c>
      <c r="AB139" s="910">
        <f t="shared" si="136"/>
        <v>67.297144513836329</v>
      </c>
      <c r="AC139" s="910">
        <f t="shared" si="136"/>
        <v>70.223107318785736</v>
      </c>
      <c r="AD139" s="910">
        <f t="shared" si="136"/>
        <v>73.149070123735129</v>
      </c>
      <c r="AE139" s="910">
        <f t="shared" si="136"/>
        <v>76.07503292868455</v>
      </c>
      <c r="AF139" s="910">
        <f t="shared" si="136"/>
        <v>79.000995733633943</v>
      </c>
      <c r="AG139" s="910">
        <f t="shared" si="136"/>
        <v>81.926958538583349</v>
      </c>
      <c r="AH139" s="910">
        <f t="shared" si="136"/>
        <v>84.852921343532756</v>
      </c>
      <c r="AI139" s="911">
        <f t="shared" si="136"/>
        <v>87.778884148482163</v>
      </c>
    </row>
    <row r="140" spans="1:38" ht="17.25" customHeight="1">
      <c r="A140" s="5194"/>
      <c r="B140" s="175"/>
      <c r="C140" s="172"/>
      <c r="D140" s="175"/>
      <c r="E140" s="172"/>
      <c r="F140" s="176"/>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L140" s="219"/>
    </row>
    <row r="141" spans="1:38" s="249" customFormat="1">
      <c r="A141" s="5194"/>
      <c r="B141" s="2552" t="s">
        <v>3063</v>
      </c>
      <c r="D141" s="248"/>
      <c r="E141" s="256"/>
      <c r="G141" s="259"/>
      <c r="H141" s="178"/>
      <c r="I141" s="256"/>
      <c r="J141" s="256"/>
      <c r="K141" s="259"/>
      <c r="L141" s="178"/>
      <c r="M141" s="256"/>
      <c r="N141" s="256"/>
      <c r="O141" s="259"/>
      <c r="P141" s="178"/>
      <c r="Q141" s="256"/>
      <c r="R141" s="256"/>
      <c r="S141" s="259"/>
      <c r="T141" s="178"/>
      <c r="U141" s="256"/>
      <c r="V141" s="256"/>
      <c r="W141" s="259"/>
      <c r="X141" s="178"/>
      <c r="Y141" s="256"/>
      <c r="Z141" s="256"/>
      <c r="AA141" s="259"/>
      <c r="AB141" s="178"/>
      <c r="AC141" s="256"/>
      <c r="AD141" s="256"/>
      <c r="AE141" s="259"/>
      <c r="AF141" s="178"/>
      <c r="AG141" s="256"/>
      <c r="AH141" s="256"/>
      <c r="AI141" s="256"/>
      <c r="AJ141" s="173"/>
      <c r="AK141" s="174"/>
      <c r="AL141" s="173"/>
    </row>
    <row r="142" spans="1:38">
      <c r="A142" s="5194"/>
      <c r="B142" s="51" t="s">
        <v>1370</v>
      </c>
      <c r="C142" s="52"/>
      <c r="D142" s="52"/>
      <c r="E142" s="1429"/>
      <c r="F142" s="1429" t="s">
        <v>207</v>
      </c>
      <c r="G142" s="1666">
        <v>3.9282661389422633</v>
      </c>
      <c r="H142" s="1666">
        <v>5.8923992084133969</v>
      </c>
      <c r="I142" s="1666">
        <v>7.8565322778845266</v>
      </c>
      <c r="J142" s="1666">
        <v>9.8206653473556624</v>
      </c>
      <c r="K142" s="1666">
        <v>11.784798416826794</v>
      </c>
      <c r="L142" s="1666">
        <v>13.748931486297923</v>
      </c>
      <c r="M142" s="1666">
        <v>15.713064555769053</v>
      </c>
      <c r="N142" s="1666">
        <v>17.677197625240186</v>
      </c>
      <c r="O142" s="1666">
        <v>19.641330694711325</v>
      </c>
      <c r="P142" s="1666">
        <v>21.605463764182453</v>
      </c>
      <c r="Q142" s="1666">
        <v>23.569596833653588</v>
      </c>
      <c r="R142" s="1666">
        <v>25.533729903124716</v>
      </c>
      <c r="S142" s="1666">
        <v>27.497862972595847</v>
      </c>
      <c r="T142" s="1666">
        <v>29.461996042066978</v>
      </c>
      <c r="U142" s="1666">
        <v>31.426129111538106</v>
      </c>
      <c r="V142" s="1666">
        <v>33.390262181009241</v>
      </c>
      <c r="W142" s="1666">
        <v>35.354395250480373</v>
      </c>
      <c r="X142" s="1666">
        <v>37.318528319951504</v>
      </c>
      <c r="Y142" s="1666">
        <v>39.28266138942265</v>
      </c>
      <c r="Z142" s="1666">
        <v>41.246794458893774</v>
      </c>
      <c r="AA142" s="1666">
        <v>43.210927528364905</v>
      </c>
      <c r="AB142" s="1666">
        <v>45.175060597836037</v>
      </c>
      <c r="AC142" s="1666">
        <v>47.139193667307175</v>
      </c>
      <c r="AD142" s="1666">
        <v>49.1033267367783</v>
      </c>
      <c r="AE142" s="1666">
        <v>51.067459806249431</v>
      </c>
      <c r="AF142" s="1666">
        <v>53.031592875720563</v>
      </c>
      <c r="AG142" s="1666">
        <v>54.995725945191694</v>
      </c>
      <c r="AH142" s="1666">
        <v>56.959859014662818</v>
      </c>
      <c r="AI142" s="1666">
        <v>58.923992084133957</v>
      </c>
    </row>
    <row r="143" spans="1:38" s="1122" customFormat="1">
      <c r="A143" s="5194"/>
      <c r="B143" s="626" t="s">
        <v>1372</v>
      </c>
      <c r="C143" s="205"/>
      <c r="D143" s="205"/>
      <c r="E143" s="1421"/>
      <c r="F143" s="1421" t="s">
        <v>207</v>
      </c>
      <c r="G143" s="1667">
        <f>G142+G141</f>
        <v>3.9282661389422633</v>
      </c>
      <c r="H143" s="1667">
        <f t="shared" ref="H143" si="137">H142+H141</f>
        <v>5.8923992084133969</v>
      </c>
      <c r="I143" s="1667">
        <f t="shared" ref="I143" si="138">I142+I141</f>
        <v>7.8565322778845266</v>
      </c>
      <c r="J143" s="1667">
        <f t="shared" ref="J143" si="139">J142+J141</f>
        <v>9.8206653473556624</v>
      </c>
      <c r="K143" s="1667">
        <f t="shared" ref="K143" si="140">K142+K141</f>
        <v>11.784798416826794</v>
      </c>
      <c r="L143" s="1667">
        <f t="shared" ref="L143" si="141">L142+L141</f>
        <v>13.748931486297923</v>
      </c>
      <c r="M143" s="1667">
        <f t="shared" ref="M143" si="142">M142+M141</f>
        <v>15.713064555769053</v>
      </c>
      <c r="N143" s="1667">
        <f t="shared" ref="N143" si="143">N142+N141</f>
        <v>17.677197625240186</v>
      </c>
      <c r="O143" s="1667">
        <f t="shared" ref="O143" si="144">O142+O141</f>
        <v>19.641330694711325</v>
      </c>
      <c r="P143" s="1667">
        <f t="shared" ref="P143" si="145">P142+P141</f>
        <v>21.605463764182453</v>
      </c>
      <c r="Q143" s="1667">
        <f t="shared" ref="Q143" si="146">Q142+Q141</f>
        <v>23.569596833653588</v>
      </c>
      <c r="R143" s="1667">
        <f t="shared" ref="R143" si="147">R142+R141</f>
        <v>25.533729903124716</v>
      </c>
      <c r="S143" s="1667">
        <f t="shared" ref="S143" si="148">S142+S141</f>
        <v>27.497862972595847</v>
      </c>
      <c r="T143" s="1667">
        <f t="shared" ref="T143" si="149">T142+T141</f>
        <v>29.461996042066978</v>
      </c>
      <c r="U143" s="1667">
        <f t="shared" ref="U143" si="150">U142+U141</f>
        <v>31.426129111538106</v>
      </c>
      <c r="V143" s="1667">
        <f t="shared" ref="V143" si="151">V142+V141</f>
        <v>33.390262181009241</v>
      </c>
      <c r="W143" s="1667">
        <f t="shared" ref="W143" si="152">W142+W141</f>
        <v>35.354395250480373</v>
      </c>
      <c r="X143" s="1667">
        <f t="shared" ref="X143" si="153">X142+X141</f>
        <v>37.318528319951504</v>
      </c>
      <c r="Y143" s="1667">
        <f t="shared" ref="Y143" si="154">Y142+Y141</f>
        <v>39.28266138942265</v>
      </c>
      <c r="Z143" s="1667">
        <f t="shared" ref="Z143" si="155">Z142+Z141</f>
        <v>41.246794458893774</v>
      </c>
      <c r="AA143" s="1667">
        <f t="shared" ref="AA143" si="156">AA142+AA141</f>
        <v>43.210927528364905</v>
      </c>
      <c r="AB143" s="1667">
        <f t="shared" ref="AB143" si="157">AB142+AB141</f>
        <v>45.175060597836037</v>
      </c>
      <c r="AC143" s="1667">
        <f t="shared" ref="AC143" si="158">AC142+AC141</f>
        <v>47.139193667307175</v>
      </c>
      <c r="AD143" s="1667">
        <f t="shared" ref="AD143" si="159">AD142+AD141</f>
        <v>49.1033267367783</v>
      </c>
      <c r="AE143" s="1667">
        <f t="shared" ref="AE143" si="160">AE142+AE141</f>
        <v>51.067459806249431</v>
      </c>
      <c r="AF143" s="1667">
        <f t="shared" ref="AF143" si="161">AF142+AF141</f>
        <v>53.031592875720563</v>
      </c>
      <c r="AG143" s="1667">
        <f t="shared" ref="AG143" si="162">AG142+AG141</f>
        <v>54.995725945191694</v>
      </c>
      <c r="AH143" s="1667">
        <f t="shared" ref="AH143" si="163">AH142+AH141</f>
        <v>56.959859014662818</v>
      </c>
      <c r="AI143" s="1667">
        <f t="shared" ref="AI143" si="164">AI142+AI141</f>
        <v>58.923992084133957</v>
      </c>
      <c r="AJ143" s="1125"/>
      <c r="AK143" s="1124"/>
      <c r="AL143" s="1125"/>
    </row>
    <row r="144" spans="1:38" s="1122" customFormat="1" ht="15.75" thickBot="1">
      <c r="A144" s="5194"/>
      <c r="E144" s="1431"/>
      <c r="I144" s="1123"/>
      <c r="J144" s="1124"/>
      <c r="K144" s="1125"/>
      <c r="L144" s="1124"/>
      <c r="M144" s="1125"/>
      <c r="N144" s="1124"/>
      <c r="O144" s="1125"/>
      <c r="P144" s="1124"/>
      <c r="Q144" s="1125"/>
      <c r="R144" s="1124"/>
      <c r="S144" s="1125"/>
      <c r="T144" s="1124"/>
      <c r="U144" s="1125"/>
      <c r="V144" s="1124"/>
      <c r="W144" s="1125"/>
      <c r="X144" s="1124"/>
      <c r="Y144" s="1125"/>
      <c r="Z144" s="1124"/>
      <c r="AA144" s="1125"/>
      <c r="AB144" s="1124"/>
      <c r="AC144" s="1125"/>
      <c r="AD144" s="1124"/>
      <c r="AE144" s="1125"/>
      <c r="AF144" s="1124"/>
      <c r="AG144" s="1125"/>
      <c r="AH144" s="1124"/>
      <c r="AI144" s="251"/>
      <c r="AJ144" s="1125"/>
      <c r="AK144" s="1124"/>
      <c r="AL144" s="1125"/>
    </row>
    <row r="145" spans="1:38">
      <c r="A145" s="5194"/>
      <c r="B145" s="51" t="s">
        <v>329</v>
      </c>
      <c r="C145" s="799"/>
      <c r="D145" s="52"/>
      <c r="E145" s="800"/>
      <c r="F145" s="1502" t="s">
        <v>208</v>
      </c>
      <c r="G145" s="660" t="s">
        <v>1927</v>
      </c>
      <c r="H145" s="549"/>
      <c r="I145" s="549"/>
      <c r="J145" s="549"/>
      <c r="K145" s="550"/>
      <c r="L145" s="587"/>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K145" s="219"/>
      <c r="AL145" s="219"/>
    </row>
    <row r="146" spans="1:38" hidden="1">
      <c r="A146" s="5194"/>
      <c r="B146" s="239" t="s">
        <v>330</v>
      </c>
      <c r="C146" s="220"/>
      <c r="E146" s="43"/>
      <c r="F146" s="62" t="s">
        <v>207</v>
      </c>
      <c r="G146" s="878">
        <v>3.9282661389422633</v>
      </c>
      <c r="H146" s="875">
        <v>5.8923992084133969</v>
      </c>
      <c r="I146" s="875">
        <v>7.8565322778845266</v>
      </c>
      <c r="J146" s="875">
        <v>9.8206653473556624</v>
      </c>
      <c r="K146" s="879">
        <v>11.784798416826794</v>
      </c>
      <c r="L146" s="808"/>
      <c r="M146" s="802"/>
      <c r="N146" s="802"/>
      <c r="O146" s="802"/>
      <c r="P146" s="802"/>
      <c r="Q146" s="802"/>
      <c r="R146" s="802"/>
      <c r="S146" s="802"/>
      <c r="T146" s="802"/>
      <c r="U146" s="802"/>
      <c r="V146" s="802"/>
      <c r="W146" s="802"/>
      <c r="X146" s="802"/>
      <c r="Y146" s="802"/>
      <c r="Z146" s="802"/>
      <c r="AA146" s="802"/>
      <c r="AB146" s="802"/>
      <c r="AC146" s="802"/>
      <c r="AD146" s="802"/>
      <c r="AE146" s="802"/>
      <c r="AF146" s="802"/>
      <c r="AG146" s="802"/>
      <c r="AH146" s="802"/>
      <c r="AI146" s="802"/>
      <c r="AK146" s="219"/>
      <c r="AL146" s="219"/>
    </row>
    <row r="147" spans="1:38" ht="15.75" thickBot="1">
      <c r="A147" s="5194"/>
      <c r="B147" s="244" t="s">
        <v>336</v>
      </c>
      <c r="C147" s="409"/>
      <c r="D147" s="205"/>
      <c r="E147" s="627"/>
      <c r="F147" s="408" t="s">
        <v>208</v>
      </c>
      <c r="G147" s="560">
        <f>G143*$G$199/$G$198</f>
        <v>2.1426906212412344</v>
      </c>
      <c r="H147" s="561">
        <f>H143*$G$199/$G$198</f>
        <v>3.2140359318618534</v>
      </c>
      <c r="I147" s="561">
        <f>I143*$G$199/$G$198</f>
        <v>4.2853812424824689</v>
      </c>
      <c r="J147" s="561">
        <f>J143*$G$199/$G$198</f>
        <v>5.3567265531030896</v>
      </c>
      <c r="K147" s="557">
        <f>K143*$G$199/$G$198</f>
        <v>6.4280718637237069</v>
      </c>
      <c r="L147" s="514"/>
      <c r="M147" s="280"/>
      <c r="N147" s="280"/>
      <c r="O147" s="280"/>
      <c r="P147" s="280"/>
      <c r="Q147" s="280"/>
      <c r="R147" s="280"/>
      <c r="S147" s="280"/>
      <c r="T147" s="283"/>
      <c r="U147" s="283"/>
      <c r="V147" s="283"/>
      <c r="W147" s="283"/>
      <c r="X147" s="283"/>
      <c r="Y147" s="283"/>
      <c r="Z147" s="283"/>
      <c r="AA147" s="283"/>
      <c r="AB147" s="283"/>
      <c r="AC147" s="283"/>
      <c r="AD147" s="283"/>
      <c r="AE147" s="283"/>
      <c r="AF147" s="283"/>
      <c r="AG147" s="283"/>
      <c r="AH147" s="283"/>
      <c r="AI147" s="283"/>
    </row>
    <row r="148" spans="1:38">
      <c r="A148" s="5194"/>
      <c r="B148" s="51" t="s">
        <v>329</v>
      </c>
      <c r="C148" s="799"/>
      <c r="D148" s="52"/>
      <c r="E148" s="800"/>
      <c r="F148" s="1502" t="s">
        <v>208</v>
      </c>
      <c r="G148" s="659"/>
      <c r="H148" s="820"/>
      <c r="I148" s="820"/>
      <c r="J148" s="820"/>
      <c r="K148" s="820"/>
      <c r="L148" s="820" t="s">
        <v>1933</v>
      </c>
      <c r="M148" s="534"/>
      <c r="N148" s="534"/>
      <c r="O148" s="534"/>
      <c r="P148" s="534"/>
      <c r="Q148" s="534"/>
      <c r="R148" s="534"/>
      <c r="S148" s="536"/>
      <c r="T148" s="587"/>
      <c r="U148" s="265"/>
      <c r="V148" s="265"/>
      <c r="W148" s="265"/>
      <c r="X148" s="265"/>
      <c r="Y148" s="265"/>
      <c r="Z148" s="265"/>
      <c r="AA148" s="265"/>
      <c r="AB148" s="265"/>
      <c r="AC148" s="265"/>
      <c r="AD148" s="265"/>
      <c r="AE148" s="265"/>
      <c r="AF148" s="265"/>
      <c r="AG148" s="265"/>
      <c r="AH148" s="265"/>
      <c r="AI148" s="265"/>
      <c r="AK148" s="219"/>
      <c r="AL148" s="219"/>
    </row>
    <row r="149" spans="1:38" hidden="1">
      <c r="A149" s="5194"/>
      <c r="B149" s="239" t="s">
        <v>330</v>
      </c>
      <c r="C149" s="220"/>
      <c r="E149" s="43"/>
      <c r="F149" s="62" t="s">
        <v>207</v>
      </c>
      <c r="G149" s="823">
        <v>3.9282661389422633</v>
      </c>
      <c r="H149" s="805">
        <v>5.8923992084133969</v>
      </c>
      <c r="I149" s="805">
        <v>7.8565322778845266</v>
      </c>
      <c r="J149" s="805">
        <v>9.8206653473556624</v>
      </c>
      <c r="K149" s="805">
        <v>11.784798416826794</v>
      </c>
      <c r="L149" s="805">
        <v>13.748931486297923</v>
      </c>
      <c r="M149" s="805">
        <v>15.713064555769053</v>
      </c>
      <c r="N149" s="805">
        <v>17.677197625240186</v>
      </c>
      <c r="O149" s="805">
        <v>19.641330694711325</v>
      </c>
      <c r="P149" s="805">
        <v>21.605463764182453</v>
      </c>
      <c r="Q149" s="805">
        <v>23.569596833653588</v>
      </c>
      <c r="R149" s="805">
        <v>25.533729903124716</v>
      </c>
      <c r="S149" s="824">
        <v>27.497862972595847</v>
      </c>
      <c r="T149" s="808"/>
      <c r="U149" s="802"/>
      <c r="V149" s="802"/>
      <c r="W149" s="802"/>
      <c r="X149" s="802"/>
      <c r="Y149" s="802"/>
      <c r="Z149" s="802"/>
      <c r="AA149" s="802"/>
      <c r="AB149" s="802"/>
      <c r="AC149" s="802"/>
      <c r="AD149" s="802"/>
      <c r="AE149" s="802"/>
      <c r="AF149" s="802"/>
      <c r="AG149" s="802"/>
      <c r="AH149" s="802"/>
      <c r="AI149" s="802"/>
      <c r="AK149" s="219"/>
      <c r="AL149" s="219"/>
    </row>
    <row r="150" spans="1:38" ht="15.75" thickBot="1">
      <c r="A150" s="5194"/>
      <c r="B150" s="244" t="s">
        <v>336</v>
      </c>
      <c r="C150" s="409"/>
      <c r="D150" s="205"/>
      <c r="E150" s="627"/>
      <c r="F150" s="408" t="s">
        <v>208</v>
      </c>
      <c r="G150" s="565">
        <f t="shared" ref="G150:S150" si="165">G143*$J$199/$J$198</f>
        <v>2.0495301594481372</v>
      </c>
      <c r="H150" s="544">
        <f t="shared" si="165"/>
        <v>3.0742952391722072</v>
      </c>
      <c r="I150" s="544">
        <f t="shared" si="165"/>
        <v>4.0990603188962744</v>
      </c>
      <c r="J150" s="544">
        <f t="shared" si="165"/>
        <v>5.1238253986203457</v>
      </c>
      <c r="K150" s="544">
        <f t="shared" si="165"/>
        <v>6.1485904783444143</v>
      </c>
      <c r="L150" s="544">
        <f t="shared" si="165"/>
        <v>7.173355558068482</v>
      </c>
      <c r="M150" s="544">
        <f t="shared" si="165"/>
        <v>8.1981206377925488</v>
      </c>
      <c r="N150" s="544">
        <f t="shared" si="165"/>
        <v>9.2228857175166183</v>
      </c>
      <c r="O150" s="282">
        <f t="shared" si="165"/>
        <v>10.247650797240691</v>
      </c>
      <c r="P150" s="282">
        <f t="shared" si="165"/>
        <v>11.272415876964757</v>
      </c>
      <c r="Q150" s="282">
        <f t="shared" si="165"/>
        <v>12.297180956688829</v>
      </c>
      <c r="R150" s="282">
        <f t="shared" si="165"/>
        <v>13.321946036412895</v>
      </c>
      <c r="S150" s="542">
        <f t="shared" si="165"/>
        <v>14.346711116136964</v>
      </c>
      <c r="T150" s="514"/>
      <c r="U150" s="280"/>
      <c r="V150" s="280"/>
      <c r="W150" s="280"/>
      <c r="X150" s="280"/>
      <c r="Y150" s="280"/>
      <c r="Z150" s="280"/>
      <c r="AA150" s="280"/>
      <c r="AB150" s="280"/>
      <c r="AC150" s="280"/>
      <c r="AD150" s="280"/>
      <c r="AE150" s="280"/>
      <c r="AF150" s="280"/>
      <c r="AG150" s="283"/>
      <c r="AH150" s="283"/>
      <c r="AI150" s="283"/>
    </row>
    <row r="151" spans="1:38">
      <c r="A151" s="5194"/>
      <c r="B151" s="51" t="s">
        <v>329</v>
      </c>
      <c r="C151" s="799"/>
      <c r="D151" s="52"/>
      <c r="E151" s="800"/>
      <c r="F151" s="1530" t="s">
        <v>208</v>
      </c>
      <c r="G151" s="269"/>
      <c r="H151" s="269"/>
      <c r="I151" s="269"/>
      <c r="J151" s="269"/>
      <c r="K151" s="269"/>
      <c r="L151" s="269"/>
      <c r="M151" s="269"/>
      <c r="N151" s="548"/>
      <c r="O151" s="834"/>
      <c r="P151" s="835"/>
      <c r="Q151" s="835"/>
      <c r="R151" s="835"/>
      <c r="S151" s="835"/>
      <c r="T151" s="835" t="s">
        <v>1910</v>
      </c>
      <c r="U151" s="836"/>
      <c r="V151" s="836"/>
      <c r="W151" s="836"/>
      <c r="X151" s="836"/>
      <c r="Y151" s="836"/>
      <c r="Z151" s="836"/>
      <c r="AA151" s="836"/>
      <c r="AB151" s="836"/>
      <c r="AC151" s="836"/>
      <c r="AD151" s="836"/>
      <c r="AE151" s="836"/>
      <c r="AF151" s="520"/>
      <c r="AG151" s="587"/>
      <c r="AH151" s="265"/>
      <c r="AI151" s="265"/>
      <c r="AK151" s="219"/>
      <c r="AL151" s="219"/>
    </row>
    <row r="152" spans="1:38" hidden="1">
      <c r="A152" s="5194"/>
      <c r="B152" s="239" t="s">
        <v>330</v>
      </c>
      <c r="C152" s="220"/>
      <c r="E152" s="43"/>
      <c r="F152" s="633" t="s">
        <v>207</v>
      </c>
      <c r="G152" s="802"/>
      <c r="H152" s="802"/>
      <c r="I152" s="802"/>
      <c r="J152" s="802"/>
      <c r="K152" s="802"/>
      <c r="L152" s="802"/>
      <c r="M152" s="802"/>
      <c r="N152" s="830"/>
      <c r="O152" s="844">
        <v>19.641330694711325</v>
      </c>
      <c r="P152" s="826">
        <v>21.605463764182453</v>
      </c>
      <c r="Q152" s="826">
        <v>23.569596833653588</v>
      </c>
      <c r="R152" s="826">
        <v>25.533729903124716</v>
      </c>
      <c r="S152" s="826">
        <v>27.497862972595847</v>
      </c>
      <c r="T152" s="826">
        <v>29.461996042066978</v>
      </c>
      <c r="U152" s="826">
        <v>31.426129111538106</v>
      </c>
      <c r="V152" s="826">
        <v>33.390262181009241</v>
      </c>
      <c r="W152" s="826">
        <v>35.354395250480373</v>
      </c>
      <c r="X152" s="826">
        <v>37.318528319951504</v>
      </c>
      <c r="Y152" s="826">
        <v>39.28266138942265</v>
      </c>
      <c r="Z152" s="826">
        <v>41.246794458893774</v>
      </c>
      <c r="AA152" s="826">
        <v>43.210927528364905</v>
      </c>
      <c r="AB152" s="826">
        <v>45.175060597836037</v>
      </c>
      <c r="AC152" s="826">
        <v>47.139193667307175</v>
      </c>
      <c r="AD152" s="826">
        <v>49.1033267367783</v>
      </c>
      <c r="AE152" s="826">
        <v>51.067459806249431</v>
      </c>
      <c r="AF152" s="845">
        <v>53.031592875720563</v>
      </c>
      <c r="AG152" s="808"/>
      <c r="AH152" s="802"/>
      <c r="AI152" s="802"/>
      <c r="AK152" s="219"/>
      <c r="AL152" s="219"/>
    </row>
    <row r="153" spans="1:38" ht="15.75" thickBot="1">
      <c r="A153" s="5194"/>
      <c r="B153" s="244" t="s">
        <v>336</v>
      </c>
      <c r="C153" s="409"/>
      <c r="D153" s="205"/>
      <c r="E153" s="627"/>
      <c r="F153" s="634" t="s">
        <v>208</v>
      </c>
      <c r="G153" s="283"/>
      <c r="H153" s="283"/>
      <c r="I153" s="283"/>
      <c r="J153" s="283"/>
      <c r="K153" s="283"/>
      <c r="L153" s="283"/>
      <c r="M153" s="283"/>
      <c r="N153" s="471"/>
      <c r="O153" s="842">
        <f t="shared" ref="O153:AF153" si="166">O143*$P$199/$P$198</f>
        <v>10.341322193924793</v>
      </c>
      <c r="P153" s="843">
        <f t="shared" si="166"/>
        <v>11.375454413317268</v>
      </c>
      <c r="Q153" s="843">
        <f t="shared" si="166"/>
        <v>12.40958663270975</v>
      </c>
      <c r="R153" s="843">
        <f t="shared" si="166"/>
        <v>13.443718852102226</v>
      </c>
      <c r="S153" s="843">
        <f t="shared" si="166"/>
        <v>14.477851071494706</v>
      </c>
      <c r="T153" s="843">
        <f t="shared" si="166"/>
        <v>15.511983290887184</v>
      </c>
      <c r="U153" s="843">
        <f t="shared" si="166"/>
        <v>16.546115510279659</v>
      </c>
      <c r="V153" s="843">
        <f t="shared" si="166"/>
        <v>17.580247729672141</v>
      </c>
      <c r="W153" s="848">
        <f t="shared" si="166"/>
        <v>18.61437994906462</v>
      </c>
      <c r="X153" s="848">
        <f t="shared" si="166"/>
        <v>19.648512168457099</v>
      </c>
      <c r="Y153" s="848">
        <f t="shared" si="166"/>
        <v>20.682644387849585</v>
      </c>
      <c r="Z153" s="848">
        <f t="shared" si="166"/>
        <v>21.71677660724206</v>
      </c>
      <c r="AA153" s="848">
        <f t="shared" si="166"/>
        <v>22.750908826634536</v>
      </c>
      <c r="AB153" s="848">
        <f t="shared" si="166"/>
        <v>23.785041046027018</v>
      </c>
      <c r="AC153" s="848">
        <f t="shared" si="166"/>
        <v>24.819173265419501</v>
      </c>
      <c r="AD153" s="848">
        <f t="shared" si="166"/>
        <v>25.853305484811976</v>
      </c>
      <c r="AE153" s="848">
        <f t="shared" si="166"/>
        <v>26.887437704204451</v>
      </c>
      <c r="AF153" s="849">
        <f t="shared" si="166"/>
        <v>27.92156992359693</v>
      </c>
      <c r="AG153" s="514"/>
      <c r="AH153" s="280"/>
      <c r="AI153" s="280"/>
    </row>
    <row r="154" spans="1:38">
      <c r="A154" s="5194"/>
      <c r="B154" s="51" t="s">
        <v>329</v>
      </c>
      <c r="C154" s="799"/>
      <c r="D154" s="52"/>
      <c r="E154" s="800"/>
      <c r="F154" s="1530" t="s">
        <v>208</v>
      </c>
      <c r="G154" s="265"/>
      <c r="H154" s="265"/>
      <c r="I154" s="265"/>
      <c r="J154" s="265"/>
      <c r="K154" s="265"/>
      <c r="L154" s="265"/>
      <c r="M154" s="265"/>
      <c r="N154" s="265"/>
      <c r="O154" s="269"/>
      <c r="P154" s="269"/>
      <c r="Q154" s="269"/>
      <c r="R154" s="269"/>
      <c r="S154" s="269"/>
      <c r="T154" s="269"/>
      <c r="U154" s="269"/>
      <c r="V154" s="548"/>
      <c r="W154" s="658"/>
      <c r="X154" s="864"/>
      <c r="Y154" s="864"/>
      <c r="Z154" s="864"/>
      <c r="AA154" s="864"/>
      <c r="AB154" s="864"/>
      <c r="AC154" s="864"/>
      <c r="AD154" s="864"/>
      <c r="AE154" s="864"/>
      <c r="AF154" s="864"/>
      <c r="AG154" s="864" t="s">
        <v>1912</v>
      </c>
      <c r="AH154" s="500"/>
      <c r="AI154" s="502"/>
      <c r="AK154" s="219"/>
      <c r="AL154" s="219"/>
    </row>
    <row r="155" spans="1:38" hidden="1">
      <c r="A155" s="5194"/>
      <c r="B155" s="239" t="s">
        <v>330</v>
      </c>
      <c r="C155" s="220"/>
      <c r="E155" s="43"/>
      <c r="F155" s="633" t="s">
        <v>207</v>
      </c>
      <c r="G155" s="802"/>
      <c r="H155" s="802"/>
      <c r="I155" s="802"/>
      <c r="J155" s="802"/>
      <c r="K155" s="802"/>
      <c r="L155" s="802"/>
      <c r="M155" s="802"/>
      <c r="N155" s="802"/>
      <c r="O155" s="802"/>
      <c r="P155" s="802"/>
      <c r="Q155" s="802"/>
      <c r="R155" s="802"/>
      <c r="S155" s="802"/>
      <c r="T155" s="802"/>
      <c r="U155" s="802"/>
      <c r="V155" s="830"/>
      <c r="W155" s="872">
        <v>35.354395250480373</v>
      </c>
      <c r="X155" s="873">
        <v>37.318528319951504</v>
      </c>
      <c r="Y155" s="873">
        <v>39.28266138942265</v>
      </c>
      <c r="Z155" s="873">
        <v>41.246794458893774</v>
      </c>
      <c r="AA155" s="873">
        <v>43.210927528364905</v>
      </c>
      <c r="AB155" s="873">
        <v>45.175060597836037</v>
      </c>
      <c r="AC155" s="873">
        <v>47.139193667307175</v>
      </c>
      <c r="AD155" s="873">
        <v>49.1033267367783</v>
      </c>
      <c r="AE155" s="873">
        <v>51.067459806249431</v>
      </c>
      <c r="AF155" s="873">
        <v>53.031592875720563</v>
      </c>
      <c r="AG155" s="873">
        <v>54.995725945191694</v>
      </c>
      <c r="AH155" s="873">
        <v>56.959859014662818</v>
      </c>
      <c r="AI155" s="874">
        <v>58.923992084133957</v>
      </c>
      <c r="AK155" s="219"/>
      <c r="AL155" s="219"/>
    </row>
    <row r="156" spans="1:38" ht="15.75" thickBot="1">
      <c r="A156" s="5194"/>
      <c r="B156" s="244" t="s">
        <v>336</v>
      </c>
      <c r="C156" s="409"/>
      <c r="D156" s="205"/>
      <c r="E156" s="627"/>
      <c r="F156" s="634" t="s">
        <v>208</v>
      </c>
      <c r="G156" s="283"/>
      <c r="H156" s="283"/>
      <c r="I156" s="283"/>
      <c r="J156" s="283"/>
      <c r="K156" s="283"/>
      <c r="L156" s="283"/>
      <c r="M156" s="283"/>
      <c r="N156" s="283"/>
      <c r="O156" s="283"/>
      <c r="P156" s="283"/>
      <c r="Q156" s="283"/>
      <c r="R156" s="283"/>
      <c r="S156" s="283"/>
      <c r="T156" s="283"/>
      <c r="U156" s="283"/>
      <c r="V156" s="471"/>
      <c r="W156" s="509">
        <f t="shared" ref="W156:AI156" si="167">W143*$V$199/$V$198</f>
        <v>17.8744877773076</v>
      </c>
      <c r="X156" s="510">
        <f t="shared" si="167"/>
        <v>18.867514876046911</v>
      </c>
      <c r="Y156" s="510">
        <f t="shared" si="167"/>
        <v>19.86054197478623</v>
      </c>
      <c r="Z156" s="510">
        <f t="shared" si="167"/>
        <v>20.853569073525534</v>
      </c>
      <c r="AA156" s="510">
        <f t="shared" si="167"/>
        <v>21.846596172264846</v>
      </c>
      <c r="AB156" s="510">
        <f t="shared" si="167"/>
        <v>22.839623271004157</v>
      </c>
      <c r="AC156" s="510">
        <f t="shared" si="167"/>
        <v>23.832650369743469</v>
      </c>
      <c r="AD156" s="510">
        <f t="shared" si="167"/>
        <v>24.82567746848278</v>
      </c>
      <c r="AE156" s="510">
        <f t="shared" si="167"/>
        <v>25.818704567222088</v>
      </c>
      <c r="AF156" s="510">
        <f t="shared" si="167"/>
        <v>26.8117316659614</v>
      </c>
      <c r="AG156" s="510">
        <f t="shared" si="167"/>
        <v>27.804758764700708</v>
      </c>
      <c r="AH156" s="510">
        <f t="shared" si="167"/>
        <v>28.797785863440019</v>
      </c>
      <c r="AI156" s="511">
        <f t="shared" si="167"/>
        <v>29.790812962179331</v>
      </c>
    </row>
    <row r="157" spans="1:38" ht="17.25" customHeight="1">
      <c r="A157" s="175"/>
      <c r="B157" s="175"/>
      <c r="C157" s="172"/>
      <c r="D157" s="175"/>
      <c r="E157" s="172"/>
      <c r="F157" s="176"/>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L157" s="219"/>
    </row>
    <row r="158" spans="1:38" s="1122" customFormat="1" ht="17.25" customHeight="1">
      <c r="A158" s="175"/>
      <c r="B158" s="175"/>
      <c r="C158" s="172"/>
      <c r="D158" s="175"/>
      <c r="E158" s="172"/>
      <c r="F158" s="176"/>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1125"/>
      <c r="AK158" s="1124"/>
    </row>
    <row r="159" spans="1:38" s="1122" customFormat="1" ht="17.25" customHeight="1">
      <c r="A159" s="5208" t="s">
        <v>1375</v>
      </c>
      <c r="B159" s="175" t="s">
        <v>1373</v>
      </c>
      <c r="C159" s="1668">
        <v>1.5</v>
      </c>
      <c r="D159" s="175" t="s">
        <v>1374</v>
      </c>
      <c r="E159" s="172"/>
      <c r="F159" s="176"/>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1125"/>
      <c r="AK159" s="1124"/>
    </row>
    <row r="160" spans="1:38" s="1122" customFormat="1" ht="17.25" customHeight="1">
      <c r="A160" s="5208"/>
      <c r="B160" s="175" t="s">
        <v>1376</v>
      </c>
      <c r="C160" s="1671"/>
      <c r="D160" s="175"/>
      <c r="E160" s="172"/>
      <c r="F160" s="176"/>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AI160" s="251"/>
      <c r="AJ160" s="1125"/>
      <c r="AK160" s="1124"/>
    </row>
    <row r="161" spans="1:38" s="1122" customFormat="1" ht="36.75" customHeight="1">
      <c r="A161" s="5208"/>
      <c r="B161" s="171"/>
      <c r="C161" s="96"/>
      <c r="D161" s="5170" t="s">
        <v>3059</v>
      </c>
      <c r="E161" s="5170"/>
      <c r="F161" s="5171"/>
      <c r="G161" s="296">
        <v>100</v>
      </c>
      <c r="H161" s="296">
        <f>G161+50</f>
        <v>150</v>
      </c>
      <c r="I161" s="296">
        <f>G161+100</f>
        <v>200</v>
      </c>
      <c r="J161" s="296">
        <f>H161+100</f>
        <v>250</v>
      </c>
      <c r="K161" s="296">
        <f t="shared" ref="K161" si="168">I161+100</f>
        <v>300</v>
      </c>
      <c r="L161" s="296">
        <f t="shared" ref="L161" si="169">J161+100</f>
        <v>350</v>
      </c>
      <c r="M161" s="296">
        <f t="shared" ref="M161" si="170">K161+100</f>
        <v>400</v>
      </c>
      <c r="N161" s="296">
        <f t="shared" ref="N161" si="171">L161+100</f>
        <v>450</v>
      </c>
      <c r="O161" s="296">
        <f t="shared" ref="O161" si="172">M161+100</f>
        <v>500</v>
      </c>
      <c r="P161" s="296">
        <f t="shared" ref="P161" si="173">N161+100</f>
        <v>550</v>
      </c>
      <c r="Q161" s="296">
        <f t="shared" ref="Q161" si="174">O161+100</f>
        <v>600</v>
      </c>
      <c r="R161" s="296">
        <f t="shared" ref="R161" si="175">P161+100</f>
        <v>650</v>
      </c>
      <c r="S161" s="296">
        <f t="shared" ref="S161" si="176">Q161+100</f>
        <v>700</v>
      </c>
      <c r="T161" s="296">
        <f t="shared" ref="T161" si="177">R161+100</f>
        <v>750</v>
      </c>
      <c r="U161" s="296">
        <f t="shared" ref="U161" si="178">S161+100</f>
        <v>800</v>
      </c>
      <c r="V161" s="296">
        <f t="shared" ref="V161" si="179">T161+100</f>
        <v>850</v>
      </c>
      <c r="W161" s="296">
        <f t="shared" ref="W161" si="180">U161+100</f>
        <v>900</v>
      </c>
      <c r="X161" s="296">
        <f t="shared" ref="X161" si="181">V161+100</f>
        <v>950</v>
      </c>
      <c r="Y161" s="296">
        <f t="shared" ref="Y161" si="182">W161+100</f>
        <v>1000</v>
      </c>
      <c r="Z161" s="296">
        <f t="shared" ref="Z161" si="183">X161+100</f>
        <v>1050</v>
      </c>
      <c r="AA161" s="296">
        <f t="shared" ref="AA161" si="184">Y161+100</f>
        <v>1100</v>
      </c>
      <c r="AB161" s="296">
        <f t="shared" ref="AB161" si="185">Z161+100</f>
        <v>1150</v>
      </c>
      <c r="AC161" s="296">
        <f t="shared" ref="AC161" si="186">AA161+100</f>
        <v>1200</v>
      </c>
      <c r="AD161" s="296">
        <f t="shared" ref="AD161" si="187">AB161+100</f>
        <v>1250</v>
      </c>
      <c r="AE161" s="296">
        <f t="shared" ref="AE161" si="188">AC161+100</f>
        <v>1300</v>
      </c>
      <c r="AF161" s="296">
        <f t="shared" ref="AF161" si="189">AD161+100</f>
        <v>1350</v>
      </c>
      <c r="AG161" s="296">
        <f t="shared" ref="AG161" si="190">AE161+100</f>
        <v>1400</v>
      </c>
      <c r="AH161" s="296">
        <f t="shared" ref="AH161" si="191">AF161+100</f>
        <v>1450</v>
      </c>
      <c r="AI161" s="296">
        <f t="shared" ref="AI161" si="192">AG161+100</f>
        <v>1500</v>
      </c>
      <c r="AJ161" s="1125"/>
      <c r="AK161" s="1124"/>
    </row>
    <row r="162" spans="1:38" s="1122" customFormat="1" ht="36.75" customHeight="1">
      <c r="A162" s="5208"/>
      <c r="B162" s="175"/>
      <c r="C162" s="172"/>
      <c r="D162" s="5172" t="s">
        <v>3060</v>
      </c>
      <c r="E162" s="5172"/>
      <c r="F162" s="5173"/>
      <c r="G162" s="1669">
        <f>G161*$C$159</f>
        <v>150</v>
      </c>
      <c r="H162" s="1669">
        <f t="shared" ref="H162:AI162" si="193">H161*$C$159</f>
        <v>225</v>
      </c>
      <c r="I162" s="1669">
        <f t="shared" si="193"/>
        <v>300</v>
      </c>
      <c r="J162" s="1669">
        <f t="shared" si="193"/>
        <v>375</v>
      </c>
      <c r="K162" s="1669">
        <f t="shared" si="193"/>
        <v>450</v>
      </c>
      <c r="L162" s="1669">
        <f t="shared" si="193"/>
        <v>525</v>
      </c>
      <c r="M162" s="1669">
        <f t="shared" si="193"/>
        <v>600</v>
      </c>
      <c r="N162" s="1669">
        <f t="shared" si="193"/>
        <v>675</v>
      </c>
      <c r="O162" s="1669">
        <f t="shared" si="193"/>
        <v>750</v>
      </c>
      <c r="P162" s="1669">
        <f t="shared" si="193"/>
        <v>825</v>
      </c>
      <c r="Q162" s="1669">
        <f t="shared" si="193"/>
        <v>900</v>
      </c>
      <c r="R162" s="1669">
        <f t="shared" si="193"/>
        <v>975</v>
      </c>
      <c r="S162" s="1669">
        <f t="shared" si="193"/>
        <v>1050</v>
      </c>
      <c r="T162" s="1669">
        <f t="shared" si="193"/>
        <v>1125</v>
      </c>
      <c r="U162" s="1669">
        <f t="shared" si="193"/>
        <v>1200</v>
      </c>
      <c r="V162" s="1669">
        <f t="shared" si="193"/>
        <v>1275</v>
      </c>
      <c r="W162" s="1669">
        <f t="shared" si="193"/>
        <v>1350</v>
      </c>
      <c r="X162" s="1669">
        <f t="shared" si="193"/>
        <v>1425</v>
      </c>
      <c r="Y162" s="1669">
        <f t="shared" si="193"/>
        <v>1500</v>
      </c>
      <c r="Z162" s="1669">
        <f t="shared" si="193"/>
        <v>1575</v>
      </c>
      <c r="AA162" s="1669">
        <f t="shared" si="193"/>
        <v>1650</v>
      </c>
      <c r="AB162" s="1669">
        <f t="shared" si="193"/>
        <v>1725</v>
      </c>
      <c r="AC162" s="1669">
        <f t="shared" si="193"/>
        <v>1800</v>
      </c>
      <c r="AD162" s="1669">
        <f t="shared" si="193"/>
        <v>1875</v>
      </c>
      <c r="AE162" s="1669">
        <f t="shared" si="193"/>
        <v>1950</v>
      </c>
      <c r="AF162" s="1669">
        <f t="shared" si="193"/>
        <v>2025</v>
      </c>
      <c r="AG162" s="1669">
        <f t="shared" si="193"/>
        <v>2100</v>
      </c>
      <c r="AH162" s="1669">
        <f t="shared" si="193"/>
        <v>2175</v>
      </c>
      <c r="AI162" s="1669">
        <f t="shared" si="193"/>
        <v>2250</v>
      </c>
      <c r="AJ162" s="1125"/>
      <c r="AK162" s="1124"/>
    </row>
    <row r="163" spans="1:38" s="249" customFormat="1">
      <c r="A163" s="5208"/>
      <c r="B163" s="248" t="s">
        <v>355</v>
      </c>
      <c r="D163" s="248"/>
      <c r="E163" s="1150"/>
      <c r="G163" s="259"/>
      <c r="H163" s="1618"/>
      <c r="I163" s="1150"/>
      <c r="J163" s="1150"/>
      <c r="K163" s="259"/>
      <c r="L163" s="1618"/>
      <c r="M163" s="1150"/>
      <c r="N163" s="1150"/>
      <c r="O163" s="259"/>
      <c r="P163" s="1618"/>
      <c r="Q163" s="1150"/>
      <c r="R163" s="1150"/>
      <c r="S163" s="259"/>
      <c r="T163" s="1618"/>
      <c r="U163" s="1150"/>
      <c r="V163" s="1150"/>
      <c r="W163" s="259"/>
      <c r="X163" s="1618"/>
      <c r="Y163" s="1150"/>
      <c r="Z163" s="1150"/>
      <c r="AA163" s="259"/>
      <c r="AB163" s="1618"/>
      <c r="AC163" s="1150"/>
      <c r="AD163" s="1150"/>
      <c r="AE163" s="259"/>
      <c r="AF163" s="1618"/>
      <c r="AG163" s="1150"/>
      <c r="AH163" s="1150"/>
      <c r="AI163" s="1150"/>
      <c r="AJ163" s="173"/>
      <c r="AK163" s="174"/>
      <c r="AL163" s="173"/>
    </row>
    <row r="164" spans="1:38" s="1122" customFormat="1">
      <c r="A164" s="5208"/>
      <c r="B164" s="51" t="s">
        <v>1371</v>
      </c>
      <c r="C164" s="52"/>
      <c r="D164" s="52"/>
      <c r="E164" s="1429"/>
      <c r="F164" s="52"/>
      <c r="G164" s="1665">
        <f>G20</f>
        <v>5.6621153162345959</v>
      </c>
      <c r="H164" s="1665">
        <f t="shared" ref="H164:AI164" si="194">H20</f>
        <v>8.4931729743518929</v>
      </c>
      <c r="I164" s="1665">
        <f t="shared" si="194"/>
        <v>11.324230632469192</v>
      </c>
      <c r="J164" s="1665">
        <f t="shared" si="194"/>
        <v>14.155288290586489</v>
      </c>
      <c r="K164" s="1665">
        <f t="shared" si="194"/>
        <v>16.986345948703786</v>
      </c>
      <c r="L164" s="1665">
        <f t="shared" si="194"/>
        <v>19.817403606821081</v>
      </c>
      <c r="M164" s="1665">
        <f t="shared" si="194"/>
        <v>22.648461264938383</v>
      </c>
      <c r="N164" s="1665">
        <f t="shared" si="194"/>
        <v>25.479518923055682</v>
      </c>
      <c r="O164" s="1665">
        <f t="shared" si="194"/>
        <v>28.310576581172977</v>
      </c>
      <c r="P164" s="1665">
        <f t="shared" si="194"/>
        <v>31.141634239290276</v>
      </c>
      <c r="Q164" s="1665">
        <f t="shared" si="194"/>
        <v>33.972691897407572</v>
      </c>
      <c r="R164" s="1665">
        <f t="shared" si="194"/>
        <v>36.803749555524867</v>
      </c>
      <c r="S164" s="1665">
        <f t="shared" si="194"/>
        <v>39.634807213642162</v>
      </c>
      <c r="T164" s="1665">
        <f t="shared" si="194"/>
        <v>42.465864871759472</v>
      </c>
      <c r="U164" s="1665">
        <f t="shared" si="194"/>
        <v>45.296922529876767</v>
      </c>
      <c r="V164" s="1665">
        <f t="shared" si="194"/>
        <v>48.127980187994062</v>
      </c>
      <c r="W164" s="1665">
        <f t="shared" si="194"/>
        <v>50.959037846111364</v>
      </c>
      <c r="X164" s="1665">
        <f t="shared" si="194"/>
        <v>53.79009550422866</v>
      </c>
      <c r="Y164" s="1665">
        <f t="shared" si="194"/>
        <v>56.621153162345955</v>
      </c>
      <c r="Z164" s="1665">
        <f t="shared" si="194"/>
        <v>59.452210820463257</v>
      </c>
      <c r="AA164" s="1665">
        <f t="shared" si="194"/>
        <v>62.283268478580553</v>
      </c>
      <c r="AB164" s="1665">
        <f t="shared" si="194"/>
        <v>65.114326136697841</v>
      </c>
      <c r="AC164" s="1665">
        <f t="shared" si="194"/>
        <v>67.945383794815143</v>
      </c>
      <c r="AD164" s="1665">
        <f t="shared" si="194"/>
        <v>70.776441452932431</v>
      </c>
      <c r="AE164" s="1665">
        <f t="shared" si="194"/>
        <v>73.607499111049734</v>
      </c>
      <c r="AF164" s="1665">
        <f t="shared" si="194"/>
        <v>76.43855676916705</v>
      </c>
      <c r="AG164" s="1665">
        <f t="shared" si="194"/>
        <v>79.269614427284324</v>
      </c>
      <c r="AH164" s="1665">
        <f t="shared" si="194"/>
        <v>82.100672085401641</v>
      </c>
      <c r="AI164" s="1665">
        <f t="shared" si="194"/>
        <v>84.931729743518943</v>
      </c>
      <c r="AJ164" s="1125"/>
      <c r="AK164" s="1124"/>
      <c r="AL164" s="1125"/>
    </row>
    <row r="165" spans="1:38" s="1122" customFormat="1">
      <c r="A165" s="5208"/>
      <c r="B165" s="103" t="s">
        <v>1370</v>
      </c>
      <c r="E165" s="1431"/>
      <c r="G165" s="451">
        <f>G162*G92/G89</f>
        <v>3.9282661389422637</v>
      </c>
      <c r="H165" s="451">
        <f t="shared" ref="H165:AI165" si="195">H162*H92/H89</f>
        <v>5.8923992084133969</v>
      </c>
      <c r="I165" s="451">
        <f t="shared" si="195"/>
        <v>7.8565322778845275</v>
      </c>
      <c r="J165" s="451">
        <f t="shared" si="195"/>
        <v>9.8206653473556624</v>
      </c>
      <c r="K165" s="451">
        <f t="shared" si="195"/>
        <v>11.784798416826794</v>
      </c>
      <c r="L165" s="451">
        <f t="shared" si="195"/>
        <v>13.748931486297923</v>
      </c>
      <c r="M165" s="451">
        <f t="shared" si="195"/>
        <v>15.713064555769055</v>
      </c>
      <c r="N165" s="451">
        <f t="shared" si="195"/>
        <v>17.677197625240186</v>
      </c>
      <c r="O165" s="451">
        <f t="shared" si="195"/>
        <v>19.641330694711325</v>
      </c>
      <c r="P165" s="451">
        <f t="shared" si="195"/>
        <v>21.605463764182453</v>
      </c>
      <c r="Q165" s="451">
        <f t="shared" si="195"/>
        <v>23.569596833653588</v>
      </c>
      <c r="R165" s="451">
        <f t="shared" si="195"/>
        <v>25.533729903124716</v>
      </c>
      <c r="S165" s="451">
        <f t="shared" si="195"/>
        <v>27.497862972595847</v>
      </c>
      <c r="T165" s="451">
        <f t="shared" si="195"/>
        <v>29.461996042066978</v>
      </c>
      <c r="U165" s="451">
        <f t="shared" si="195"/>
        <v>31.42612911153811</v>
      </c>
      <c r="V165" s="451">
        <f t="shared" si="195"/>
        <v>33.390262181009241</v>
      </c>
      <c r="W165" s="451">
        <f t="shared" si="195"/>
        <v>35.354395250480373</v>
      </c>
      <c r="X165" s="451">
        <f t="shared" si="195"/>
        <v>37.318528319951504</v>
      </c>
      <c r="Y165" s="451">
        <f t="shared" si="195"/>
        <v>39.28266138942265</v>
      </c>
      <c r="Z165" s="451">
        <f t="shared" si="195"/>
        <v>41.246794458893774</v>
      </c>
      <c r="AA165" s="451">
        <f t="shared" si="195"/>
        <v>43.210927528364905</v>
      </c>
      <c r="AB165" s="451">
        <f t="shared" si="195"/>
        <v>45.175060597836037</v>
      </c>
      <c r="AC165" s="451">
        <f t="shared" si="195"/>
        <v>47.139193667307175</v>
      </c>
      <c r="AD165" s="451">
        <f t="shared" si="195"/>
        <v>49.1033267367783</v>
      </c>
      <c r="AE165" s="451">
        <f t="shared" si="195"/>
        <v>51.067459806249431</v>
      </c>
      <c r="AF165" s="451">
        <f t="shared" si="195"/>
        <v>53.031592875720563</v>
      </c>
      <c r="AG165" s="451">
        <f t="shared" si="195"/>
        <v>54.995725945191694</v>
      </c>
      <c r="AH165" s="451">
        <f t="shared" si="195"/>
        <v>56.959859014662818</v>
      </c>
      <c r="AI165" s="451">
        <f t="shared" si="195"/>
        <v>58.923992084133957</v>
      </c>
      <c r="AJ165" s="1125"/>
      <c r="AK165" s="1124"/>
      <c r="AL165" s="1125"/>
    </row>
    <row r="166" spans="1:38" s="1122" customFormat="1">
      <c r="A166" s="5208"/>
      <c r="B166" s="626" t="s">
        <v>1372</v>
      </c>
      <c r="C166" s="205"/>
      <c r="D166" s="205"/>
      <c r="E166" s="1421"/>
      <c r="F166" s="205"/>
      <c r="G166" s="1667">
        <f>G165+G164</f>
        <v>9.5903814551768605</v>
      </c>
      <c r="H166" s="1667">
        <f t="shared" ref="H166" si="196">H165+H164</f>
        <v>14.385572182765291</v>
      </c>
      <c r="I166" s="1667">
        <f t="shared" ref="I166" si="197">I165+I164</f>
        <v>19.180762910353721</v>
      </c>
      <c r="J166" s="1667">
        <f t="shared" ref="J166" si="198">J165+J164</f>
        <v>23.975953637942151</v>
      </c>
      <c r="K166" s="1667">
        <f t="shared" ref="K166" si="199">K165+K164</f>
        <v>28.771144365530581</v>
      </c>
      <c r="L166" s="1667">
        <f t="shared" ref="L166" si="200">L165+L164</f>
        <v>33.566335093119008</v>
      </c>
      <c r="M166" s="1667">
        <f t="shared" ref="M166" si="201">M165+M164</f>
        <v>38.361525820707442</v>
      </c>
      <c r="N166" s="1667">
        <f t="shared" ref="N166" si="202">N165+N164</f>
        <v>43.156716548295869</v>
      </c>
      <c r="O166" s="1667">
        <f t="shared" ref="O166" si="203">O165+O164</f>
        <v>47.951907275884302</v>
      </c>
      <c r="P166" s="1667">
        <f t="shared" ref="P166" si="204">P165+P164</f>
        <v>52.747098003472729</v>
      </c>
      <c r="Q166" s="1667">
        <f t="shared" ref="Q166" si="205">Q165+Q164</f>
        <v>57.542288731061163</v>
      </c>
      <c r="R166" s="1667">
        <f t="shared" ref="R166" si="206">R165+R164</f>
        <v>62.337479458649582</v>
      </c>
      <c r="S166" s="1667">
        <f t="shared" ref="S166" si="207">S165+S164</f>
        <v>67.132670186238016</v>
      </c>
      <c r="T166" s="1667">
        <f t="shared" ref="T166" si="208">T165+T164</f>
        <v>71.92786091382645</v>
      </c>
      <c r="U166" s="1667">
        <f t="shared" ref="U166" si="209">U165+U164</f>
        <v>76.723051641414884</v>
      </c>
      <c r="V166" s="1667">
        <f t="shared" ref="V166" si="210">V165+V164</f>
        <v>81.518242369003303</v>
      </c>
      <c r="W166" s="1667">
        <f t="shared" ref="W166" si="211">W165+W164</f>
        <v>86.313433096591737</v>
      </c>
      <c r="X166" s="1667">
        <f t="shared" ref="X166" si="212">X165+X164</f>
        <v>91.108623824180171</v>
      </c>
      <c r="Y166" s="1667">
        <f t="shared" ref="Y166" si="213">Y165+Y164</f>
        <v>95.903814551768605</v>
      </c>
      <c r="Z166" s="1667">
        <f t="shared" ref="Z166" si="214">Z165+Z164</f>
        <v>100.69900527935704</v>
      </c>
      <c r="AA166" s="1667">
        <f t="shared" ref="AA166" si="215">AA165+AA164</f>
        <v>105.49419600694546</v>
      </c>
      <c r="AB166" s="1667">
        <f t="shared" ref="AB166" si="216">AB165+AB164</f>
        <v>110.28938673453388</v>
      </c>
      <c r="AC166" s="1667">
        <f t="shared" ref="AC166" si="217">AC165+AC164</f>
        <v>115.08457746212233</v>
      </c>
      <c r="AD166" s="1667">
        <f t="shared" ref="AD166" si="218">AD165+AD164</f>
        <v>119.87976818971073</v>
      </c>
      <c r="AE166" s="1667">
        <f t="shared" ref="AE166" si="219">AE165+AE164</f>
        <v>124.67495891729916</v>
      </c>
      <c r="AF166" s="1667">
        <f t="shared" ref="AF166" si="220">AF165+AF164</f>
        <v>129.47014964488761</v>
      </c>
      <c r="AG166" s="1667">
        <f t="shared" ref="AG166" si="221">AG165+AG164</f>
        <v>134.26534037247603</v>
      </c>
      <c r="AH166" s="1667">
        <f t="shared" ref="AH166" si="222">AH165+AH164</f>
        <v>139.06053110006445</v>
      </c>
      <c r="AI166" s="1667">
        <f t="shared" ref="AI166" si="223">AI165+AI164</f>
        <v>143.8557218276529</v>
      </c>
      <c r="AJ166" s="1125"/>
      <c r="AK166" s="1124"/>
      <c r="AL166" s="1125"/>
    </row>
    <row r="167" spans="1:38" s="1122" customFormat="1">
      <c r="A167" s="5208"/>
      <c r="E167" s="1431"/>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125"/>
      <c r="AK167" s="1124"/>
      <c r="AL167" s="1125"/>
    </row>
    <row r="168" spans="1:38" s="1122" customFormat="1">
      <c r="A168" s="5208"/>
      <c r="B168" s="248" t="s">
        <v>356</v>
      </c>
      <c r="C168" s="249"/>
      <c r="D168" s="248"/>
      <c r="E168" s="1150"/>
      <c r="F168" s="249"/>
      <c r="G168" s="259"/>
      <c r="H168" s="1618"/>
      <c r="I168" s="1150"/>
      <c r="J168" s="1150"/>
      <c r="K168" s="259"/>
      <c r="L168" s="1618"/>
      <c r="M168" s="1150"/>
      <c r="N168" s="1150"/>
      <c r="O168" s="259"/>
      <c r="P168" s="1618"/>
      <c r="Q168" s="1150"/>
      <c r="R168" s="1150"/>
      <c r="S168" s="259"/>
      <c r="T168" s="1618"/>
      <c r="U168" s="1150"/>
      <c r="V168" s="1150"/>
      <c r="W168" s="259"/>
      <c r="X168" s="1618"/>
      <c r="Y168" s="1150"/>
      <c r="Z168" s="1150"/>
      <c r="AA168" s="259"/>
      <c r="AB168" s="1618"/>
      <c r="AC168" s="1150"/>
      <c r="AD168" s="1150"/>
      <c r="AE168" s="259"/>
      <c r="AF168" s="1618"/>
      <c r="AG168" s="1150"/>
      <c r="AH168" s="1150"/>
      <c r="AI168" s="1150"/>
      <c r="AJ168" s="1125"/>
      <c r="AK168" s="1124"/>
      <c r="AL168" s="1125"/>
    </row>
    <row r="169" spans="1:38" s="1122" customFormat="1">
      <c r="A169" s="5208"/>
      <c r="B169" s="51" t="s">
        <v>1371</v>
      </c>
      <c r="C169" s="52"/>
      <c r="D169" s="52"/>
      <c r="E169" s="1429"/>
      <c r="F169" s="1429" t="s">
        <v>207</v>
      </c>
      <c r="G169" s="1665">
        <f>G44</f>
        <v>8.6684444790614918</v>
      </c>
      <c r="H169" s="1665">
        <f t="shared" ref="H169:AI169" si="224">H44</f>
        <v>13.00266671859224</v>
      </c>
      <c r="I169" s="1665">
        <f t="shared" si="224"/>
        <v>17.336888958122984</v>
      </c>
      <c r="J169" s="1665">
        <f t="shared" si="224"/>
        <v>21.671111197653733</v>
      </c>
      <c r="K169" s="1665">
        <f t="shared" si="224"/>
        <v>26.005333437184479</v>
      </c>
      <c r="L169" s="1665">
        <f t="shared" si="224"/>
        <v>30.339555676715225</v>
      </c>
      <c r="M169" s="1665">
        <f t="shared" si="224"/>
        <v>34.673777916245967</v>
      </c>
      <c r="N169" s="1665">
        <f t="shared" si="224"/>
        <v>39.00800015577672</v>
      </c>
      <c r="O169" s="1665">
        <f t="shared" si="224"/>
        <v>43.342222395307466</v>
      </c>
      <c r="P169" s="1665">
        <f t="shared" si="224"/>
        <v>47.676444634838212</v>
      </c>
      <c r="Q169" s="1665">
        <f t="shared" si="224"/>
        <v>52.010666874368958</v>
      </c>
      <c r="R169" s="1665">
        <f t="shared" si="224"/>
        <v>56.344889113899704</v>
      </c>
      <c r="S169" s="1665">
        <f t="shared" si="224"/>
        <v>60.67911135343045</v>
      </c>
      <c r="T169" s="1665">
        <f t="shared" si="224"/>
        <v>65.013333592961203</v>
      </c>
      <c r="U169" s="1665">
        <f t="shared" si="224"/>
        <v>69.347555832491935</v>
      </c>
      <c r="V169" s="1665">
        <f t="shared" si="224"/>
        <v>73.681778072022681</v>
      </c>
      <c r="W169" s="1665">
        <f t="shared" si="224"/>
        <v>78.016000311553441</v>
      </c>
      <c r="X169" s="1665">
        <f t="shared" si="224"/>
        <v>82.350222551084187</v>
      </c>
      <c r="Y169" s="1665">
        <f t="shared" si="224"/>
        <v>86.684444790614933</v>
      </c>
      <c r="Z169" s="1665">
        <f t="shared" si="224"/>
        <v>91.018667030145693</v>
      </c>
      <c r="AA169" s="1665">
        <f t="shared" si="224"/>
        <v>95.352889269676425</v>
      </c>
      <c r="AB169" s="1665">
        <f t="shared" si="224"/>
        <v>99.68711150920717</v>
      </c>
      <c r="AC169" s="1665">
        <f t="shared" si="224"/>
        <v>104.02133374873792</v>
      </c>
      <c r="AD169" s="1665">
        <f t="shared" si="224"/>
        <v>108.35555598826865</v>
      </c>
      <c r="AE169" s="1665">
        <f t="shared" si="224"/>
        <v>112.68977822779941</v>
      </c>
      <c r="AF169" s="1665">
        <f t="shared" si="224"/>
        <v>117.02400046733017</v>
      </c>
      <c r="AG169" s="1665">
        <f t="shared" si="224"/>
        <v>121.3582227068609</v>
      </c>
      <c r="AH169" s="1665">
        <f t="shared" si="224"/>
        <v>125.69244494639166</v>
      </c>
      <c r="AI169" s="1665">
        <f t="shared" si="224"/>
        <v>130.02666718592241</v>
      </c>
      <c r="AJ169" s="1125"/>
      <c r="AK169" s="1124"/>
      <c r="AL169" s="1125"/>
    </row>
    <row r="170" spans="1:38" s="1122" customFormat="1">
      <c r="A170" s="5208"/>
      <c r="B170" s="103" t="s">
        <v>1370</v>
      </c>
      <c r="E170" s="1431"/>
      <c r="F170" s="1431" t="s">
        <v>207</v>
      </c>
      <c r="G170" s="451">
        <f>G162*G92/G89</f>
        <v>3.9282661389422637</v>
      </c>
      <c r="H170" s="451">
        <f t="shared" ref="H170:AI170" si="225">H162*H92/H89</f>
        <v>5.8923992084133969</v>
      </c>
      <c r="I170" s="451">
        <f t="shared" si="225"/>
        <v>7.8565322778845275</v>
      </c>
      <c r="J170" s="451">
        <f t="shared" si="225"/>
        <v>9.8206653473556624</v>
      </c>
      <c r="K170" s="451">
        <f t="shared" si="225"/>
        <v>11.784798416826794</v>
      </c>
      <c r="L170" s="451">
        <f t="shared" si="225"/>
        <v>13.748931486297923</v>
      </c>
      <c r="M170" s="451">
        <f t="shared" si="225"/>
        <v>15.713064555769055</v>
      </c>
      <c r="N170" s="451">
        <f t="shared" si="225"/>
        <v>17.677197625240186</v>
      </c>
      <c r="O170" s="451">
        <f t="shared" si="225"/>
        <v>19.641330694711325</v>
      </c>
      <c r="P170" s="451">
        <f t="shared" si="225"/>
        <v>21.605463764182453</v>
      </c>
      <c r="Q170" s="451">
        <f t="shared" si="225"/>
        <v>23.569596833653588</v>
      </c>
      <c r="R170" s="451">
        <f t="shared" si="225"/>
        <v>25.533729903124716</v>
      </c>
      <c r="S170" s="451">
        <f t="shared" si="225"/>
        <v>27.497862972595847</v>
      </c>
      <c r="T170" s="451">
        <f t="shared" si="225"/>
        <v>29.461996042066978</v>
      </c>
      <c r="U170" s="451">
        <f t="shared" si="225"/>
        <v>31.42612911153811</v>
      </c>
      <c r="V170" s="451">
        <f t="shared" si="225"/>
        <v>33.390262181009241</v>
      </c>
      <c r="W170" s="451">
        <f t="shared" si="225"/>
        <v>35.354395250480373</v>
      </c>
      <c r="X170" s="451">
        <f t="shared" si="225"/>
        <v>37.318528319951504</v>
      </c>
      <c r="Y170" s="451">
        <f t="shared" si="225"/>
        <v>39.28266138942265</v>
      </c>
      <c r="Z170" s="451">
        <f t="shared" si="225"/>
        <v>41.246794458893774</v>
      </c>
      <c r="AA170" s="451">
        <f t="shared" si="225"/>
        <v>43.210927528364905</v>
      </c>
      <c r="AB170" s="451">
        <f t="shared" si="225"/>
        <v>45.175060597836037</v>
      </c>
      <c r="AC170" s="451">
        <f t="shared" si="225"/>
        <v>47.139193667307175</v>
      </c>
      <c r="AD170" s="451">
        <f t="shared" si="225"/>
        <v>49.1033267367783</v>
      </c>
      <c r="AE170" s="451">
        <f t="shared" si="225"/>
        <v>51.067459806249431</v>
      </c>
      <c r="AF170" s="451">
        <f t="shared" si="225"/>
        <v>53.031592875720563</v>
      </c>
      <c r="AG170" s="451">
        <f t="shared" si="225"/>
        <v>54.995725945191694</v>
      </c>
      <c r="AH170" s="451">
        <f t="shared" si="225"/>
        <v>56.959859014662818</v>
      </c>
      <c r="AI170" s="451">
        <f t="shared" si="225"/>
        <v>58.923992084133957</v>
      </c>
      <c r="AJ170" s="1125"/>
      <c r="AK170" s="1124"/>
      <c r="AL170" s="1125"/>
    </row>
    <row r="171" spans="1:38" ht="18" customHeight="1">
      <c r="A171" s="5208"/>
      <c r="B171" s="626" t="s">
        <v>1372</v>
      </c>
      <c r="C171" s="205"/>
      <c r="D171" s="205"/>
      <c r="E171" s="1421"/>
      <c r="F171" s="1421" t="s">
        <v>207</v>
      </c>
      <c r="G171" s="1667">
        <f>G170+G169</f>
        <v>12.596710618003755</v>
      </c>
      <c r="H171" s="1667">
        <f t="shared" ref="H171" si="226">H170+H169</f>
        <v>18.895065927005636</v>
      </c>
      <c r="I171" s="1667">
        <f t="shared" ref="I171" si="227">I170+I169</f>
        <v>25.193421236007509</v>
      </c>
      <c r="J171" s="1667">
        <f t="shared" ref="J171" si="228">J170+J169</f>
        <v>31.491776545009394</v>
      </c>
      <c r="K171" s="1667">
        <f t="shared" ref="K171" si="229">K170+K169</f>
        <v>37.790131854011271</v>
      </c>
      <c r="L171" s="1667">
        <f t="shared" ref="L171" si="230">L170+L169</f>
        <v>44.088487163013149</v>
      </c>
      <c r="M171" s="1667">
        <f t="shared" ref="M171" si="231">M170+M169</f>
        <v>50.386842472015019</v>
      </c>
      <c r="N171" s="1667">
        <f t="shared" ref="N171" si="232">N170+N169</f>
        <v>56.68519778101691</v>
      </c>
      <c r="O171" s="1667">
        <f t="shared" ref="O171" si="233">O170+O169</f>
        <v>62.983553090018788</v>
      </c>
      <c r="P171" s="1667">
        <f t="shared" ref="P171" si="234">P170+P169</f>
        <v>69.281908399020665</v>
      </c>
      <c r="Q171" s="1667">
        <f t="shared" ref="Q171" si="235">Q170+Q169</f>
        <v>75.580263708022542</v>
      </c>
      <c r="R171" s="1667">
        <f t="shared" ref="R171" si="236">R170+R169</f>
        <v>81.87861901702442</v>
      </c>
      <c r="S171" s="1667">
        <f t="shared" ref="S171" si="237">S170+S169</f>
        <v>88.176974326026297</v>
      </c>
      <c r="T171" s="1667">
        <f t="shared" ref="T171" si="238">T170+T169</f>
        <v>94.475329635028174</v>
      </c>
      <c r="U171" s="1667">
        <f t="shared" ref="U171" si="239">U170+U169</f>
        <v>100.77368494403004</v>
      </c>
      <c r="V171" s="1667">
        <f t="shared" ref="V171" si="240">V170+V169</f>
        <v>107.07204025303193</v>
      </c>
      <c r="W171" s="1667">
        <f t="shared" ref="W171" si="241">W170+W169</f>
        <v>113.37039556203382</v>
      </c>
      <c r="X171" s="1667">
        <f t="shared" ref="X171" si="242">X170+X169</f>
        <v>119.66875087103568</v>
      </c>
      <c r="Y171" s="1667">
        <f t="shared" ref="Y171" si="243">Y170+Y169</f>
        <v>125.96710618003758</v>
      </c>
      <c r="Z171" s="1667">
        <f t="shared" ref="Z171" si="244">Z170+Z169</f>
        <v>132.26546148903947</v>
      </c>
      <c r="AA171" s="1667">
        <f t="shared" ref="AA171" si="245">AA170+AA169</f>
        <v>138.56381679804133</v>
      </c>
      <c r="AB171" s="1667">
        <f t="shared" ref="AB171" si="246">AB170+AB169</f>
        <v>144.86217210704319</v>
      </c>
      <c r="AC171" s="1667">
        <f t="shared" ref="AC171" si="247">AC170+AC169</f>
        <v>151.16052741604508</v>
      </c>
      <c r="AD171" s="1667">
        <f t="shared" ref="AD171" si="248">AD170+AD169</f>
        <v>157.45888272504695</v>
      </c>
      <c r="AE171" s="1667">
        <f t="shared" ref="AE171" si="249">AE170+AE169</f>
        <v>163.75723803404884</v>
      </c>
      <c r="AF171" s="1667">
        <f t="shared" ref="AF171" si="250">AF170+AF169</f>
        <v>170.05559334305073</v>
      </c>
      <c r="AG171" s="1667">
        <f t="shared" ref="AG171" si="251">AG170+AG169</f>
        <v>176.35394865205259</v>
      </c>
      <c r="AH171" s="1667">
        <f t="shared" ref="AH171" si="252">AH170+AH169</f>
        <v>182.65230396105449</v>
      </c>
      <c r="AI171" s="1667">
        <f t="shared" ref="AI171" si="253">AI170+AI169</f>
        <v>188.95065927005635</v>
      </c>
      <c r="AL171" s="219"/>
    </row>
    <row r="172" spans="1:38" s="1122" customFormat="1" ht="18" customHeight="1">
      <c r="A172" s="5208"/>
      <c r="E172" s="1431"/>
      <c r="F172" s="1431"/>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125"/>
      <c r="AK172" s="1124"/>
    </row>
    <row r="173" spans="1:38" s="1122" customFormat="1" ht="18" customHeight="1">
      <c r="A173" s="5208"/>
      <c r="B173" s="248" t="s">
        <v>335</v>
      </c>
      <c r="C173" s="249"/>
      <c r="D173" s="248"/>
      <c r="E173" s="1150"/>
      <c r="F173" s="249"/>
      <c r="G173" s="259"/>
      <c r="H173" s="1618"/>
      <c r="I173" s="1150"/>
      <c r="J173" s="1150"/>
      <c r="K173" s="259"/>
      <c r="L173" s="1618"/>
      <c r="M173" s="1150"/>
      <c r="N173" s="1150"/>
      <c r="O173" s="259"/>
      <c r="P173" s="1618"/>
      <c r="Q173" s="1150"/>
      <c r="R173" s="1150"/>
      <c r="S173" s="259"/>
      <c r="T173" s="1618"/>
      <c r="U173" s="1150"/>
      <c r="V173" s="1150"/>
      <c r="W173" s="259"/>
      <c r="X173" s="1618"/>
      <c r="Y173" s="1150"/>
      <c r="Z173" s="1150"/>
      <c r="AA173" s="259"/>
      <c r="AB173" s="1618"/>
      <c r="AC173" s="1150"/>
      <c r="AD173" s="1150"/>
      <c r="AE173" s="259"/>
      <c r="AF173" s="1618"/>
      <c r="AG173" s="1150"/>
      <c r="AH173" s="1150"/>
      <c r="AI173" s="1150"/>
      <c r="AJ173" s="1125"/>
      <c r="AK173" s="1124"/>
    </row>
    <row r="174" spans="1:38" s="1122" customFormat="1" ht="18" customHeight="1">
      <c r="A174" s="5208"/>
      <c r="B174" s="51" t="s">
        <v>1370</v>
      </c>
      <c r="C174" s="52"/>
      <c r="D174" s="52"/>
      <c r="E174" s="1429"/>
      <c r="F174" s="1429" t="s">
        <v>207</v>
      </c>
      <c r="G174" s="1666">
        <f>G162*G92/G89</f>
        <v>3.9282661389422637</v>
      </c>
      <c r="H174" s="1666">
        <f t="shared" ref="H174:AI174" si="254">H162*H92/H89</f>
        <v>5.8923992084133969</v>
      </c>
      <c r="I174" s="1666">
        <f t="shared" si="254"/>
        <v>7.8565322778845275</v>
      </c>
      <c r="J174" s="1666">
        <f t="shared" si="254"/>
        <v>9.8206653473556624</v>
      </c>
      <c r="K174" s="1666">
        <f t="shared" si="254"/>
        <v>11.784798416826794</v>
      </c>
      <c r="L174" s="1666">
        <f t="shared" si="254"/>
        <v>13.748931486297923</v>
      </c>
      <c r="M174" s="1666">
        <f t="shared" si="254"/>
        <v>15.713064555769055</v>
      </c>
      <c r="N174" s="1666">
        <f t="shared" si="254"/>
        <v>17.677197625240186</v>
      </c>
      <c r="O174" s="1666">
        <f t="shared" si="254"/>
        <v>19.641330694711325</v>
      </c>
      <c r="P174" s="1666">
        <f t="shared" si="254"/>
        <v>21.605463764182453</v>
      </c>
      <c r="Q174" s="1666">
        <f t="shared" si="254"/>
        <v>23.569596833653588</v>
      </c>
      <c r="R174" s="1666">
        <f t="shared" si="254"/>
        <v>25.533729903124716</v>
      </c>
      <c r="S174" s="1666">
        <f t="shared" si="254"/>
        <v>27.497862972595847</v>
      </c>
      <c r="T174" s="1666">
        <f t="shared" si="254"/>
        <v>29.461996042066978</v>
      </c>
      <c r="U174" s="1666">
        <f t="shared" si="254"/>
        <v>31.42612911153811</v>
      </c>
      <c r="V174" s="1666">
        <f t="shared" si="254"/>
        <v>33.390262181009241</v>
      </c>
      <c r="W174" s="1666">
        <f t="shared" si="254"/>
        <v>35.354395250480373</v>
      </c>
      <c r="X174" s="1666">
        <f t="shared" si="254"/>
        <v>37.318528319951504</v>
      </c>
      <c r="Y174" s="1666">
        <f t="shared" si="254"/>
        <v>39.28266138942265</v>
      </c>
      <c r="Z174" s="1666">
        <f t="shared" si="254"/>
        <v>41.246794458893774</v>
      </c>
      <c r="AA174" s="1666">
        <f t="shared" si="254"/>
        <v>43.210927528364905</v>
      </c>
      <c r="AB174" s="1666">
        <f t="shared" si="254"/>
        <v>45.175060597836037</v>
      </c>
      <c r="AC174" s="1666">
        <f t="shared" si="254"/>
        <v>47.139193667307175</v>
      </c>
      <c r="AD174" s="1666">
        <f t="shared" si="254"/>
        <v>49.1033267367783</v>
      </c>
      <c r="AE174" s="1666">
        <f t="shared" si="254"/>
        <v>51.067459806249431</v>
      </c>
      <c r="AF174" s="1666">
        <f t="shared" si="254"/>
        <v>53.031592875720563</v>
      </c>
      <c r="AG174" s="1666">
        <f t="shared" si="254"/>
        <v>54.995725945191694</v>
      </c>
      <c r="AH174" s="1666">
        <f t="shared" si="254"/>
        <v>56.959859014662818</v>
      </c>
      <c r="AI174" s="1666">
        <f t="shared" si="254"/>
        <v>58.923992084133957</v>
      </c>
      <c r="AJ174" s="1125"/>
      <c r="AK174" s="1124"/>
    </row>
    <row r="175" spans="1:38" s="1122" customFormat="1" ht="18" customHeight="1">
      <c r="A175" s="5208"/>
      <c r="B175" s="626" t="s">
        <v>1372</v>
      </c>
      <c r="C175" s="205"/>
      <c r="D175" s="205"/>
      <c r="E175" s="1421"/>
      <c r="F175" s="1421" t="s">
        <v>207</v>
      </c>
      <c r="G175" s="1667">
        <f>G174+G173</f>
        <v>3.9282661389422637</v>
      </c>
      <c r="H175" s="1667">
        <f t="shared" ref="H175" si="255">H174+H173</f>
        <v>5.8923992084133969</v>
      </c>
      <c r="I175" s="1667">
        <f t="shared" ref="I175" si="256">I174+I173</f>
        <v>7.8565322778845275</v>
      </c>
      <c r="J175" s="1667">
        <f t="shared" ref="J175" si="257">J174+J173</f>
        <v>9.8206653473556624</v>
      </c>
      <c r="K175" s="1667">
        <f t="shared" ref="K175" si="258">K174+K173</f>
        <v>11.784798416826794</v>
      </c>
      <c r="L175" s="1667">
        <f t="shared" ref="L175" si="259">L174+L173</f>
        <v>13.748931486297923</v>
      </c>
      <c r="M175" s="1667">
        <f t="shared" ref="M175" si="260">M174+M173</f>
        <v>15.713064555769055</v>
      </c>
      <c r="N175" s="1667">
        <f t="shared" ref="N175" si="261">N174+N173</f>
        <v>17.677197625240186</v>
      </c>
      <c r="O175" s="1667">
        <f t="shared" ref="O175" si="262">O174+O173</f>
        <v>19.641330694711325</v>
      </c>
      <c r="P175" s="1667">
        <f t="shared" ref="P175" si="263">P174+P173</f>
        <v>21.605463764182453</v>
      </c>
      <c r="Q175" s="1667">
        <f t="shared" ref="Q175" si="264">Q174+Q173</f>
        <v>23.569596833653588</v>
      </c>
      <c r="R175" s="1667">
        <f t="shared" ref="R175" si="265">R174+R173</f>
        <v>25.533729903124716</v>
      </c>
      <c r="S175" s="1667">
        <f t="shared" ref="S175" si="266">S174+S173</f>
        <v>27.497862972595847</v>
      </c>
      <c r="T175" s="1667">
        <f t="shared" ref="T175" si="267">T174+T173</f>
        <v>29.461996042066978</v>
      </c>
      <c r="U175" s="1667">
        <f t="shared" ref="U175" si="268">U174+U173</f>
        <v>31.42612911153811</v>
      </c>
      <c r="V175" s="1667">
        <f t="shared" ref="V175" si="269">V174+V173</f>
        <v>33.390262181009241</v>
      </c>
      <c r="W175" s="1667">
        <f t="shared" ref="W175" si="270">W174+W173</f>
        <v>35.354395250480373</v>
      </c>
      <c r="X175" s="1667">
        <f t="shared" ref="X175" si="271">X174+X173</f>
        <v>37.318528319951504</v>
      </c>
      <c r="Y175" s="1667">
        <f t="shared" ref="Y175" si="272">Y174+Y173</f>
        <v>39.28266138942265</v>
      </c>
      <c r="Z175" s="1667">
        <f t="shared" ref="Z175" si="273">Z174+Z173</f>
        <v>41.246794458893774</v>
      </c>
      <c r="AA175" s="1667">
        <f t="shared" ref="AA175" si="274">AA174+AA173</f>
        <v>43.210927528364905</v>
      </c>
      <c r="AB175" s="1667">
        <f t="shared" ref="AB175" si="275">AB174+AB173</f>
        <v>45.175060597836037</v>
      </c>
      <c r="AC175" s="1667">
        <f t="shared" ref="AC175" si="276">AC174+AC173</f>
        <v>47.139193667307175</v>
      </c>
      <c r="AD175" s="1667">
        <f t="shared" ref="AD175" si="277">AD174+AD173</f>
        <v>49.1033267367783</v>
      </c>
      <c r="AE175" s="1667">
        <f t="shared" ref="AE175" si="278">AE174+AE173</f>
        <v>51.067459806249431</v>
      </c>
      <c r="AF175" s="1667">
        <f t="shared" ref="AF175" si="279">AF174+AF173</f>
        <v>53.031592875720563</v>
      </c>
      <c r="AG175" s="1667">
        <f t="shared" ref="AG175" si="280">AG174+AG173</f>
        <v>54.995725945191694</v>
      </c>
      <c r="AH175" s="1667">
        <f t="shared" ref="AH175" si="281">AH174+AH173</f>
        <v>56.959859014662818</v>
      </c>
      <c r="AI175" s="1667">
        <f t="shared" ref="AI175" si="282">AI174+AI173</f>
        <v>58.923992084133957</v>
      </c>
      <c r="AJ175" s="1125"/>
      <c r="AK175" s="1124"/>
    </row>
    <row r="176" spans="1:38" s="2536" customFormat="1" ht="18" customHeight="1">
      <c r="A176" s="2548"/>
      <c r="E176" s="2537"/>
      <c r="F176" s="2537"/>
      <c r="G176" s="2543"/>
      <c r="H176" s="2543"/>
      <c r="I176" s="2543"/>
      <c r="J176" s="2543"/>
      <c r="K176" s="2543"/>
      <c r="L176" s="2543"/>
      <c r="M176" s="2543"/>
      <c r="N176" s="2543"/>
      <c r="O176" s="2543"/>
      <c r="P176" s="2543"/>
      <c r="Q176" s="2543"/>
      <c r="R176" s="2543"/>
      <c r="S176" s="2543"/>
      <c r="T176" s="2543"/>
      <c r="U176" s="2543"/>
      <c r="V176" s="2543"/>
      <c r="W176" s="2543"/>
      <c r="X176" s="2543"/>
      <c r="Y176" s="2543"/>
      <c r="Z176" s="2543"/>
      <c r="AA176" s="2543"/>
      <c r="AB176" s="2543"/>
      <c r="AC176" s="2543"/>
      <c r="AD176" s="2543"/>
      <c r="AE176" s="2543"/>
      <c r="AF176" s="2543"/>
      <c r="AG176" s="2543"/>
      <c r="AH176" s="2543"/>
      <c r="AI176" s="2543"/>
      <c r="AJ176" s="2541"/>
      <c r="AK176" s="2540"/>
    </row>
    <row r="177" spans="1:55" s="1122" customFormat="1" ht="18" customHeight="1">
      <c r="A177" s="175"/>
      <c r="E177" s="1431"/>
      <c r="F177" s="1431"/>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125"/>
      <c r="AK177" s="1124"/>
    </row>
    <row r="178" spans="1:55" s="145" customFormat="1">
      <c r="A178" s="141" t="s">
        <v>439</v>
      </c>
      <c r="E178" s="143"/>
      <c r="I178" s="148"/>
      <c r="J178" s="142"/>
      <c r="K178" s="146"/>
      <c r="L178" s="147"/>
      <c r="M178" s="146"/>
      <c r="N178" s="147"/>
      <c r="O178" s="146"/>
      <c r="P178" s="147"/>
      <c r="Q178" s="146"/>
      <c r="R178" s="147"/>
      <c r="S178" s="146"/>
      <c r="T178" s="147"/>
      <c r="U178" s="146"/>
      <c r="V178" s="147"/>
      <c r="W178" s="146"/>
      <c r="X178" s="147"/>
      <c r="Y178" s="146"/>
      <c r="Z178" s="147"/>
      <c r="AA178" s="146"/>
      <c r="AB178" s="147"/>
      <c r="AC178" s="146"/>
      <c r="AD178" s="147"/>
      <c r="AE178" s="146"/>
      <c r="AF178" s="147"/>
      <c r="AG178" s="146"/>
      <c r="AH178" s="147"/>
      <c r="AI178" s="146"/>
      <c r="AJ178" s="146"/>
      <c r="AK178" s="147"/>
      <c r="AL178" s="146"/>
    </row>
    <row r="179" spans="1:55" ht="17.25" customHeight="1">
      <c r="A179" s="316" t="s">
        <v>440</v>
      </c>
      <c r="B179" s="133"/>
      <c r="E179" s="219"/>
      <c r="F179" s="43"/>
      <c r="G179" s="8"/>
      <c r="H179" s="8"/>
      <c r="I179" s="8"/>
      <c r="J179" s="8"/>
      <c r="K179" s="8"/>
      <c r="L179" s="8"/>
      <c r="M179" s="8"/>
      <c r="N179" s="8"/>
      <c r="O179" s="8"/>
      <c r="P179" s="8"/>
      <c r="Q179" s="8"/>
      <c r="R179" s="8"/>
      <c r="S179" s="8"/>
      <c r="T179" s="8"/>
      <c r="U179" s="8"/>
      <c r="V179" s="347"/>
      <c r="W179" s="347"/>
      <c r="X179" s="347"/>
      <c r="Y179" s="347"/>
      <c r="Z179" s="347"/>
      <c r="AA179" s="347"/>
      <c r="AB179" s="251"/>
      <c r="AC179" s="251"/>
      <c r="AD179" s="251"/>
      <c r="AE179" s="251"/>
      <c r="AF179" s="251"/>
      <c r="AG179" s="251"/>
      <c r="AH179" s="251"/>
      <c r="AI179" s="251"/>
      <c r="AL179" s="219"/>
    </row>
    <row r="180" spans="1:55" s="2519" customFormat="1" ht="17.25" customHeight="1">
      <c r="A180" s="2552" t="s">
        <v>1943</v>
      </c>
      <c r="B180" s="2552"/>
      <c r="C180" s="2553"/>
      <c r="D180" s="2553"/>
      <c r="E180" s="2553"/>
      <c r="F180" s="2555"/>
      <c r="G180" s="2550"/>
      <c r="H180" s="2550"/>
      <c r="I180" s="2550"/>
      <c r="J180" s="2550"/>
      <c r="K180" s="2550"/>
      <c r="L180" s="2550"/>
      <c r="M180" s="2550"/>
      <c r="N180" s="2550"/>
      <c r="O180" s="2550"/>
      <c r="P180" s="2550"/>
      <c r="Q180" s="2550"/>
      <c r="R180" s="2550"/>
      <c r="S180" s="2550"/>
      <c r="T180" s="2550"/>
      <c r="U180" s="2550"/>
      <c r="V180" s="2559"/>
      <c r="W180" s="2559"/>
      <c r="X180" s="2559"/>
      <c r="Y180" s="2559"/>
      <c r="Z180" s="2559"/>
      <c r="AA180" s="2559"/>
      <c r="AB180" s="2556"/>
      <c r="AC180" s="2556"/>
      <c r="AD180" s="2556"/>
      <c r="AE180" s="2556"/>
      <c r="AF180" s="2556"/>
      <c r="AG180" s="2556"/>
      <c r="AH180" s="2556"/>
      <c r="AI180" s="2556"/>
      <c r="AJ180" s="2546"/>
      <c r="AK180" s="2547"/>
      <c r="AL180" s="2553"/>
    </row>
    <row r="181" spans="1:55" s="2519" customFormat="1" ht="17.25" customHeight="1">
      <c r="A181" s="2533"/>
      <c r="B181" s="2524"/>
      <c r="D181" s="5195" t="s">
        <v>1944</v>
      </c>
      <c r="E181" s="5196"/>
      <c r="F181" s="5212"/>
      <c r="G181" s="2520"/>
      <c r="H181" s="2520"/>
      <c r="I181" s="2520"/>
      <c r="J181" s="2520"/>
      <c r="K181" s="2520"/>
      <c r="L181" s="2520"/>
      <c r="M181" s="2520"/>
      <c r="N181" s="2520"/>
      <c r="O181" s="2520"/>
      <c r="P181" s="2520"/>
      <c r="Q181" s="2520"/>
      <c r="R181" s="2520"/>
      <c r="S181" s="2520"/>
      <c r="T181" s="2520"/>
      <c r="U181" s="2520"/>
      <c r="V181" s="2534"/>
      <c r="W181" s="2534"/>
      <c r="X181" s="2534"/>
      <c r="Y181" s="2534"/>
      <c r="Z181" s="2534"/>
      <c r="AA181" s="2534"/>
      <c r="AB181" s="2531"/>
      <c r="AC181" s="2531"/>
      <c r="AD181" s="2531"/>
      <c r="AE181" s="2531"/>
      <c r="AF181" s="2531"/>
      <c r="AG181" s="2531"/>
      <c r="AH181" s="2531"/>
      <c r="AI181" s="2531"/>
      <c r="AJ181" s="2522"/>
      <c r="AK181" s="2521"/>
    </row>
    <row r="182" spans="1:55" s="2536" customFormat="1" ht="17.25" customHeight="1">
      <c r="A182" s="2557"/>
      <c r="B182" s="2544"/>
      <c r="F182" s="2538"/>
      <c r="G182" s="2537"/>
      <c r="H182" s="2537"/>
      <c r="I182" s="2537"/>
      <c r="J182" s="2537"/>
      <c r="K182" s="2537"/>
      <c r="L182" s="2537"/>
      <c r="M182" s="2537"/>
      <c r="N182" s="2537"/>
      <c r="O182" s="2537"/>
      <c r="P182" s="2537"/>
      <c r="Q182" s="2537"/>
      <c r="R182" s="2537"/>
      <c r="S182" s="2537"/>
      <c r="T182" s="2537"/>
      <c r="U182" s="2537"/>
      <c r="V182" s="2558"/>
      <c r="W182" s="2558"/>
      <c r="X182" s="2558"/>
      <c r="Y182" s="2558"/>
      <c r="Z182" s="2558"/>
      <c r="AA182" s="2558"/>
      <c r="AB182" s="2554"/>
      <c r="AC182" s="2554"/>
      <c r="AD182" s="2554"/>
      <c r="AE182" s="2554"/>
      <c r="AF182" s="2554"/>
      <c r="AG182" s="2554"/>
      <c r="AH182" s="2554"/>
      <c r="AI182" s="2554"/>
      <c r="AJ182" s="2541"/>
      <c r="AK182" s="2540"/>
    </row>
    <row r="183" spans="1:55" ht="17.25" customHeight="1">
      <c r="A183" s="2529" t="s">
        <v>1935</v>
      </c>
      <c r="B183" s="2530"/>
      <c r="C183" s="2530"/>
      <c r="D183" s="2530"/>
      <c r="E183" s="2530"/>
      <c r="F183" s="2530"/>
      <c r="G183" s="2528"/>
      <c r="H183" s="2528"/>
      <c r="I183" s="2528"/>
      <c r="J183" s="2528"/>
      <c r="K183" s="2528"/>
      <c r="L183" s="2528"/>
      <c r="M183" s="2528"/>
      <c r="N183" s="2528"/>
      <c r="O183" s="2528"/>
      <c r="P183" s="2528"/>
      <c r="Q183" s="2528"/>
      <c r="R183" s="2528"/>
      <c r="S183" s="2528"/>
      <c r="T183" s="2528"/>
      <c r="U183" s="2528"/>
      <c r="V183" s="2535"/>
      <c r="W183" s="2535"/>
      <c r="X183" s="2535"/>
      <c r="Y183" s="2535"/>
      <c r="Z183" s="2535"/>
      <c r="AA183" s="2535"/>
      <c r="AB183" s="2530"/>
      <c r="AC183" s="2530"/>
      <c r="AD183" s="2530"/>
      <c r="AE183" s="2532"/>
      <c r="AF183" s="2532"/>
      <c r="AG183" s="2532"/>
      <c r="AH183" s="2532"/>
      <c r="AI183" s="2532"/>
      <c r="AJ183" s="2525"/>
      <c r="AK183" s="2526"/>
      <c r="AL183" s="2530"/>
      <c r="AM183" s="1122"/>
      <c r="AN183" s="1122"/>
      <c r="AO183" s="1122"/>
      <c r="AP183" s="1122"/>
      <c r="AQ183" s="1122"/>
      <c r="AR183" s="1122"/>
      <c r="AS183" s="1122"/>
      <c r="AT183" s="1122"/>
      <c r="AU183" s="1122"/>
      <c r="AV183" s="1122"/>
      <c r="AW183" s="1122"/>
      <c r="AX183" s="1122"/>
      <c r="AY183" s="1122"/>
      <c r="AZ183" s="1122"/>
      <c r="BA183" s="1122"/>
      <c r="BB183" s="1122"/>
      <c r="BC183" s="1122"/>
    </row>
    <row r="184" spans="1:55" s="2519" customFormat="1" ht="18" customHeight="1">
      <c r="A184" s="2527"/>
      <c r="D184" s="4275" t="s">
        <v>1936</v>
      </c>
      <c r="E184" s="4276"/>
      <c r="F184" s="4277"/>
      <c r="G184" s="2523"/>
      <c r="H184" s="2523"/>
      <c r="I184" s="2523"/>
      <c r="J184" s="2523"/>
      <c r="K184" s="2523"/>
      <c r="L184" s="2523"/>
      <c r="M184" s="2523"/>
      <c r="N184" s="2523"/>
      <c r="O184" s="2523"/>
      <c r="P184" s="2523"/>
      <c r="Q184" s="2523"/>
      <c r="R184" s="2523"/>
      <c r="S184" s="2523"/>
      <c r="T184" s="2523"/>
      <c r="U184" s="2523"/>
      <c r="V184" s="2523"/>
      <c r="W184" s="2523"/>
      <c r="X184" s="2523"/>
      <c r="Y184" s="2523"/>
      <c r="Z184" s="2523"/>
      <c r="AA184" s="2523"/>
      <c r="AB184" s="2523"/>
      <c r="AC184" s="2523"/>
      <c r="AD184" s="2523"/>
      <c r="AE184" s="2523"/>
      <c r="AF184" s="2523"/>
      <c r="AG184" s="2523"/>
      <c r="AH184" s="2523"/>
      <c r="AI184" s="2523"/>
      <c r="AJ184" s="2522"/>
      <c r="AK184" s="2521"/>
    </row>
    <row r="185" spans="1:55" s="2519" customFormat="1" ht="18" customHeight="1">
      <c r="A185" s="2527"/>
      <c r="D185" s="4272" t="s">
        <v>1937</v>
      </c>
      <c r="E185" s="4273"/>
      <c r="F185" s="4274"/>
      <c r="G185" s="2523"/>
      <c r="H185" s="2523"/>
      <c r="I185" s="2523"/>
      <c r="J185" s="2523"/>
      <c r="K185" s="2523"/>
      <c r="L185" s="2523"/>
      <c r="M185" s="2523"/>
      <c r="N185" s="2523"/>
      <c r="O185" s="2523"/>
      <c r="P185" s="2523"/>
      <c r="Q185" s="2523"/>
      <c r="R185" s="2523"/>
      <c r="S185" s="2523"/>
      <c r="T185" s="2523"/>
      <c r="U185" s="2523"/>
      <c r="V185" s="2523"/>
      <c r="W185" s="2523"/>
      <c r="X185" s="2523"/>
      <c r="Y185" s="2523"/>
      <c r="Z185" s="2523"/>
      <c r="AA185" s="2523"/>
      <c r="AB185" s="2523"/>
      <c r="AC185" s="2523"/>
      <c r="AD185" s="2523"/>
      <c r="AE185" s="2523"/>
      <c r="AF185" s="2523"/>
      <c r="AG185" s="2523"/>
      <c r="AH185" s="2523"/>
      <c r="AI185" s="2523"/>
      <c r="AJ185" s="2522"/>
      <c r="AK185" s="2521"/>
    </row>
    <row r="186" spans="1:55" s="2519" customFormat="1" ht="18" customHeight="1">
      <c r="A186" s="2527"/>
      <c r="D186" s="5197" t="s">
        <v>1938</v>
      </c>
      <c r="E186" s="5198"/>
      <c r="F186" s="5199"/>
      <c r="G186" s="2523"/>
      <c r="H186" s="2523"/>
      <c r="I186" s="2523"/>
      <c r="J186" s="2523"/>
      <c r="K186" s="2523"/>
      <c r="L186" s="2523"/>
      <c r="M186" s="2523"/>
      <c r="N186" s="2523"/>
      <c r="O186" s="2523"/>
      <c r="P186" s="2523"/>
      <c r="Q186" s="2523"/>
      <c r="R186" s="2523"/>
      <c r="S186" s="2523"/>
      <c r="T186" s="2523"/>
      <c r="U186" s="2523"/>
      <c r="V186" s="2523"/>
      <c r="W186" s="2523"/>
      <c r="X186" s="2523"/>
      <c r="Y186" s="2523"/>
      <c r="Z186" s="2523"/>
      <c r="AA186" s="2523"/>
      <c r="AB186" s="2523"/>
      <c r="AC186" s="2523"/>
      <c r="AD186" s="2523"/>
      <c r="AE186" s="2523"/>
      <c r="AF186" s="2523"/>
      <c r="AG186" s="2523"/>
      <c r="AH186" s="2523"/>
      <c r="AI186" s="2523"/>
      <c r="AJ186" s="2522"/>
      <c r="AK186" s="2521"/>
    </row>
    <row r="187" spans="1:55" s="2519" customFormat="1" ht="18" customHeight="1">
      <c r="A187" s="2527"/>
      <c r="D187" s="4271" t="s">
        <v>1939</v>
      </c>
      <c r="E187" s="4107"/>
      <c r="F187" s="4108"/>
      <c r="G187" s="2523"/>
      <c r="H187" s="2523"/>
      <c r="I187" s="2523"/>
      <c r="J187" s="2523"/>
      <c r="K187" s="2523"/>
      <c r="L187" s="2523"/>
      <c r="M187" s="2523"/>
      <c r="N187" s="2523"/>
      <c r="O187" s="2523"/>
      <c r="P187" s="2523"/>
      <c r="Q187" s="2523"/>
      <c r="R187" s="2523"/>
      <c r="S187" s="2523"/>
      <c r="T187" s="2523"/>
      <c r="U187" s="2523"/>
      <c r="V187" s="2523"/>
      <c r="W187" s="2523"/>
      <c r="X187" s="2523"/>
      <c r="Y187" s="2523"/>
      <c r="Z187" s="2523"/>
      <c r="AA187" s="2523"/>
      <c r="AB187" s="2523"/>
      <c r="AC187" s="2523"/>
      <c r="AD187" s="2523"/>
      <c r="AE187" s="2523"/>
      <c r="AF187" s="2523"/>
      <c r="AG187" s="2523"/>
      <c r="AH187" s="2523"/>
      <c r="AI187" s="2523"/>
      <c r="AJ187" s="2522"/>
      <c r="AK187" s="2521"/>
    </row>
    <row r="188" spans="1:55" s="2519" customFormat="1" ht="18" customHeight="1">
      <c r="A188" s="2527"/>
      <c r="D188" s="5200" t="s">
        <v>1940</v>
      </c>
      <c r="E188" s="5201"/>
      <c r="F188" s="5202"/>
      <c r="G188" s="2523"/>
      <c r="H188" s="2523"/>
      <c r="I188" s="2523"/>
      <c r="J188" s="2523"/>
      <c r="K188" s="2523"/>
      <c r="L188" s="2523"/>
      <c r="M188" s="2523"/>
      <c r="N188" s="2523"/>
      <c r="O188" s="2523"/>
      <c r="P188" s="2523"/>
      <c r="Q188" s="2523"/>
      <c r="R188" s="2523"/>
      <c r="S188" s="2523"/>
      <c r="T188" s="2523"/>
      <c r="U188" s="2523"/>
      <c r="V188" s="2523"/>
      <c r="W188" s="2523"/>
      <c r="X188" s="2523"/>
      <c r="Y188" s="2523"/>
      <c r="Z188" s="2523"/>
      <c r="AA188" s="2523"/>
      <c r="AB188" s="2523"/>
      <c r="AC188" s="2523"/>
      <c r="AD188" s="2523"/>
      <c r="AE188" s="2523"/>
      <c r="AF188" s="2523"/>
      <c r="AG188" s="2523"/>
      <c r="AH188" s="2523"/>
      <c r="AI188" s="2523"/>
      <c r="AJ188" s="2522"/>
      <c r="AK188" s="2521"/>
    </row>
    <row r="189" spans="1:55" s="2519" customFormat="1" ht="18" customHeight="1">
      <c r="A189" s="2527"/>
      <c r="D189" s="5150" t="s">
        <v>1941</v>
      </c>
      <c r="E189" s="5151"/>
      <c r="F189" s="5152"/>
      <c r="G189" s="2523"/>
      <c r="H189" s="2523"/>
      <c r="I189" s="2523"/>
      <c r="J189" s="2523"/>
      <c r="K189" s="2523"/>
      <c r="L189" s="2523"/>
      <c r="M189" s="2523"/>
      <c r="N189" s="2523"/>
      <c r="O189" s="2523"/>
      <c r="P189" s="2523"/>
      <c r="Q189" s="2523"/>
      <c r="R189" s="2523"/>
      <c r="S189" s="2523"/>
      <c r="T189" s="2523"/>
      <c r="U189" s="2523"/>
      <c r="V189" s="2523"/>
      <c r="W189" s="2523"/>
      <c r="X189" s="2523"/>
      <c r="Y189" s="2523"/>
      <c r="Z189" s="2523"/>
      <c r="AA189" s="2523"/>
      <c r="AB189" s="2523"/>
      <c r="AC189" s="2523"/>
      <c r="AD189" s="2523"/>
      <c r="AE189" s="2523"/>
      <c r="AF189" s="2523"/>
      <c r="AG189" s="2523"/>
      <c r="AH189" s="2523"/>
      <c r="AI189" s="2523"/>
      <c r="AJ189" s="2522"/>
      <c r="AK189" s="2521"/>
    </row>
    <row r="190" spans="1:55" s="2519" customFormat="1" ht="18" customHeight="1">
      <c r="A190" s="2527"/>
      <c r="D190" s="5209" t="s">
        <v>1942</v>
      </c>
      <c r="E190" s="5210"/>
      <c r="F190" s="5211"/>
      <c r="G190" s="2523"/>
      <c r="H190" s="2523"/>
      <c r="I190" s="2523"/>
      <c r="J190" s="2523"/>
      <c r="K190" s="2523"/>
      <c r="L190" s="2523"/>
      <c r="M190" s="2523"/>
      <c r="N190" s="2523"/>
      <c r="O190" s="2523"/>
      <c r="P190" s="2523"/>
      <c r="Q190" s="2523"/>
      <c r="R190" s="2523"/>
      <c r="S190" s="2523"/>
      <c r="T190" s="2523"/>
      <c r="U190" s="2523"/>
      <c r="V190" s="2523"/>
      <c r="W190" s="2523"/>
      <c r="X190" s="2523"/>
      <c r="Y190" s="2523"/>
      <c r="Z190" s="2523"/>
      <c r="AA190" s="2523"/>
      <c r="AB190" s="2523"/>
      <c r="AC190" s="2523"/>
      <c r="AD190" s="2523"/>
      <c r="AE190" s="2523"/>
      <c r="AF190" s="2523"/>
      <c r="AG190" s="2523"/>
      <c r="AH190" s="2523"/>
      <c r="AI190" s="2523"/>
      <c r="AJ190" s="2522"/>
      <c r="AK190" s="2521"/>
    </row>
    <row r="191" spans="1:55" s="2536" customFormat="1" ht="18" customHeight="1">
      <c r="A191" s="2548"/>
      <c r="D191" s="9"/>
      <c r="E191" s="9"/>
      <c r="F191" s="9"/>
      <c r="G191" s="2543"/>
      <c r="H191" s="2543"/>
      <c r="I191" s="2543"/>
      <c r="J191" s="2543"/>
      <c r="K191" s="2543"/>
      <c r="L191" s="2543"/>
      <c r="M191" s="2543"/>
      <c r="N191" s="2543"/>
      <c r="O191" s="2543"/>
      <c r="P191" s="2543"/>
      <c r="Q191" s="2543"/>
      <c r="R191" s="2543"/>
      <c r="S191" s="2543"/>
      <c r="T191" s="2543"/>
      <c r="U191" s="2543"/>
      <c r="V191" s="2543"/>
      <c r="W191" s="2543"/>
      <c r="X191" s="2543"/>
      <c r="Y191" s="2543"/>
      <c r="Z191" s="2543"/>
      <c r="AA191" s="2543"/>
      <c r="AB191" s="2543"/>
      <c r="AC191" s="2543"/>
      <c r="AD191" s="2543"/>
      <c r="AE191" s="2543"/>
      <c r="AF191" s="2543"/>
      <c r="AG191" s="2543"/>
      <c r="AH191" s="2543"/>
      <c r="AI191" s="2543"/>
      <c r="AJ191" s="2541"/>
      <c r="AK191" s="2540"/>
    </row>
    <row r="192" spans="1:55" s="145" customFormat="1">
      <c r="A192" s="141" t="s">
        <v>405</v>
      </c>
      <c r="E192" s="143"/>
      <c r="I192" s="148"/>
      <c r="J192" s="142"/>
      <c r="K192" s="146"/>
      <c r="L192" s="147"/>
      <c r="M192" s="146"/>
      <c r="N192" s="147"/>
      <c r="O192" s="146"/>
      <c r="P192" s="147"/>
      <c r="Q192" s="146"/>
      <c r="R192" s="147"/>
      <c r="S192" s="146"/>
      <c r="T192" s="147"/>
      <c r="U192" s="146"/>
      <c r="V192" s="147"/>
      <c r="W192" s="146"/>
      <c r="X192" s="147"/>
      <c r="Y192" s="146"/>
      <c r="Z192" s="147"/>
      <c r="AA192" s="146"/>
      <c r="AB192" s="147"/>
      <c r="AC192" s="146"/>
      <c r="AD192" s="147"/>
      <c r="AE192" s="146"/>
      <c r="AF192" s="147"/>
      <c r="AG192" s="146"/>
      <c r="AH192" s="147"/>
      <c r="AI192" s="146"/>
      <c r="AJ192" s="146"/>
      <c r="AK192" s="147"/>
      <c r="AL192" s="146"/>
    </row>
    <row r="193" spans="1:64" s="1122" customFormat="1" ht="18" customHeight="1">
      <c r="A193" s="175"/>
      <c r="E193" s="1431"/>
      <c r="F193" s="1431"/>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125"/>
      <c r="AK193" s="1124"/>
    </row>
    <row r="194" spans="1:64" s="249" customFormat="1" ht="17.25" customHeight="1">
      <c r="A194" s="307" t="s">
        <v>2529</v>
      </c>
      <c r="B194" s="307"/>
      <c r="C194" s="252"/>
      <c r="D194" s="307"/>
      <c r="E194" s="252"/>
      <c r="F194" s="253"/>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c r="AJ194" s="173"/>
      <c r="AK194" s="174"/>
    </row>
    <row r="195" spans="1:64" s="119" customFormat="1" ht="17.25" customHeight="1">
      <c r="A195" s="309"/>
      <c r="B195" s="309"/>
      <c r="C195" s="309"/>
      <c r="D195" s="309"/>
      <c r="E195" s="309"/>
      <c r="F195" s="310"/>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11"/>
      <c r="AJ195" s="120"/>
      <c r="AK195" s="312"/>
    </row>
    <row r="196" spans="1:64" s="119" customFormat="1" ht="17.25" customHeight="1">
      <c r="A196" s="309"/>
      <c r="B196" s="309"/>
      <c r="C196" s="309"/>
      <c r="D196" s="309"/>
      <c r="E196" s="309"/>
      <c r="F196" s="310"/>
      <c r="G196" s="5195" t="s">
        <v>2525</v>
      </c>
      <c r="H196" s="5196"/>
      <c r="I196" s="5196"/>
      <c r="J196" s="4272" t="s">
        <v>2526</v>
      </c>
      <c r="K196" s="4273"/>
      <c r="L196" s="4274"/>
      <c r="M196" s="5197" t="s">
        <v>1910</v>
      </c>
      <c r="N196" s="5198"/>
      <c r="O196" s="5199"/>
      <c r="P196" s="5197" t="s">
        <v>1928</v>
      </c>
      <c r="Q196" s="5198"/>
      <c r="R196" s="5199"/>
      <c r="S196" s="4271" t="s">
        <v>1912</v>
      </c>
      <c r="T196" s="4107"/>
      <c r="U196" s="4108"/>
      <c r="V196" s="4271" t="s">
        <v>1929</v>
      </c>
      <c r="W196" s="4107"/>
      <c r="X196" s="4108"/>
      <c r="Y196" s="5200" t="s">
        <v>2522</v>
      </c>
      <c r="Z196" s="5201"/>
      <c r="AA196" s="5202"/>
      <c r="AB196" s="5150" t="s">
        <v>2523</v>
      </c>
      <c r="AC196" s="5151"/>
      <c r="AD196" s="5152"/>
      <c r="AE196" s="5206" t="s">
        <v>2524</v>
      </c>
      <c r="AF196" s="5206"/>
      <c r="AG196" s="5207"/>
    </row>
    <row r="197" spans="1:64">
      <c r="A197" s="175"/>
      <c r="B197" s="51" t="s">
        <v>337</v>
      </c>
      <c r="C197" s="52"/>
      <c r="D197" s="52"/>
      <c r="E197" s="52"/>
      <c r="F197" s="52"/>
      <c r="G197" s="4186" t="s">
        <v>322</v>
      </c>
      <c r="H197" s="4187"/>
      <c r="I197" s="4187"/>
      <c r="J197" s="4183" t="s">
        <v>323</v>
      </c>
      <c r="K197" s="4184"/>
      <c r="L197" s="4185"/>
      <c r="M197" s="5203" t="s">
        <v>324</v>
      </c>
      <c r="N197" s="5204"/>
      <c r="O197" s="5205"/>
      <c r="P197" s="5203" t="s">
        <v>324</v>
      </c>
      <c r="Q197" s="5204"/>
      <c r="R197" s="5205"/>
      <c r="S197" s="4180" t="s">
        <v>325</v>
      </c>
      <c r="T197" s="4181"/>
      <c r="U197" s="4182"/>
      <c r="V197" s="4180" t="s">
        <v>325</v>
      </c>
      <c r="W197" s="4181"/>
      <c r="X197" s="4182"/>
      <c r="Y197" s="5177" t="s">
        <v>326</v>
      </c>
      <c r="Z197" s="5178"/>
      <c r="AA197" s="5179"/>
      <c r="AB197" s="5174" t="s">
        <v>327</v>
      </c>
      <c r="AC197" s="5175"/>
      <c r="AD197" s="5176"/>
      <c r="AE197" s="5213" t="s">
        <v>328</v>
      </c>
      <c r="AF197" s="5213"/>
      <c r="AG197" s="5214"/>
      <c r="BI197" s="1125"/>
      <c r="BK197" s="1125"/>
      <c r="BL197" s="1125"/>
    </row>
    <row r="198" spans="1:64" ht="17.25" customHeight="1">
      <c r="A198" s="175"/>
      <c r="B198" s="239" t="s">
        <v>945</v>
      </c>
      <c r="E198" s="219"/>
      <c r="F198" s="1432" t="s">
        <v>208</v>
      </c>
      <c r="G198" s="5145">
        <v>13.2</v>
      </c>
      <c r="H198" s="5146"/>
      <c r="I198" s="5146"/>
      <c r="J198" s="5180">
        <v>27.6</v>
      </c>
      <c r="K198" s="5181"/>
      <c r="L198" s="5182"/>
      <c r="M198" s="5156">
        <v>54.7</v>
      </c>
      <c r="N198" s="5157"/>
      <c r="O198" s="5158"/>
      <c r="P198" s="5156">
        <v>54.7</v>
      </c>
      <c r="Q198" s="5157"/>
      <c r="R198" s="5158"/>
      <c r="S198" s="5159">
        <v>89.6</v>
      </c>
      <c r="T198" s="5160"/>
      <c r="U198" s="5161"/>
      <c r="V198" s="5159">
        <v>89.6</v>
      </c>
      <c r="W198" s="5160"/>
      <c r="X198" s="5161"/>
      <c r="Y198" s="5183">
        <v>122</v>
      </c>
      <c r="Z198" s="5184"/>
      <c r="AA198" s="5185"/>
      <c r="AB198" s="5162">
        <v>156.4</v>
      </c>
      <c r="AC198" s="5163"/>
      <c r="AD198" s="5164"/>
      <c r="AE198" s="5168">
        <v>221.5</v>
      </c>
      <c r="AF198" s="5168"/>
      <c r="AG198" s="5169"/>
    </row>
    <row r="199" spans="1:64" ht="17.25" customHeight="1">
      <c r="A199" s="175"/>
      <c r="B199" s="239" t="s">
        <v>946</v>
      </c>
      <c r="C199" s="172"/>
      <c r="D199" s="175"/>
      <c r="E199" s="172"/>
      <c r="F199" s="1432" t="s">
        <v>208</v>
      </c>
      <c r="G199" s="5145">
        <v>7.2</v>
      </c>
      <c r="H199" s="5146"/>
      <c r="I199" s="5146"/>
      <c r="J199" s="5180">
        <v>14.4</v>
      </c>
      <c r="K199" s="5181"/>
      <c r="L199" s="5182"/>
      <c r="M199" s="5156">
        <v>28.8</v>
      </c>
      <c r="N199" s="5157"/>
      <c r="O199" s="5158"/>
      <c r="P199" s="5156">
        <v>28.8</v>
      </c>
      <c r="Q199" s="5157"/>
      <c r="R199" s="5158"/>
      <c r="S199" s="5159">
        <v>45.3</v>
      </c>
      <c r="T199" s="5160"/>
      <c r="U199" s="5161"/>
      <c r="V199" s="5159">
        <v>45.3</v>
      </c>
      <c r="W199" s="5160"/>
      <c r="X199" s="5161"/>
      <c r="Y199" s="5183">
        <v>65.8</v>
      </c>
      <c r="Z199" s="5184"/>
      <c r="AA199" s="5185"/>
      <c r="AB199" s="5162">
        <v>72.8</v>
      </c>
      <c r="AC199" s="5163"/>
      <c r="AD199" s="5164"/>
      <c r="AE199" s="5168">
        <v>102.9</v>
      </c>
      <c r="AF199" s="5168"/>
      <c r="AG199" s="5169"/>
    </row>
    <row r="200" spans="1:64" ht="17.25" customHeight="1">
      <c r="A200" s="175"/>
      <c r="B200" s="239" t="s">
        <v>947</v>
      </c>
      <c r="C200" s="172"/>
      <c r="D200" s="175"/>
      <c r="E200" s="172"/>
      <c r="F200" s="1432" t="s">
        <v>208</v>
      </c>
      <c r="G200" s="5145">
        <v>3.8</v>
      </c>
      <c r="H200" s="5146"/>
      <c r="I200" s="5146"/>
      <c r="J200" s="5180">
        <v>8</v>
      </c>
      <c r="K200" s="5181"/>
      <c r="L200" s="5182"/>
      <c r="M200" s="5156">
        <v>15.7</v>
      </c>
      <c r="N200" s="5157"/>
      <c r="O200" s="5158"/>
      <c r="P200" s="5156">
        <v>15.7</v>
      </c>
      <c r="Q200" s="5157"/>
      <c r="R200" s="5158"/>
      <c r="S200" s="5159">
        <v>25.8</v>
      </c>
      <c r="T200" s="5160"/>
      <c r="U200" s="5161"/>
      <c r="V200" s="5159">
        <v>25.8</v>
      </c>
      <c r="W200" s="5160"/>
      <c r="X200" s="5161"/>
      <c r="Y200" s="5183">
        <v>35.200000000000003</v>
      </c>
      <c r="Z200" s="5184"/>
      <c r="AA200" s="5185"/>
      <c r="AB200" s="5162">
        <v>45</v>
      </c>
      <c r="AC200" s="5163"/>
      <c r="AD200" s="5164"/>
      <c r="AE200" s="5168">
        <v>63.9</v>
      </c>
      <c r="AF200" s="5168"/>
      <c r="AG200" s="5169"/>
    </row>
    <row r="201" spans="1:64" ht="17.25" customHeight="1">
      <c r="A201" s="175"/>
      <c r="B201" s="239" t="s">
        <v>948</v>
      </c>
      <c r="C201" s="172"/>
      <c r="D201" s="175"/>
      <c r="E201" s="172"/>
      <c r="F201" s="1791" t="s">
        <v>909</v>
      </c>
      <c r="G201" s="4165" t="s">
        <v>1605</v>
      </c>
      <c r="H201" s="4166"/>
      <c r="I201" s="4166"/>
      <c r="J201" s="4174" t="s">
        <v>941</v>
      </c>
      <c r="K201" s="4175"/>
      <c r="L201" s="4176"/>
      <c r="M201" s="5104" t="s">
        <v>940</v>
      </c>
      <c r="N201" s="5186"/>
      <c r="O201" s="5187"/>
      <c r="P201" s="5104" t="s">
        <v>940</v>
      </c>
      <c r="Q201" s="5186"/>
      <c r="R201" s="5187"/>
      <c r="S201" s="4171">
        <v>80</v>
      </c>
      <c r="T201" s="4172"/>
      <c r="U201" s="4173"/>
      <c r="V201" s="4171">
        <v>80</v>
      </c>
      <c r="W201" s="4172"/>
      <c r="X201" s="4173"/>
      <c r="Y201" s="5165">
        <v>80</v>
      </c>
      <c r="Z201" s="5166"/>
      <c r="AA201" s="5167"/>
      <c r="AB201" s="5153">
        <v>100</v>
      </c>
      <c r="AC201" s="5154"/>
      <c r="AD201" s="5155"/>
      <c r="AE201" s="5188">
        <v>100</v>
      </c>
      <c r="AF201" s="5188"/>
      <c r="AG201" s="5189"/>
    </row>
    <row r="202" spans="1:64" s="1122" customFormat="1" ht="17.25" customHeight="1">
      <c r="A202" s="175"/>
      <c r="B202" s="239" t="s">
        <v>1343</v>
      </c>
      <c r="C202" s="172"/>
      <c r="D202" s="175"/>
      <c r="E202" s="172"/>
      <c r="F202" s="1791" t="s">
        <v>909</v>
      </c>
      <c r="G202" s="4165">
        <v>800</v>
      </c>
      <c r="H202" s="4166"/>
      <c r="I202" s="4166"/>
      <c r="J202" s="4174">
        <v>800</v>
      </c>
      <c r="K202" s="4175"/>
      <c r="L202" s="4176"/>
      <c r="M202" s="5104">
        <v>1100</v>
      </c>
      <c r="N202" s="5186"/>
      <c r="O202" s="5187"/>
      <c r="P202" s="5104">
        <v>1100</v>
      </c>
      <c r="Q202" s="5186"/>
      <c r="R202" s="5187"/>
      <c r="S202" s="4171">
        <v>130</v>
      </c>
      <c r="T202" s="4172"/>
      <c r="U202" s="4173"/>
      <c r="V202" s="4171">
        <v>130</v>
      </c>
      <c r="W202" s="4172"/>
      <c r="X202" s="4173"/>
      <c r="Y202" s="5165">
        <v>130</v>
      </c>
      <c r="Z202" s="5166"/>
      <c r="AA202" s="5167"/>
      <c r="AB202" s="5153">
        <v>130</v>
      </c>
      <c r="AC202" s="5154"/>
      <c r="AD202" s="5155"/>
      <c r="AE202" s="5188">
        <v>130</v>
      </c>
      <c r="AF202" s="5188"/>
      <c r="AG202" s="5189"/>
    </row>
    <row r="203" spans="1:64" s="1122" customFormat="1" ht="17.25" customHeight="1">
      <c r="A203" s="175"/>
      <c r="B203" s="1608" t="s">
        <v>1293</v>
      </c>
      <c r="C203" s="172"/>
      <c r="D203" s="175"/>
      <c r="E203" s="172"/>
      <c r="F203" s="1606" t="s">
        <v>261</v>
      </c>
      <c r="G203" s="5145">
        <v>3</v>
      </c>
      <c r="H203" s="5146"/>
      <c r="I203" s="5146"/>
      <c r="J203" s="5147">
        <v>4.1399999999999997</v>
      </c>
      <c r="K203" s="5148"/>
      <c r="L203" s="5149"/>
      <c r="M203" s="5156">
        <v>8.3000000000000007</v>
      </c>
      <c r="N203" s="5157"/>
      <c r="O203" s="5158"/>
      <c r="P203" s="5156">
        <v>8.3000000000000007</v>
      </c>
      <c r="Q203" s="5157"/>
      <c r="R203" s="5158"/>
      <c r="S203" s="5159">
        <v>23.6</v>
      </c>
      <c r="T203" s="5160"/>
      <c r="U203" s="5161"/>
      <c r="V203" s="5159">
        <v>23.6</v>
      </c>
      <c r="W203" s="5160"/>
      <c r="X203" s="5161"/>
      <c r="Y203" s="5183">
        <v>35.6</v>
      </c>
      <c r="Z203" s="5184"/>
      <c r="AA203" s="5185"/>
      <c r="AB203" s="5162">
        <v>46</v>
      </c>
      <c r="AC203" s="5163"/>
      <c r="AD203" s="5164"/>
      <c r="AE203" s="5168">
        <v>54</v>
      </c>
      <c r="AF203" s="5168"/>
      <c r="AG203" s="5169"/>
    </row>
    <row r="204" spans="1:64" s="1122" customFormat="1" ht="17.25" customHeight="1">
      <c r="A204" s="175"/>
      <c r="B204" s="1608" t="s">
        <v>1295</v>
      </c>
      <c r="C204" s="172"/>
      <c r="D204" s="175"/>
      <c r="E204" s="172"/>
      <c r="F204" s="1607" t="s">
        <v>261</v>
      </c>
      <c r="G204" s="5145" t="s">
        <v>1296</v>
      </c>
      <c r="H204" s="5146"/>
      <c r="I204" s="5146"/>
      <c r="J204" s="5147" t="s">
        <v>1297</v>
      </c>
      <c r="K204" s="5148"/>
      <c r="L204" s="5149"/>
      <c r="M204" s="5156" t="s">
        <v>1297</v>
      </c>
      <c r="N204" s="5157"/>
      <c r="O204" s="5158"/>
      <c r="P204" s="5156" t="s">
        <v>1297</v>
      </c>
      <c r="Q204" s="5157"/>
      <c r="R204" s="5158"/>
      <c r="S204" s="5159" t="s">
        <v>1297</v>
      </c>
      <c r="T204" s="5160"/>
      <c r="U204" s="5161"/>
      <c r="V204" s="5159" t="s">
        <v>1297</v>
      </c>
      <c r="W204" s="5160"/>
      <c r="X204" s="5161"/>
      <c r="Y204" s="5183" t="s">
        <v>1297</v>
      </c>
      <c r="Z204" s="5184"/>
      <c r="AA204" s="5185"/>
      <c r="AB204" s="5162" t="s">
        <v>1297</v>
      </c>
      <c r="AC204" s="5163"/>
      <c r="AD204" s="5164"/>
      <c r="AE204" s="5168" t="s">
        <v>1297</v>
      </c>
      <c r="AF204" s="5168"/>
      <c r="AG204" s="5169"/>
    </row>
    <row r="205" spans="1:64" s="1122" customFormat="1" ht="17.25" customHeight="1">
      <c r="A205" s="175"/>
      <c r="B205" s="1608" t="s">
        <v>1298</v>
      </c>
      <c r="C205" s="172"/>
      <c r="D205" s="175"/>
      <c r="E205" s="172"/>
      <c r="F205" s="1607" t="s">
        <v>261</v>
      </c>
      <c r="G205" s="5190" t="s">
        <v>1299</v>
      </c>
      <c r="H205" s="5191"/>
      <c r="I205" s="5192"/>
      <c r="J205" s="5147" t="s">
        <v>1300</v>
      </c>
      <c r="K205" s="5148"/>
      <c r="L205" s="5149"/>
      <c r="M205" s="5156" t="s">
        <v>1300</v>
      </c>
      <c r="N205" s="5157"/>
      <c r="O205" s="5158"/>
      <c r="P205" s="5156" t="s">
        <v>1300</v>
      </c>
      <c r="Q205" s="5157"/>
      <c r="R205" s="5158"/>
      <c r="S205" s="5159" t="s">
        <v>1300</v>
      </c>
      <c r="T205" s="5160"/>
      <c r="U205" s="5161"/>
      <c r="V205" s="5159" t="s">
        <v>1300</v>
      </c>
      <c r="W205" s="5160"/>
      <c r="X205" s="5161"/>
      <c r="Y205" s="5183" t="s">
        <v>1300</v>
      </c>
      <c r="Z205" s="5184"/>
      <c r="AA205" s="5185"/>
      <c r="AB205" s="5162" t="s">
        <v>1300</v>
      </c>
      <c r="AC205" s="5163"/>
      <c r="AD205" s="5164"/>
      <c r="AE205" s="5168" t="s">
        <v>1300</v>
      </c>
      <c r="AF205" s="5168"/>
      <c r="AG205" s="5169"/>
    </row>
    <row r="206" spans="1:64" ht="17.25" customHeight="1">
      <c r="B206" s="239" t="s">
        <v>1292</v>
      </c>
      <c r="E206" s="219"/>
      <c r="F206" s="1432" t="s">
        <v>208</v>
      </c>
      <c r="G206" s="4165">
        <v>760</v>
      </c>
      <c r="H206" s="4166"/>
      <c r="I206" s="4166"/>
      <c r="J206" s="4174">
        <v>1580</v>
      </c>
      <c r="K206" s="4175"/>
      <c r="L206" s="4176"/>
      <c r="M206" s="5104">
        <v>1570</v>
      </c>
      <c r="N206" s="5186"/>
      <c r="O206" s="5187"/>
      <c r="P206" s="5104">
        <v>1570</v>
      </c>
      <c r="Q206" s="5186"/>
      <c r="R206" s="5187"/>
      <c r="S206" s="4171">
        <v>2570</v>
      </c>
      <c r="T206" s="4172"/>
      <c r="U206" s="4173"/>
      <c r="V206" s="4171">
        <v>2570</v>
      </c>
      <c r="W206" s="4172"/>
      <c r="X206" s="4173"/>
      <c r="Y206" s="5165">
        <v>1470</v>
      </c>
      <c r="Z206" s="5166"/>
      <c r="AA206" s="5167"/>
      <c r="AB206" s="5153">
        <v>1700</v>
      </c>
      <c r="AC206" s="5154"/>
      <c r="AD206" s="5155"/>
      <c r="AE206" s="5188">
        <v>2920</v>
      </c>
      <c r="AF206" s="5188"/>
      <c r="AG206" s="5189"/>
    </row>
    <row r="207" spans="1:64" ht="17.25" customHeight="1">
      <c r="B207" s="239" t="s">
        <v>949</v>
      </c>
      <c r="E207" s="219"/>
      <c r="F207" s="8" t="s">
        <v>239</v>
      </c>
      <c r="G207" s="4165">
        <v>0.7</v>
      </c>
      <c r="H207" s="4166"/>
      <c r="I207" s="4166"/>
      <c r="J207" s="4174">
        <v>0.64</v>
      </c>
      <c r="K207" s="4175"/>
      <c r="L207" s="4176"/>
      <c r="M207" s="5104">
        <v>0.73</v>
      </c>
      <c r="N207" s="5186"/>
      <c r="O207" s="5187"/>
      <c r="P207" s="5104">
        <v>0.73</v>
      </c>
      <c r="Q207" s="5186"/>
      <c r="R207" s="5187"/>
      <c r="S207" s="4171">
        <v>1.75</v>
      </c>
      <c r="T207" s="4172"/>
      <c r="U207" s="4173"/>
      <c r="V207" s="4171">
        <v>1.75</v>
      </c>
      <c r="W207" s="4172"/>
      <c r="X207" s="4173"/>
      <c r="Y207" s="5165">
        <v>1.41</v>
      </c>
      <c r="Z207" s="5166"/>
      <c r="AA207" s="5167"/>
      <c r="AB207" s="5153">
        <v>1.85</v>
      </c>
      <c r="AC207" s="5154"/>
      <c r="AD207" s="5155"/>
      <c r="AE207" s="5188">
        <v>1.44</v>
      </c>
      <c r="AF207" s="5188"/>
      <c r="AG207" s="5189"/>
    </row>
    <row r="208" spans="1:64" ht="17.25" customHeight="1">
      <c r="B208" s="244" t="s">
        <v>195</v>
      </c>
      <c r="C208" s="205" t="s">
        <v>66</v>
      </c>
      <c r="D208" s="205" t="s">
        <v>196</v>
      </c>
      <c r="E208" s="205"/>
      <c r="F208" s="627" t="s">
        <v>205</v>
      </c>
      <c r="G208" s="4162">
        <v>25</v>
      </c>
      <c r="H208" s="4163"/>
      <c r="I208" s="4163"/>
      <c r="J208" s="4159">
        <v>40</v>
      </c>
      <c r="K208" s="4160"/>
      <c r="L208" s="4161"/>
      <c r="M208" s="5219">
        <v>50</v>
      </c>
      <c r="N208" s="5220"/>
      <c r="O208" s="5221"/>
      <c r="P208" s="5219">
        <v>50</v>
      </c>
      <c r="Q208" s="5220"/>
      <c r="R208" s="5221"/>
      <c r="S208" s="4156">
        <v>80</v>
      </c>
      <c r="T208" s="4157"/>
      <c r="U208" s="4158"/>
      <c r="V208" s="4156">
        <v>80</v>
      </c>
      <c r="W208" s="4157"/>
      <c r="X208" s="4158"/>
      <c r="Y208" s="5222">
        <v>80</v>
      </c>
      <c r="Z208" s="5223"/>
      <c r="AA208" s="5224"/>
      <c r="AB208" s="5225">
        <v>80</v>
      </c>
      <c r="AC208" s="5215"/>
      <c r="AD208" s="5226"/>
      <c r="AE208" s="5217">
        <v>100</v>
      </c>
      <c r="AF208" s="5217"/>
      <c r="AG208" s="5218"/>
    </row>
    <row r="209" spans="1:38" s="1122" customFormat="1" ht="17.25" customHeight="1">
      <c r="B209" s="51" t="s">
        <v>2530</v>
      </c>
      <c r="C209" s="52"/>
      <c r="D209" s="52"/>
      <c r="E209" s="52"/>
      <c r="F209" s="623" t="s">
        <v>207</v>
      </c>
      <c r="G209" s="4186">
        <v>1000</v>
      </c>
      <c r="H209" s="4187"/>
      <c r="I209" s="4188"/>
      <c r="J209" s="4184">
        <v>1500</v>
      </c>
      <c r="K209" s="4184"/>
      <c r="L209" s="4184"/>
      <c r="M209" s="5203">
        <v>1000</v>
      </c>
      <c r="N209" s="5204"/>
      <c r="O209" s="5205"/>
      <c r="P209" s="5203">
        <v>1500</v>
      </c>
      <c r="Q209" s="5204"/>
      <c r="R209" s="5205"/>
      <c r="S209" s="4181">
        <v>1500</v>
      </c>
      <c r="T209" s="4181"/>
      <c r="U209" s="4181"/>
      <c r="V209" s="4180">
        <v>2000</v>
      </c>
      <c r="W209" s="4181"/>
      <c r="X209" s="4182"/>
      <c r="Y209" s="5177">
        <v>1000</v>
      </c>
      <c r="Z209" s="5178"/>
      <c r="AA209" s="5179"/>
      <c r="AB209" s="5175">
        <v>1000</v>
      </c>
      <c r="AC209" s="5175"/>
      <c r="AD209" s="5175"/>
      <c r="AE209" s="5227">
        <v>1000</v>
      </c>
      <c r="AF209" s="5213"/>
      <c r="AG209" s="5214"/>
    </row>
    <row r="210" spans="1:38" s="1122" customFormat="1" ht="17.25" customHeight="1">
      <c r="B210" s="103" t="s">
        <v>441</v>
      </c>
      <c r="C210" s="219"/>
      <c r="D210" s="219"/>
      <c r="E210" s="219"/>
      <c r="F210" s="8" t="s">
        <v>207</v>
      </c>
      <c r="G210" s="5232">
        <v>0</v>
      </c>
      <c r="H210" s="5233"/>
      <c r="I210" s="5234"/>
      <c r="J210" s="5244">
        <v>5.0473186119873815E-2</v>
      </c>
      <c r="K210" s="5244"/>
      <c r="L210" s="5244"/>
      <c r="M210" s="5238">
        <v>0.1820504631108272</v>
      </c>
      <c r="N210" s="5239"/>
      <c r="O210" s="5240"/>
      <c r="P210" s="5238">
        <v>2.2357074417119132E-2</v>
      </c>
      <c r="Q210" s="5239"/>
      <c r="R210" s="5240"/>
      <c r="S210" s="5242">
        <v>0.20780734123130706</v>
      </c>
      <c r="T210" s="5242"/>
      <c r="U210" s="5242"/>
      <c r="V210" s="5241">
        <v>0.11</v>
      </c>
      <c r="W210" s="5242"/>
      <c r="X210" s="5243"/>
      <c r="Y210" s="5235">
        <v>7.0000000000000007E-2</v>
      </c>
      <c r="Z210" s="5236"/>
      <c r="AA210" s="5237"/>
      <c r="AB210" s="5228">
        <v>0.08</v>
      </c>
      <c r="AC210" s="5228"/>
      <c r="AD210" s="5228"/>
      <c r="AE210" s="5229">
        <v>0.15</v>
      </c>
      <c r="AF210" s="5230"/>
      <c r="AG210" s="5231"/>
    </row>
    <row r="211" spans="1:38" s="1122" customFormat="1" ht="17.25" customHeight="1">
      <c r="B211" s="626" t="s">
        <v>663</v>
      </c>
      <c r="C211" s="205"/>
      <c r="D211" s="205"/>
      <c r="E211" s="205"/>
      <c r="F211" s="431" t="s">
        <v>207</v>
      </c>
      <c r="G211" s="4162">
        <v>0</v>
      </c>
      <c r="H211" s="4163"/>
      <c r="I211" s="4164"/>
      <c r="J211" s="4160">
        <v>1.4</v>
      </c>
      <c r="K211" s="4160"/>
      <c r="L211" s="4160"/>
      <c r="M211" s="5219">
        <v>10</v>
      </c>
      <c r="N211" s="5220"/>
      <c r="O211" s="5221"/>
      <c r="P211" s="5219">
        <v>1.2</v>
      </c>
      <c r="Q211" s="5220"/>
      <c r="R211" s="5221"/>
      <c r="S211" s="4157">
        <v>18.600000000000001</v>
      </c>
      <c r="T211" s="4157"/>
      <c r="U211" s="4157"/>
      <c r="V211" s="4156">
        <v>9.9</v>
      </c>
      <c r="W211" s="4157"/>
      <c r="X211" s="4158"/>
      <c r="Y211" s="5222">
        <v>8.1999999999999993</v>
      </c>
      <c r="Z211" s="5223"/>
      <c r="AA211" s="5224"/>
      <c r="AB211" s="5215">
        <v>12</v>
      </c>
      <c r="AC211" s="5215"/>
      <c r="AD211" s="5215"/>
      <c r="AE211" s="5216">
        <v>33.4</v>
      </c>
      <c r="AF211" s="5217"/>
      <c r="AG211" s="5218"/>
    </row>
    <row r="212" spans="1:38" ht="17.25" customHeight="1">
      <c r="B212" s="133"/>
      <c r="E212" s="219"/>
      <c r="F212" s="43"/>
      <c r="G212" s="8"/>
      <c r="H212" s="8"/>
      <c r="I212" s="8"/>
      <c r="J212" s="8"/>
      <c r="K212" s="8"/>
      <c r="L212" s="8"/>
      <c r="M212" s="8"/>
      <c r="N212" s="8"/>
      <c r="O212" s="8"/>
      <c r="P212" s="8"/>
      <c r="Q212" s="8"/>
      <c r="R212" s="8"/>
      <c r="S212" s="347"/>
      <c r="T212" s="347"/>
      <c r="U212" s="347"/>
      <c r="V212" s="347"/>
      <c r="W212" s="347"/>
      <c r="X212" s="347"/>
      <c r="Y212" s="251"/>
      <c r="Z212" s="251"/>
      <c r="AA212" s="251"/>
      <c r="AB212" s="251"/>
      <c r="AC212" s="251"/>
      <c r="AD212" s="251"/>
      <c r="AE212" s="251"/>
      <c r="AF212" s="251"/>
    </row>
    <row r="213" spans="1:38" s="1122" customFormat="1">
      <c r="A213" s="141" t="s">
        <v>1420</v>
      </c>
      <c r="B213" s="145"/>
      <c r="C213" s="145"/>
      <c r="D213" s="145"/>
      <c r="E213" s="1675" t="s">
        <v>1437</v>
      </c>
      <c r="F213" s="145"/>
      <c r="G213" s="147"/>
      <c r="H213" s="146"/>
      <c r="I213" s="147"/>
      <c r="J213" s="146"/>
      <c r="K213" s="147"/>
      <c r="L213" s="146"/>
      <c r="M213" s="147"/>
      <c r="N213" s="146"/>
      <c r="O213" s="147"/>
      <c r="P213" s="146"/>
      <c r="Q213" s="146"/>
      <c r="R213" s="147"/>
      <c r="S213" s="146"/>
      <c r="T213" s="145"/>
      <c r="U213" s="145"/>
      <c r="V213" s="145"/>
      <c r="W213" s="145"/>
      <c r="X213" s="145"/>
      <c r="Y213" s="145"/>
      <c r="Z213" s="145"/>
      <c r="AA213" s="145"/>
      <c r="AB213" s="145"/>
      <c r="AC213" s="145"/>
      <c r="AD213" s="145"/>
      <c r="AE213" s="145"/>
      <c r="AF213" s="145"/>
      <c r="AG213" s="145"/>
      <c r="AH213" s="145"/>
      <c r="AI213" s="145"/>
      <c r="AJ213" s="145"/>
      <c r="AK213" s="145"/>
    </row>
    <row r="214" spans="1:38" s="1122" customFormat="1">
      <c r="E214" s="1431"/>
      <c r="R214" s="1124"/>
      <c r="S214" s="1125"/>
      <c r="T214" s="1124"/>
      <c r="U214" s="1125"/>
      <c r="V214" s="1124"/>
      <c r="W214" s="1125"/>
      <c r="X214" s="1124"/>
      <c r="Y214" s="1125"/>
      <c r="Z214" s="1124"/>
      <c r="AA214" s="1125"/>
      <c r="AB214" s="1124"/>
      <c r="AC214" s="1125"/>
      <c r="AD214" s="1124"/>
      <c r="AE214" s="1125"/>
      <c r="AF214" s="1124"/>
      <c r="AG214" s="1125"/>
      <c r="AH214" s="1124"/>
      <c r="AI214" s="1125"/>
    </row>
    <row r="215" spans="1:38" s="1122" customFormat="1">
      <c r="E215" s="1431"/>
      <c r="G215" s="4427" t="s">
        <v>1449</v>
      </c>
      <c r="H215" s="4428"/>
      <c r="I215" s="4428"/>
      <c r="J215" s="4428"/>
      <c r="K215" s="4428"/>
      <c r="L215" s="4428"/>
      <c r="M215" s="4428"/>
      <c r="N215" s="4428"/>
      <c r="O215" s="4428"/>
      <c r="P215" s="4974"/>
      <c r="Q215" s="4427" t="s">
        <v>1450</v>
      </c>
      <c r="R215" s="4428"/>
      <c r="S215" s="4428"/>
      <c r="T215" s="4428"/>
      <c r="U215" s="4428"/>
      <c r="V215" s="4428"/>
      <c r="W215" s="4428"/>
      <c r="X215" s="4428"/>
      <c r="Y215" s="4428"/>
      <c r="Z215" s="4974"/>
      <c r="AA215" s="1125"/>
      <c r="AB215" s="1124"/>
      <c r="AC215" s="1125"/>
      <c r="AD215" s="1124"/>
      <c r="AE215" s="1125"/>
      <c r="AF215" s="1124"/>
      <c r="AG215" s="1125"/>
      <c r="AH215" s="1124"/>
      <c r="AI215" s="1125"/>
    </row>
    <row r="216" spans="1:38" s="1122" customFormat="1">
      <c r="B216" s="54" t="s">
        <v>1422</v>
      </c>
      <c r="C216" s="50"/>
      <c r="D216" s="50"/>
      <c r="E216" s="1674"/>
      <c r="F216" s="1382"/>
      <c r="G216" s="4287" t="s">
        <v>1421</v>
      </c>
      <c r="H216" s="4288"/>
      <c r="I216" s="4288"/>
      <c r="J216" s="4288"/>
      <c r="K216" s="4288"/>
      <c r="L216" s="4288"/>
      <c r="M216" s="4288"/>
      <c r="N216" s="4288"/>
      <c r="O216" s="4288"/>
      <c r="P216" s="4289"/>
      <c r="Q216" s="4287" t="s">
        <v>1477</v>
      </c>
      <c r="R216" s="4288"/>
      <c r="S216" s="4288"/>
      <c r="T216" s="4288"/>
      <c r="U216" s="4288"/>
      <c r="V216" s="4288"/>
      <c r="W216" s="4288"/>
      <c r="X216" s="4288"/>
      <c r="Y216" s="4288"/>
      <c r="Z216" s="4289"/>
      <c r="AA216" s="1125"/>
      <c r="AB216" s="1124"/>
      <c r="AC216" s="1125"/>
      <c r="AD216" s="1124"/>
      <c r="AE216" s="1125"/>
      <c r="AF216" s="1124"/>
      <c r="AG216" s="1125"/>
      <c r="AH216" s="1124"/>
      <c r="AI216" s="1125"/>
    </row>
    <row r="217" spans="1:38" s="1122" customFormat="1">
      <c r="E217" s="1431"/>
      <c r="G217" s="1431"/>
      <c r="H217" s="1429"/>
      <c r="I217" s="1429"/>
      <c r="J217" s="1429"/>
      <c r="K217" s="1429"/>
      <c r="L217" s="1429"/>
      <c r="M217" s="1429"/>
      <c r="N217" s="1429"/>
      <c r="O217" s="1429"/>
      <c r="P217" s="1429"/>
      <c r="Q217" s="1431"/>
      <c r="R217" s="1431"/>
      <c r="S217" s="1431"/>
      <c r="T217" s="1431"/>
      <c r="W217" s="1431"/>
      <c r="X217" s="1124"/>
      <c r="Y217" s="1125"/>
      <c r="Z217" s="1124"/>
      <c r="AA217" s="1125"/>
      <c r="AB217" s="1124"/>
      <c r="AC217" s="1125"/>
      <c r="AD217" s="1124"/>
      <c r="AE217" s="1125"/>
      <c r="AF217" s="1124"/>
      <c r="AG217" s="1125"/>
      <c r="AH217" s="1124"/>
      <c r="AI217" s="1125"/>
    </row>
    <row r="218" spans="1:38" s="1122" customFormat="1">
      <c r="E218" s="1431"/>
      <c r="G218" s="54" t="s">
        <v>1423</v>
      </c>
      <c r="H218" s="50"/>
      <c r="I218" s="101"/>
      <c r="J218" s="1380"/>
      <c r="K218" s="1381"/>
      <c r="L218" s="1678"/>
      <c r="M218" s="1678"/>
      <c r="N218" s="1678"/>
      <c r="O218" s="1678"/>
      <c r="P218" s="1678"/>
      <c r="Q218" s="1678"/>
      <c r="R218" s="1380"/>
      <c r="S218" s="1381"/>
      <c r="T218" s="1380"/>
      <c r="U218" s="1381"/>
      <c r="V218" s="1380"/>
      <c r="W218" s="1381"/>
      <c r="X218" s="1380"/>
      <c r="Y218" s="1381"/>
      <c r="Z218" s="1679"/>
      <c r="AA218" s="1125"/>
      <c r="AB218" s="1124"/>
      <c r="AC218" s="1125"/>
      <c r="AD218" s="1124"/>
      <c r="AE218" s="1125"/>
      <c r="AF218" s="1124"/>
      <c r="AG218" s="1125"/>
      <c r="AH218" s="1124"/>
      <c r="AI218" s="1125"/>
    </row>
    <row r="219" spans="1:38" s="1122" customFormat="1">
      <c r="B219" s="51" t="s">
        <v>196</v>
      </c>
      <c r="C219" s="52"/>
      <c r="D219" s="52"/>
      <c r="E219" s="52" t="s">
        <v>66</v>
      </c>
      <c r="F219" s="52"/>
      <c r="G219" s="4251" t="s">
        <v>1427</v>
      </c>
      <c r="H219" s="4252"/>
      <c r="I219" s="4252"/>
      <c r="J219" s="4253"/>
      <c r="K219" s="4245" t="s">
        <v>302</v>
      </c>
      <c r="L219" s="4246"/>
      <c r="M219" s="4246"/>
      <c r="N219" s="4247"/>
      <c r="O219" s="4245" t="s">
        <v>194</v>
      </c>
      <c r="P219" s="4246"/>
      <c r="Q219" s="4246"/>
      <c r="R219" s="4247"/>
      <c r="S219" s="4245" t="s">
        <v>191</v>
      </c>
      <c r="T219" s="4246"/>
      <c r="U219" s="4246"/>
      <c r="V219" s="4247"/>
      <c r="W219" s="4251" t="s">
        <v>300</v>
      </c>
      <c r="X219" s="4252"/>
      <c r="Y219" s="4252"/>
      <c r="Z219" s="4253"/>
      <c r="AA219" s="1125"/>
      <c r="AB219" s="1124"/>
      <c r="AC219" s="1125"/>
      <c r="AD219" s="1124"/>
      <c r="AE219" s="1125"/>
      <c r="AF219" s="1124"/>
      <c r="AG219" s="1125"/>
      <c r="AH219" s="1124"/>
      <c r="AI219" s="1125"/>
    </row>
    <row r="220" spans="1:38" s="1122" customFormat="1">
      <c r="B220" s="626"/>
      <c r="C220" s="205"/>
      <c r="D220" s="205"/>
      <c r="E220" s="1421"/>
      <c r="F220" s="205"/>
      <c r="G220" s="4233">
        <v>23.7</v>
      </c>
      <c r="H220" s="4234"/>
      <c r="I220" s="4234"/>
      <c r="J220" s="4235"/>
      <c r="K220" s="4236">
        <v>40.687991450042247</v>
      </c>
      <c r="L220" s="4237"/>
      <c r="M220" s="4237"/>
      <c r="N220" s="4238"/>
      <c r="O220" s="4236">
        <v>55.014378057559114</v>
      </c>
      <c r="P220" s="4237"/>
      <c r="Q220" s="4237"/>
      <c r="R220" s="4238"/>
      <c r="S220" s="4242">
        <v>90.551311913380403</v>
      </c>
      <c r="T220" s="4243"/>
      <c r="U220" s="4243"/>
      <c r="V220" s="4244"/>
      <c r="W220" s="4233">
        <v>123.01372783392007</v>
      </c>
      <c r="X220" s="4234"/>
      <c r="Y220" s="4234"/>
      <c r="Z220" s="4235"/>
      <c r="AA220" s="1125"/>
      <c r="AB220" s="1124"/>
      <c r="AC220" s="1125"/>
      <c r="AD220" s="1124"/>
      <c r="AE220" s="1125"/>
      <c r="AF220" s="1124"/>
      <c r="AG220" s="1125"/>
      <c r="AH220" s="1124"/>
      <c r="AI220" s="1125"/>
    </row>
    <row r="221" spans="1:38" s="65" customFormat="1">
      <c r="A221" s="219"/>
      <c r="B221" s="219"/>
      <c r="C221" s="219"/>
      <c r="D221" s="219"/>
      <c r="E221" s="8"/>
      <c r="F221" s="219"/>
      <c r="H221" s="70"/>
      <c r="J221" s="70"/>
      <c r="L221" s="70"/>
      <c r="N221" s="70"/>
      <c r="P221" s="70"/>
      <c r="Q221" s="70"/>
      <c r="S221" s="70"/>
      <c r="T221" s="219"/>
      <c r="U221" s="219"/>
      <c r="V221" s="219"/>
      <c r="W221" s="219"/>
      <c r="X221" s="219"/>
      <c r="Y221" s="219"/>
      <c r="Z221" s="219"/>
      <c r="AA221" s="219"/>
      <c r="AB221" s="219"/>
      <c r="AC221" s="219"/>
      <c r="AD221" s="219"/>
      <c r="AE221" s="219"/>
      <c r="AF221" s="219"/>
      <c r="AG221" s="219"/>
      <c r="AH221" s="219"/>
      <c r="AI221" s="219"/>
      <c r="AJ221" s="219"/>
      <c r="AL221" s="70"/>
    </row>
    <row r="222" spans="1:38" s="65" customFormat="1">
      <c r="A222" s="219"/>
      <c r="B222" s="219"/>
      <c r="C222" s="219"/>
      <c r="D222" s="219"/>
      <c r="E222" s="8"/>
      <c r="F222" s="219"/>
      <c r="H222" s="70"/>
      <c r="J222" s="70"/>
      <c r="L222" s="70"/>
      <c r="N222" s="70"/>
      <c r="P222" s="70"/>
      <c r="Q222" s="70"/>
      <c r="S222" s="70"/>
      <c r="T222" s="219"/>
      <c r="U222" s="219"/>
      <c r="V222" s="219"/>
      <c r="W222" s="219"/>
      <c r="X222" s="219"/>
      <c r="Y222" s="219"/>
      <c r="Z222" s="219"/>
      <c r="AA222" s="219"/>
      <c r="AB222" s="219"/>
      <c r="AC222" s="219"/>
      <c r="AD222" s="219"/>
      <c r="AE222" s="219"/>
      <c r="AF222" s="219"/>
      <c r="AG222" s="219"/>
      <c r="AH222" s="219"/>
      <c r="AI222" s="219"/>
      <c r="AJ222" s="219"/>
      <c r="AL222" s="70"/>
    </row>
    <row r="223" spans="1:38" s="65" customFormat="1">
      <c r="A223" s="219"/>
      <c r="B223" s="219"/>
      <c r="C223" s="219"/>
      <c r="D223" s="219"/>
      <c r="E223" s="8"/>
      <c r="F223" s="219"/>
      <c r="G223" s="1124"/>
      <c r="H223" s="1125"/>
      <c r="I223" s="1124"/>
      <c r="J223" s="1125"/>
      <c r="K223" s="1124"/>
      <c r="L223" s="1125"/>
      <c r="M223" s="1124"/>
      <c r="N223" s="1125"/>
      <c r="O223" s="1124"/>
      <c r="P223" s="1125"/>
      <c r="Q223" s="1125"/>
      <c r="R223" s="1124"/>
      <c r="S223" s="1125"/>
      <c r="T223" s="1122"/>
      <c r="U223" s="1122"/>
      <c r="V223" s="1122"/>
      <c r="W223" s="1122"/>
      <c r="X223" s="1122"/>
      <c r="Y223" s="1122"/>
      <c r="Z223" s="1122"/>
      <c r="AA223" s="1122"/>
      <c r="AB223" s="1122"/>
      <c r="AC223" s="1122"/>
      <c r="AD223" s="219"/>
      <c r="AE223" s="219"/>
      <c r="AF223" s="219"/>
      <c r="AG223" s="219"/>
      <c r="AH223" s="219"/>
      <c r="AI223" s="219"/>
      <c r="AJ223" s="219"/>
      <c r="AL223" s="70"/>
    </row>
    <row r="224" spans="1:38" s="65" customFormat="1">
      <c r="A224" s="219"/>
      <c r="B224" s="219"/>
      <c r="C224" s="219"/>
      <c r="D224" s="219"/>
      <c r="E224" s="8"/>
      <c r="F224" s="219"/>
      <c r="G224" s="1124"/>
      <c r="H224" s="1125"/>
      <c r="I224" s="1124"/>
      <c r="J224" s="1125"/>
      <c r="K224" s="1124"/>
      <c r="L224" s="1125"/>
      <c r="M224" s="1124"/>
      <c r="N224" s="1125"/>
      <c r="O224" s="1124"/>
      <c r="P224" s="1125"/>
      <c r="Y224" s="1122"/>
      <c r="Z224" s="1122"/>
      <c r="AA224" s="1122"/>
      <c r="AB224" s="1122"/>
      <c r="AC224" s="1122"/>
      <c r="AD224" s="219"/>
      <c r="AE224" s="219"/>
      <c r="AF224" s="219"/>
      <c r="AG224" s="219"/>
      <c r="AH224" s="219"/>
      <c r="AI224" s="219"/>
      <c r="AJ224" s="219"/>
      <c r="AL224" s="70"/>
    </row>
    <row r="225" spans="1:38" s="65" customFormat="1">
      <c r="A225" s="219"/>
      <c r="B225" s="219"/>
      <c r="C225" s="219"/>
      <c r="D225" s="219"/>
      <c r="E225" s="8"/>
      <c r="F225" s="219"/>
      <c r="G225" s="1124"/>
      <c r="H225" s="1125"/>
      <c r="I225" s="1124"/>
      <c r="J225" s="1125"/>
      <c r="K225" s="1124"/>
      <c r="L225" s="1125"/>
      <c r="M225" s="1124"/>
      <c r="N225" s="1125"/>
      <c r="O225" s="1124"/>
      <c r="P225" s="1125"/>
      <c r="Y225" s="1122"/>
      <c r="Z225" s="1122"/>
      <c r="AA225" s="1122"/>
      <c r="AB225" s="1122"/>
      <c r="AC225" s="1122"/>
      <c r="AD225" s="219"/>
      <c r="AE225" s="219"/>
      <c r="AF225" s="219"/>
      <c r="AG225" s="219"/>
      <c r="AH225" s="219"/>
      <c r="AI225" s="219"/>
      <c r="AJ225" s="219"/>
      <c r="AL225" s="70"/>
    </row>
    <row r="226" spans="1:38" s="65" customFormat="1">
      <c r="A226" s="219"/>
      <c r="B226" s="219"/>
      <c r="C226" s="219"/>
      <c r="D226" s="219"/>
      <c r="E226" s="8"/>
      <c r="F226" s="219"/>
      <c r="G226" s="1124"/>
      <c r="H226" s="1125"/>
      <c r="I226" s="1124"/>
      <c r="J226" s="1125"/>
      <c r="K226" s="1124"/>
      <c r="L226" s="1125"/>
      <c r="M226" s="1124"/>
      <c r="N226" s="1125"/>
      <c r="O226" s="1124"/>
      <c r="P226" s="1125"/>
      <c r="Q226" s="1125"/>
      <c r="R226" s="1124"/>
      <c r="S226" s="1125"/>
      <c r="T226" s="1122"/>
      <c r="U226" s="1122"/>
      <c r="V226" s="1122"/>
      <c r="W226" s="1122"/>
      <c r="X226" s="1122"/>
      <c r="Y226" s="1122"/>
      <c r="Z226" s="1122"/>
      <c r="AA226" s="1122"/>
      <c r="AB226" s="1122"/>
      <c r="AC226" s="1122"/>
      <c r="AD226" s="219"/>
      <c r="AE226" s="219"/>
      <c r="AF226" s="219"/>
      <c r="AG226" s="219"/>
      <c r="AH226" s="219"/>
      <c r="AI226" s="219"/>
      <c r="AJ226" s="219"/>
      <c r="AL226" s="70"/>
    </row>
    <row r="227" spans="1:38" s="65" customFormat="1">
      <c r="A227" s="219"/>
      <c r="B227" s="219"/>
      <c r="C227" s="219"/>
      <c r="D227" s="219"/>
      <c r="E227" s="8"/>
      <c r="F227" s="219"/>
      <c r="G227" s="1124"/>
      <c r="H227" s="1125"/>
      <c r="I227" s="1124"/>
      <c r="J227" s="1125"/>
      <c r="K227" s="1124"/>
      <c r="L227" s="1125"/>
      <c r="M227" s="1124"/>
      <c r="N227" s="1125"/>
      <c r="O227" s="1124"/>
      <c r="P227" s="1125"/>
      <c r="Q227" s="1125"/>
      <c r="R227" s="1124"/>
      <c r="S227" s="1125"/>
      <c r="T227" s="1122"/>
      <c r="U227" s="1122"/>
      <c r="V227" s="1122"/>
      <c r="W227" s="1122"/>
      <c r="X227" s="1122"/>
      <c r="Y227" s="1122"/>
      <c r="Z227" s="1122"/>
      <c r="AA227" s="1122"/>
      <c r="AB227" s="1122"/>
      <c r="AC227" s="1122"/>
      <c r="AD227" s="219"/>
      <c r="AE227" s="219"/>
      <c r="AF227" s="219"/>
      <c r="AG227" s="219"/>
      <c r="AH227" s="219"/>
      <c r="AI227" s="219"/>
      <c r="AJ227" s="219"/>
      <c r="AL227" s="70"/>
    </row>
    <row r="228" spans="1:38" s="65" customFormat="1">
      <c r="A228" s="219"/>
      <c r="B228" s="219"/>
      <c r="C228" s="219"/>
      <c r="D228" s="219"/>
      <c r="E228" s="8"/>
      <c r="F228" s="219"/>
      <c r="H228" s="70"/>
      <c r="J228" s="70"/>
      <c r="L228" s="70"/>
      <c r="N228" s="70"/>
      <c r="P228" s="70"/>
      <c r="Q228" s="70"/>
      <c r="S228" s="70"/>
      <c r="T228" s="219"/>
      <c r="U228" s="219"/>
      <c r="V228" s="219"/>
      <c r="W228" s="219"/>
      <c r="X228" s="219"/>
      <c r="Y228" s="219"/>
      <c r="Z228" s="219"/>
      <c r="AA228" s="219"/>
      <c r="AB228" s="219"/>
      <c r="AC228" s="219"/>
      <c r="AD228" s="219"/>
      <c r="AE228" s="219"/>
      <c r="AF228" s="219"/>
      <c r="AG228" s="219"/>
      <c r="AH228" s="219"/>
      <c r="AI228" s="219"/>
      <c r="AJ228" s="219"/>
      <c r="AL228" s="70"/>
    </row>
    <row r="229" spans="1:38" s="65" customFormat="1">
      <c r="A229" s="219"/>
      <c r="B229" s="219"/>
      <c r="C229" s="219"/>
      <c r="D229" s="219"/>
      <c r="E229" s="8"/>
      <c r="F229" s="219"/>
      <c r="H229" s="70"/>
      <c r="J229" s="70"/>
      <c r="L229" s="70"/>
      <c r="N229" s="70"/>
      <c r="P229" s="70"/>
      <c r="Q229" s="70"/>
      <c r="S229" s="70"/>
      <c r="T229" s="219"/>
      <c r="U229" s="219"/>
      <c r="V229" s="219"/>
      <c r="W229" s="219"/>
      <c r="X229" s="219"/>
      <c r="Y229" s="219"/>
      <c r="Z229" s="219"/>
      <c r="AA229" s="219"/>
      <c r="AB229" s="219"/>
      <c r="AC229" s="219"/>
      <c r="AD229" s="219"/>
      <c r="AE229" s="219"/>
      <c r="AF229" s="219"/>
      <c r="AG229" s="219"/>
      <c r="AH229" s="219"/>
      <c r="AI229" s="219"/>
      <c r="AJ229" s="219"/>
      <c r="AL229" s="70"/>
    </row>
    <row r="230" spans="1:38" s="65" customFormat="1">
      <c r="A230" s="219"/>
      <c r="B230" s="219"/>
      <c r="C230" s="219"/>
      <c r="D230" s="219"/>
      <c r="E230" s="8"/>
      <c r="F230" s="219"/>
      <c r="H230" s="70"/>
      <c r="J230" s="70"/>
      <c r="L230" s="70"/>
      <c r="N230" s="70"/>
      <c r="P230" s="70"/>
      <c r="Q230" s="70"/>
      <c r="S230" s="70"/>
      <c r="T230" s="219"/>
      <c r="U230" s="219"/>
      <c r="V230" s="219"/>
      <c r="W230" s="219"/>
      <c r="X230" s="219"/>
      <c r="Y230" s="219"/>
      <c r="Z230" s="219"/>
      <c r="AA230" s="219"/>
      <c r="AB230" s="219"/>
      <c r="AC230" s="219"/>
      <c r="AD230" s="219"/>
      <c r="AE230" s="219"/>
      <c r="AF230" s="219"/>
      <c r="AG230" s="219"/>
      <c r="AH230" s="219"/>
      <c r="AI230" s="219"/>
      <c r="AJ230" s="219"/>
      <c r="AL230" s="70"/>
    </row>
    <row r="231" spans="1:38" s="65" customFormat="1">
      <c r="A231" s="219"/>
      <c r="B231" s="219"/>
      <c r="C231" s="219"/>
      <c r="D231" s="219"/>
      <c r="E231" s="8"/>
      <c r="F231" s="219"/>
      <c r="H231" s="70"/>
      <c r="J231" s="70"/>
      <c r="L231" s="70"/>
      <c r="N231" s="70"/>
      <c r="P231" s="70"/>
      <c r="Q231" s="70"/>
      <c r="S231" s="70"/>
      <c r="T231" s="219"/>
      <c r="U231" s="219"/>
      <c r="V231" s="219"/>
      <c r="W231" s="219"/>
      <c r="X231" s="219"/>
      <c r="Y231" s="219"/>
      <c r="Z231" s="219"/>
      <c r="AA231" s="219"/>
      <c r="AB231" s="219"/>
      <c r="AC231" s="219"/>
      <c r="AD231" s="219"/>
      <c r="AE231" s="219"/>
      <c r="AF231" s="219"/>
      <c r="AG231" s="219"/>
      <c r="AH231" s="219"/>
      <c r="AI231" s="219"/>
      <c r="AJ231" s="219"/>
      <c r="AL231" s="70"/>
    </row>
    <row r="232" spans="1:38" s="65" customFormat="1">
      <c r="A232" s="219"/>
      <c r="B232" s="219"/>
      <c r="C232" s="219"/>
      <c r="D232" s="219"/>
      <c r="E232" s="8"/>
      <c r="F232" s="219"/>
      <c r="H232" s="70"/>
      <c r="J232" s="70"/>
      <c r="L232" s="70"/>
      <c r="N232" s="70"/>
      <c r="P232" s="70"/>
      <c r="Q232" s="70"/>
      <c r="S232" s="70"/>
      <c r="T232" s="219"/>
      <c r="U232" s="219"/>
      <c r="V232" s="219"/>
      <c r="W232" s="219"/>
      <c r="X232" s="219"/>
      <c r="Y232" s="219"/>
      <c r="Z232" s="219"/>
      <c r="AA232" s="219"/>
      <c r="AB232" s="219"/>
      <c r="AC232" s="219"/>
      <c r="AD232" s="219"/>
      <c r="AE232" s="219"/>
      <c r="AF232" s="219"/>
      <c r="AG232" s="219"/>
      <c r="AH232" s="219"/>
      <c r="AI232" s="219"/>
      <c r="AJ232" s="219"/>
      <c r="AL232" s="70"/>
    </row>
    <row r="233" spans="1:38" s="65" customFormat="1">
      <c r="A233" s="219"/>
      <c r="B233" s="219"/>
      <c r="C233" s="219"/>
      <c r="D233" s="219"/>
      <c r="E233" s="8"/>
      <c r="F233" s="219"/>
      <c r="H233" s="70"/>
      <c r="J233" s="70"/>
      <c r="L233" s="70"/>
      <c r="N233" s="70"/>
      <c r="P233" s="70"/>
      <c r="Q233" s="70"/>
      <c r="S233" s="70"/>
      <c r="T233" s="219"/>
      <c r="U233" s="219"/>
      <c r="V233" s="219"/>
      <c r="W233" s="219"/>
      <c r="X233" s="219"/>
      <c r="Y233" s="219"/>
      <c r="Z233" s="219"/>
      <c r="AA233" s="219"/>
      <c r="AB233" s="219"/>
      <c r="AC233" s="219"/>
      <c r="AD233" s="219"/>
      <c r="AE233" s="219"/>
      <c r="AF233" s="219"/>
      <c r="AG233" s="219"/>
      <c r="AH233" s="219"/>
      <c r="AI233" s="219"/>
      <c r="AJ233" s="219"/>
      <c r="AL233" s="70"/>
    </row>
    <row r="234" spans="1:38" s="65" customFormat="1">
      <c r="A234" s="219"/>
      <c r="B234" s="219"/>
      <c r="C234" s="219"/>
      <c r="D234" s="219"/>
      <c r="E234" s="8"/>
      <c r="F234" s="219"/>
      <c r="H234" s="70"/>
      <c r="J234" s="70"/>
      <c r="L234" s="70"/>
      <c r="N234" s="70"/>
      <c r="P234" s="70"/>
      <c r="Q234" s="70"/>
      <c r="S234" s="70"/>
      <c r="T234" s="219"/>
      <c r="U234" s="219"/>
      <c r="V234" s="219"/>
      <c r="W234" s="219"/>
      <c r="X234" s="219"/>
      <c r="Y234" s="219"/>
      <c r="Z234" s="219"/>
      <c r="AA234" s="219"/>
      <c r="AB234" s="219"/>
      <c r="AC234" s="219"/>
      <c r="AD234" s="219"/>
      <c r="AE234" s="219"/>
      <c r="AF234" s="219"/>
      <c r="AG234" s="219"/>
      <c r="AH234" s="219"/>
      <c r="AI234" s="219"/>
      <c r="AJ234" s="219"/>
      <c r="AL234" s="70"/>
    </row>
    <row r="235" spans="1:38" s="65" customFormat="1">
      <c r="A235" s="219"/>
      <c r="B235" s="219"/>
      <c r="C235" s="219"/>
      <c r="D235" s="219"/>
      <c r="E235" s="8"/>
      <c r="F235" s="219"/>
      <c r="H235" s="70"/>
      <c r="J235" s="70"/>
      <c r="L235" s="70"/>
      <c r="N235" s="70"/>
      <c r="P235" s="70"/>
      <c r="Q235" s="70"/>
      <c r="S235" s="70"/>
      <c r="T235" s="219"/>
      <c r="U235" s="219"/>
      <c r="V235" s="219"/>
      <c r="W235" s="219"/>
      <c r="X235" s="219"/>
      <c r="Y235" s="219"/>
      <c r="Z235" s="219"/>
      <c r="AA235" s="219"/>
      <c r="AB235" s="219"/>
      <c r="AC235" s="219"/>
      <c r="AD235" s="219"/>
      <c r="AE235" s="219"/>
      <c r="AF235" s="219"/>
      <c r="AG235" s="219"/>
      <c r="AH235" s="219"/>
      <c r="AI235" s="219"/>
      <c r="AJ235" s="219"/>
      <c r="AL235" s="70"/>
    </row>
    <row r="236" spans="1:38" s="65" customFormat="1">
      <c r="A236" s="219"/>
      <c r="B236" s="219"/>
      <c r="C236" s="219"/>
      <c r="D236" s="219"/>
      <c r="E236" s="8"/>
      <c r="F236" s="219"/>
      <c r="H236" s="70"/>
      <c r="J236" s="70"/>
      <c r="L236" s="70"/>
      <c r="N236" s="70"/>
      <c r="P236" s="70"/>
      <c r="Q236" s="70"/>
      <c r="S236" s="70"/>
      <c r="T236" s="219"/>
      <c r="U236" s="219"/>
      <c r="V236" s="219"/>
      <c r="W236" s="219"/>
      <c r="X236" s="219"/>
      <c r="Y236" s="219"/>
      <c r="Z236" s="219"/>
      <c r="AA236" s="219"/>
      <c r="AB236" s="219"/>
      <c r="AC236" s="219"/>
      <c r="AD236" s="219"/>
      <c r="AE236" s="219"/>
      <c r="AF236" s="219"/>
      <c r="AG236" s="219"/>
      <c r="AH236" s="219"/>
      <c r="AI236" s="219"/>
      <c r="AJ236" s="219"/>
      <c r="AL236" s="70"/>
    </row>
    <row r="237" spans="1:38" s="65" customFormat="1">
      <c r="A237" s="219"/>
      <c r="B237" s="219"/>
      <c r="C237" s="219"/>
      <c r="D237" s="219"/>
      <c r="E237" s="8"/>
      <c r="F237" s="219"/>
      <c r="H237" s="70"/>
      <c r="J237" s="70"/>
      <c r="L237" s="70"/>
      <c r="N237" s="70"/>
      <c r="P237" s="70"/>
      <c r="Q237" s="70"/>
      <c r="S237" s="70"/>
      <c r="T237" s="219"/>
      <c r="U237" s="219"/>
      <c r="V237" s="219"/>
      <c r="W237" s="219"/>
      <c r="X237" s="219"/>
      <c r="Y237" s="219"/>
      <c r="Z237" s="219"/>
      <c r="AA237" s="219"/>
      <c r="AB237" s="219"/>
      <c r="AC237" s="219"/>
      <c r="AD237" s="219"/>
      <c r="AE237" s="219"/>
      <c r="AF237" s="219"/>
      <c r="AG237" s="219"/>
      <c r="AH237" s="219"/>
      <c r="AI237" s="219"/>
      <c r="AJ237" s="219"/>
      <c r="AL237" s="70"/>
    </row>
    <row r="238" spans="1:38" s="65" customFormat="1">
      <c r="A238" s="219"/>
      <c r="B238" s="219"/>
      <c r="C238" s="219"/>
      <c r="D238" s="219"/>
      <c r="E238" s="8"/>
      <c r="F238" s="219"/>
      <c r="H238" s="70"/>
      <c r="J238" s="70"/>
      <c r="L238" s="70"/>
      <c r="N238" s="70"/>
      <c r="P238" s="70"/>
      <c r="Q238" s="70"/>
      <c r="S238" s="70"/>
      <c r="T238" s="219"/>
      <c r="U238" s="219"/>
      <c r="V238" s="219"/>
      <c r="W238" s="219"/>
      <c r="X238" s="219"/>
      <c r="Y238" s="219"/>
      <c r="Z238" s="219"/>
      <c r="AA238" s="219"/>
      <c r="AB238" s="219"/>
      <c r="AC238" s="219"/>
      <c r="AD238" s="219"/>
      <c r="AE238" s="219"/>
      <c r="AF238" s="219"/>
      <c r="AG238" s="219"/>
      <c r="AH238" s="219"/>
      <c r="AI238" s="219"/>
      <c r="AJ238" s="219"/>
      <c r="AL238" s="70"/>
    </row>
    <row r="239" spans="1:38" s="65" customFormat="1">
      <c r="A239" s="219"/>
      <c r="B239" s="219"/>
      <c r="C239" s="219"/>
      <c r="D239" s="219"/>
      <c r="E239" s="8"/>
      <c r="F239" s="219"/>
      <c r="H239" s="70"/>
      <c r="J239" s="70"/>
      <c r="L239" s="70"/>
      <c r="N239" s="70"/>
      <c r="P239" s="70"/>
      <c r="Q239" s="70"/>
      <c r="S239" s="70"/>
      <c r="T239" s="219"/>
      <c r="U239" s="219"/>
      <c r="V239" s="219"/>
      <c r="W239" s="219"/>
      <c r="X239" s="219"/>
      <c r="Y239" s="219"/>
      <c r="Z239" s="219"/>
      <c r="AA239" s="219"/>
      <c r="AB239" s="219"/>
      <c r="AC239" s="219"/>
      <c r="AD239" s="219"/>
      <c r="AE239" s="219"/>
      <c r="AF239" s="219"/>
      <c r="AG239" s="219"/>
      <c r="AH239" s="219"/>
      <c r="AI239" s="219"/>
      <c r="AJ239" s="219"/>
      <c r="AL239" s="70"/>
    </row>
    <row r="240" spans="1:38" s="65" customFormat="1">
      <c r="A240" s="219"/>
      <c r="B240" s="219"/>
      <c r="C240" s="219"/>
      <c r="D240" s="219"/>
      <c r="E240" s="8"/>
      <c r="F240" s="219"/>
      <c r="H240" s="70"/>
      <c r="J240" s="70"/>
      <c r="L240" s="70"/>
      <c r="N240" s="70"/>
      <c r="P240" s="70"/>
      <c r="Q240" s="70"/>
      <c r="S240" s="70"/>
      <c r="T240" s="219"/>
      <c r="U240" s="219"/>
      <c r="V240" s="219"/>
      <c r="W240" s="219"/>
      <c r="X240" s="219"/>
      <c r="Y240" s="219"/>
      <c r="Z240" s="219"/>
      <c r="AA240" s="219"/>
      <c r="AB240" s="219"/>
      <c r="AC240" s="219"/>
      <c r="AD240" s="219"/>
      <c r="AE240" s="219"/>
      <c r="AF240" s="219"/>
      <c r="AG240" s="219"/>
      <c r="AH240" s="219"/>
      <c r="AI240" s="219"/>
      <c r="AJ240" s="219"/>
      <c r="AL240" s="70"/>
    </row>
    <row r="241" spans="1:38" s="65" customFormat="1">
      <c r="A241" s="219"/>
      <c r="B241" s="219"/>
      <c r="C241" s="219"/>
      <c r="D241" s="219"/>
      <c r="E241" s="8"/>
      <c r="F241" s="219"/>
      <c r="H241" s="70"/>
      <c r="J241" s="70"/>
      <c r="L241" s="70"/>
      <c r="N241" s="70"/>
      <c r="P241" s="70"/>
      <c r="Q241" s="70"/>
      <c r="S241" s="70"/>
      <c r="T241" s="219"/>
      <c r="U241" s="219"/>
      <c r="V241" s="219"/>
      <c r="W241" s="219"/>
      <c r="X241" s="219"/>
      <c r="Y241" s="219"/>
      <c r="Z241" s="219"/>
      <c r="AA241" s="219"/>
      <c r="AB241" s="219"/>
      <c r="AC241" s="219"/>
      <c r="AD241" s="219"/>
      <c r="AE241" s="219"/>
      <c r="AF241" s="219"/>
      <c r="AG241" s="219"/>
      <c r="AH241" s="219"/>
      <c r="AI241" s="219"/>
      <c r="AJ241" s="219"/>
      <c r="AL241" s="70"/>
    </row>
    <row r="242" spans="1:38" s="65" customFormat="1">
      <c r="A242" s="219"/>
      <c r="B242" s="219"/>
      <c r="C242" s="219"/>
      <c r="D242" s="219"/>
      <c r="E242" s="8"/>
      <c r="F242" s="219"/>
      <c r="H242" s="70"/>
      <c r="J242" s="70"/>
      <c r="L242" s="70"/>
      <c r="N242" s="70"/>
      <c r="P242" s="70"/>
      <c r="Q242" s="70"/>
      <c r="S242" s="70"/>
      <c r="T242" s="219"/>
      <c r="U242" s="219"/>
      <c r="V242" s="219"/>
      <c r="W242" s="219"/>
      <c r="X242" s="219"/>
      <c r="Y242" s="219"/>
      <c r="Z242" s="219"/>
      <c r="AA242" s="219"/>
      <c r="AB242" s="219"/>
      <c r="AC242" s="219"/>
      <c r="AD242" s="219"/>
      <c r="AE242" s="219"/>
      <c r="AF242" s="219"/>
      <c r="AG242" s="219"/>
      <c r="AH242" s="219"/>
      <c r="AI242" s="219"/>
      <c r="AJ242" s="219"/>
      <c r="AL242" s="70"/>
    </row>
    <row r="243" spans="1:38" s="65" customFormat="1">
      <c r="A243" s="219"/>
      <c r="B243" s="219"/>
      <c r="C243" s="219"/>
      <c r="D243" s="219"/>
      <c r="E243" s="8"/>
      <c r="F243" s="219"/>
      <c r="H243" s="70"/>
      <c r="J243" s="70"/>
      <c r="L243" s="70"/>
      <c r="N243" s="70"/>
      <c r="P243" s="70"/>
      <c r="Q243" s="70"/>
      <c r="S243" s="70"/>
      <c r="T243" s="219"/>
      <c r="U243" s="219"/>
      <c r="V243" s="219"/>
      <c r="W243" s="219"/>
      <c r="X243" s="219"/>
      <c r="Y243" s="219"/>
      <c r="Z243" s="219"/>
      <c r="AA243" s="219"/>
      <c r="AB243" s="219"/>
      <c r="AC243" s="219"/>
      <c r="AD243" s="219"/>
      <c r="AE243" s="219"/>
      <c r="AF243" s="219"/>
      <c r="AG243" s="219"/>
      <c r="AH243" s="219"/>
      <c r="AI243" s="219"/>
      <c r="AJ243" s="219"/>
      <c r="AL243" s="70"/>
    </row>
    <row r="244" spans="1:38" s="65" customFormat="1">
      <c r="A244" s="219"/>
      <c r="B244" s="219"/>
      <c r="C244" s="219"/>
      <c r="D244" s="219"/>
      <c r="E244" s="8"/>
      <c r="F244" s="219"/>
      <c r="H244" s="70"/>
      <c r="J244" s="70"/>
      <c r="L244" s="70"/>
      <c r="N244" s="70"/>
      <c r="P244" s="70"/>
      <c r="Q244" s="70"/>
      <c r="S244" s="70"/>
      <c r="T244" s="219"/>
      <c r="U244" s="219"/>
      <c r="V244" s="219"/>
      <c r="W244" s="219"/>
      <c r="X244" s="219"/>
      <c r="Y244" s="219"/>
      <c r="Z244" s="219"/>
      <c r="AA244" s="219"/>
      <c r="AB244" s="219"/>
      <c r="AC244" s="219"/>
      <c r="AD244" s="219"/>
      <c r="AE244" s="219"/>
      <c r="AF244" s="219"/>
      <c r="AG244" s="219"/>
      <c r="AH244" s="219"/>
      <c r="AI244" s="219"/>
      <c r="AJ244" s="219"/>
      <c r="AL244" s="70"/>
    </row>
    <row r="245" spans="1:38" s="65" customFormat="1">
      <c r="A245" s="219"/>
      <c r="B245" s="219"/>
      <c r="C245" s="219"/>
      <c r="D245" s="219"/>
      <c r="E245" s="8"/>
      <c r="F245" s="219"/>
      <c r="H245" s="70"/>
      <c r="J245" s="70"/>
      <c r="L245" s="70"/>
      <c r="N245" s="70"/>
      <c r="P245" s="70"/>
      <c r="Q245" s="70"/>
      <c r="S245" s="70"/>
      <c r="T245" s="219"/>
      <c r="U245" s="219"/>
      <c r="V245" s="219"/>
      <c r="W245" s="219"/>
      <c r="X245" s="219"/>
      <c r="Y245" s="219"/>
      <c r="Z245" s="219"/>
      <c r="AA245" s="219"/>
      <c r="AB245" s="219"/>
      <c r="AC245" s="219"/>
      <c r="AD245" s="219"/>
      <c r="AE245" s="219"/>
      <c r="AF245" s="219"/>
      <c r="AG245" s="219"/>
      <c r="AH245" s="219"/>
      <c r="AI245" s="219"/>
      <c r="AJ245" s="219"/>
      <c r="AL245" s="70"/>
    </row>
    <row r="246" spans="1:38" s="65" customFormat="1">
      <c r="A246" s="219"/>
      <c r="B246" s="219"/>
      <c r="C246" s="219"/>
      <c r="D246" s="219"/>
      <c r="E246" s="8"/>
      <c r="F246" s="219"/>
      <c r="H246" s="70"/>
      <c r="J246" s="70"/>
      <c r="L246" s="70"/>
      <c r="N246" s="70"/>
      <c r="P246" s="70"/>
      <c r="Q246" s="70"/>
      <c r="S246" s="70"/>
      <c r="T246" s="219"/>
      <c r="U246" s="219"/>
      <c r="V246" s="219"/>
      <c r="W246" s="219"/>
      <c r="X246" s="219"/>
      <c r="Y246" s="219"/>
      <c r="Z246" s="219"/>
      <c r="AA246" s="219"/>
      <c r="AB246" s="219"/>
      <c r="AC246" s="219"/>
      <c r="AD246" s="219"/>
      <c r="AE246" s="219"/>
      <c r="AF246" s="219"/>
      <c r="AG246" s="219"/>
      <c r="AH246" s="219"/>
      <c r="AI246" s="219"/>
      <c r="AJ246" s="219"/>
      <c r="AL246" s="70"/>
    </row>
    <row r="247" spans="1:38" s="65" customFormat="1">
      <c r="A247" s="219"/>
      <c r="B247" s="219"/>
      <c r="C247" s="219"/>
      <c r="D247" s="219"/>
      <c r="E247" s="8"/>
      <c r="F247" s="219"/>
      <c r="H247" s="70"/>
      <c r="J247" s="70"/>
      <c r="L247" s="70"/>
      <c r="N247" s="70"/>
      <c r="P247" s="70"/>
      <c r="Q247" s="70"/>
      <c r="S247" s="70"/>
      <c r="T247" s="219"/>
      <c r="U247" s="219"/>
      <c r="V247" s="219"/>
      <c r="W247" s="219"/>
      <c r="X247" s="219"/>
      <c r="Y247" s="219"/>
      <c r="Z247" s="219"/>
      <c r="AA247" s="219"/>
      <c r="AB247" s="219"/>
      <c r="AC247" s="219"/>
      <c r="AD247" s="219"/>
      <c r="AE247" s="219"/>
      <c r="AF247" s="219"/>
      <c r="AG247" s="219"/>
      <c r="AH247" s="219"/>
      <c r="AI247" s="219"/>
      <c r="AJ247" s="219"/>
      <c r="AL247" s="70"/>
    </row>
    <row r="248" spans="1:38" s="65" customFormat="1">
      <c r="A248" s="219"/>
      <c r="B248" s="219"/>
      <c r="C248" s="219"/>
      <c r="D248" s="219"/>
      <c r="E248" s="8"/>
      <c r="F248" s="219"/>
      <c r="H248" s="70"/>
      <c r="J248" s="70"/>
      <c r="L248" s="70"/>
      <c r="N248" s="70"/>
      <c r="P248" s="70"/>
      <c r="Q248" s="70"/>
      <c r="S248" s="70"/>
      <c r="T248" s="219"/>
      <c r="U248" s="219"/>
      <c r="V248" s="219"/>
      <c r="W248" s="219"/>
      <c r="X248" s="219"/>
      <c r="Y248" s="219"/>
      <c r="Z248" s="219"/>
      <c r="AA248" s="219"/>
      <c r="AB248" s="219"/>
      <c r="AC248" s="219"/>
      <c r="AD248" s="219"/>
      <c r="AE248" s="219"/>
      <c r="AF248" s="219"/>
      <c r="AG248" s="219"/>
      <c r="AH248" s="219"/>
      <c r="AI248" s="219"/>
      <c r="AJ248" s="219"/>
      <c r="AL248" s="70"/>
    </row>
    <row r="249" spans="1:38" s="65" customFormat="1">
      <c r="A249" s="219"/>
      <c r="B249" s="219"/>
      <c r="C249" s="219"/>
      <c r="D249" s="219"/>
      <c r="E249" s="8"/>
      <c r="F249" s="219"/>
      <c r="H249" s="70"/>
      <c r="J249" s="70"/>
      <c r="L249" s="70"/>
      <c r="N249" s="70"/>
      <c r="P249" s="70"/>
      <c r="Q249" s="70"/>
      <c r="S249" s="70"/>
      <c r="T249" s="219"/>
      <c r="U249" s="219"/>
      <c r="V249" s="219"/>
      <c r="W249" s="219"/>
      <c r="X249" s="219"/>
      <c r="Y249" s="219"/>
      <c r="Z249" s="219"/>
      <c r="AA249" s="219"/>
      <c r="AB249" s="219"/>
      <c r="AC249" s="219"/>
      <c r="AD249" s="219"/>
      <c r="AE249" s="219"/>
      <c r="AF249" s="219"/>
      <c r="AG249" s="219"/>
      <c r="AH249" s="219"/>
      <c r="AI249" s="219"/>
      <c r="AJ249" s="219"/>
      <c r="AL249" s="70"/>
    </row>
    <row r="250" spans="1:38" s="65" customFormat="1">
      <c r="A250" s="219"/>
      <c r="B250" s="219"/>
      <c r="C250" s="219"/>
      <c r="D250" s="219"/>
      <c r="E250" s="8"/>
      <c r="F250" s="219"/>
      <c r="H250" s="70"/>
      <c r="J250" s="70"/>
      <c r="L250" s="70"/>
      <c r="N250" s="70"/>
      <c r="P250" s="70"/>
      <c r="Q250" s="70"/>
      <c r="S250" s="70"/>
      <c r="T250" s="219"/>
      <c r="U250" s="219"/>
      <c r="V250" s="219"/>
      <c r="W250" s="219"/>
      <c r="X250" s="219"/>
      <c r="Y250" s="219"/>
      <c r="Z250" s="219"/>
      <c r="AA250" s="219"/>
      <c r="AB250" s="219"/>
      <c r="AC250" s="219"/>
      <c r="AD250" s="219"/>
      <c r="AE250" s="219"/>
      <c r="AF250" s="219"/>
      <c r="AG250" s="219"/>
      <c r="AH250" s="219"/>
      <c r="AI250" s="219"/>
      <c r="AJ250" s="219"/>
      <c r="AL250" s="70"/>
    </row>
    <row r="251" spans="1:38" s="65" customFormat="1">
      <c r="A251" s="219"/>
      <c r="B251" s="219"/>
      <c r="C251" s="219"/>
      <c r="D251" s="219"/>
      <c r="E251" s="8"/>
      <c r="F251" s="219"/>
      <c r="H251" s="70"/>
      <c r="J251" s="70"/>
      <c r="L251" s="70"/>
      <c r="N251" s="70"/>
      <c r="P251" s="70"/>
      <c r="Q251" s="70"/>
      <c r="S251" s="70"/>
      <c r="T251" s="219"/>
      <c r="U251" s="219"/>
      <c r="V251" s="219"/>
      <c r="W251" s="219"/>
      <c r="X251" s="219"/>
      <c r="Y251" s="219"/>
      <c r="Z251" s="219"/>
      <c r="AA251" s="219"/>
      <c r="AB251" s="219"/>
      <c r="AC251" s="219"/>
      <c r="AD251" s="219"/>
      <c r="AE251" s="219"/>
      <c r="AF251" s="219"/>
      <c r="AG251" s="219"/>
      <c r="AH251" s="219"/>
      <c r="AI251" s="219"/>
      <c r="AJ251" s="219"/>
      <c r="AL251" s="70"/>
    </row>
    <row r="252" spans="1:38" s="65" customFormat="1">
      <c r="A252" s="219"/>
      <c r="B252" s="219"/>
      <c r="C252" s="219"/>
      <c r="D252" s="219"/>
      <c r="E252" s="8"/>
      <c r="F252" s="219"/>
      <c r="H252" s="70"/>
      <c r="J252" s="70"/>
      <c r="L252" s="70"/>
      <c r="N252" s="70"/>
      <c r="P252" s="70"/>
      <c r="Q252" s="70"/>
      <c r="S252" s="70"/>
      <c r="T252" s="219"/>
      <c r="U252" s="219"/>
      <c r="V252" s="219"/>
      <c r="W252" s="219"/>
      <c r="X252" s="219"/>
      <c r="Y252" s="219"/>
      <c r="Z252" s="219"/>
      <c r="AA252" s="219"/>
      <c r="AB252" s="219"/>
      <c r="AC252" s="219"/>
      <c r="AD252" s="219"/>
      <c r="AE252" s="219"/>
      <c r="AF252" s="219"/>
      <c r="AG252" s="219"/>
      <c r="AH252" s="219"/>
      <c r="AI252" s="219"/>
      <c r="AJ252" s="219"/>
      <c r="AL252" s="70"/>
    </row>
    <row r="253" spans="1:38" s="65" customFormat="1">
      <c r="A253" s="219"/>
      <c r="B253" s="219"/>
      <c r="C253" s="219"/>
      <c r="D253" s="219"/>
      <c r="E253" s="8"/>
      <c r="F253" s="219"/>
      <c r="H253" s="70"/>
      <c r="J253" s="70"/>
      <c r="L253" s="70"/>
      <c r="N253" s="70"/>
      <c r="P253" s="70"/>
      <c r="Q253" s="70"/>
      <c r="S253" s="70"/>
      <c r="T253" s="219"/>
      <c r="U253" s="219"/>
      <c r="V253" s="219"/>
      <c r="W253" s="219"/>
      <c r="X253" s="219"/>
      <c r="Y253" s="219"/>
      <c r="Z253" s="219"/>
      <c r="AA253" s="219"/>
      <c r="AB253" s="219"/>
      <c r="AC253" s="219"/>
      <c r="AD253" s="219"/>
      <c r="AE253" s="219"/>
      <c r="AF253" s="219"/>
      <c r="AG253" s="219"/>
      <c r="AH253" s="219"/>
      <c r="AI253" s="219"/>
      <c r="AJ253" s="219"/>
      <c r="AL253" s="70"/>
    </row>
    <row r="254" spans="1:38" s="65" customFormat="1">
      <c r="A254" s="219"/>
      <c r="B254" s="219"/>
      <c r="C254" s="219"/>
      <c r="D254" s="219"/>
      <c r="E254" s="8"/>
      <c r="F254" s="219"/>
      <c r="H254" s="70"/>
      <c r="J254" s="70"/>
      <c r="L254" s="70"/>
      <c r="N254" s="70"/>
      <c r="P254" s="70"/>
      <c r="Q254" s="70"/>
      <c r="S254" s="70"/>
      <c r="T254" s="219"/>
      <c r="U254" s="219"/>
      <c r="V254" s="219"/>
      <c r="W254" s="219"/>
      <c r="X254" s="219"/>
      <c r="Y254" s="219"/>
      <c r="Z254" s="219"/>
      <c r="AA254" s="219"/>
      <c r="AB254" s="219"/>
      <c r="AC254" s="219"/>
      <c r="AD254" s="219"/>
      <c r="AE254" s="219"/>
      <c r="AF254" s="219"/>
      <c r="AG254" s="219"/>
      <c r="AH254" s="219"/>
      <c r="AI254" s="219"/>
      <c r="AJ254" s="219"/>
      <c r="AL254" s="70"/>
    </row>
    <row r="255" spans="1:38" s="65" customFormat="1">
      <c r="A255" s="219"/>
      <c r="B255" s="219"/>
      <c r="C255" s="219"/>
      <c r="D255" s="219"/>
      <c r="E255" s="8"/>
      <c r="F255" s="219"/>
      <c r="H255" s="70"/>
      <c r="J255" s="70"/>
      <c r="L255" s="70"/>
      <c r="N255" s="70"/>
      <c r="P255" s="70"/>
      <c r="Q255" s="70"/>
      <c r="S255" s="70"/>
      <c r="T255" s="219"/>
      <c r="U255" s="219"/>
      <c r="V255" s="219"/>
      <c r="W255" s="219"/>
      <c r="X255" s="219"/>
      <c r="Y255" s="219"/>
      <c r="Z255" s="219"/>
      <c r="AA255" s="219"/>
      <c r="AB255" s="219"/>
      <c r="AC255" s="219"/>
      <c r="AD255" s="219"/>
      <c r="AE255" s="219"/>
      <c r="AF255" s="219"/>
      <c r="AG255" s="219"/>
      <c r="AH255" s="219"/>
      <c r="AI255" s="219"/>
      <c r="AJ255" s="219"/>
      <c r="AL255" s="70"/>
    </row>
    <row r="256" spans="1:38" s="65" customFormat="1">
      <c r="A256" s="219"/>
      <c r="B256" s="219"/>
      <c r="C256" s="219"/>
      <c r="D256" s="219"/>
      <c r="E256" s="8"/>
      <c r="F256" s="219"/>
      <c r="H256" s="70"/>
      <c r="J256" s="70"/>
      <c r="L256" s="70"/>
      <c r="N256" s="70"/>
      <c r="P256" s="70"/>
      <c r="Q256" s="70"/>
      <c r="S256" s="70"/>
      <c r="T256" s="219"/>
      <c r="U256" s="219"/>
      <c r="V256" s="219"/>
      <c r="W256" s="219"/>
      <c r="X256" s="219"/>
      <c r="Y256" s="219"/>
      <c r="Z256" s="219"/>
      <c r="AA256" s="219"/>
      <c r="AB256" s="219"/>
      <c r="AC256" s="219"/>
      <c r="AD256" s="219"/>
      <c r="AE256" s="219"/>
      <c r="AF256" s="219"/>
      <c r="AG256" s="219"/>
      <c r="AH256" s="219"/>
      <c r="AI256" s="219"/>
      <c r="AJ256" s="219"/>
      <c r="AL256" s="70"/>
    </row>
    <row r="257" spans="1:38" s="65" customFormat="1">
      <c r="A257" s="219"/>
      <c r="B257" s="219"/>
      <c r="C257" s="219"/>
      <c r="D257" s="219"/>
      <c r="E257" s="8"/>
      <c r="F257" s="219"/>
      <c r="H257" s="70"/>
      <c r="J257" s="70"/>
      <c r="L257" s="70"/>
      <c r="N257" s="70"/>
      <c r="P257" s="70"/>
      <c r="Q257" s="70"/>
      <c r="S257" s="70"/>
      <c r="T257" s="219"/>
      <c r="U257" s="219"/>
      <c r="V257" s="219"/>
      <c r="W257" s="219"/>
      <c r="X257" s="219"/>
      <c r="Y257" s="219"/>
      <c r="Z257" s="219"/>
      <c r="AA257" s="219"/>
      <c r="AB257" s="219"/>
      <c r="AC257" s="219"/>
      <c r="AD257" s="219"/>
      <c r="AE257" s="219"/>
      <c r="AF257" s="219"/>
      <c r="AG257" s="219"/>
      <c r="AH257" s="219"/>
      <c r="AI257" s="219"/>
      <c r="AJ257" s="219"/>
      <c r="AL257" s="70"/>
    </row>
    <row r="258" spans="1:38" s="65" customFormat="1">
      <c r="A258" s="219"/>
      <c r="B258" s="219"/>
      <c r="C258" s="219"/>
      <c r="D258" s="219"/>
      <c r="E258" s="8"/>
      <c r="F258" s="219"/>
      <c r="H258" s="70"/>
      <c r="J258" s="70"/>
      <c r="L258" s="70"/>
      <c r="N258" s="70"/>
      <c r="P258" s="70"/>
      <c r="Q258" s="70"/>
      <c r="S258" s="70"/>
      <c r="T258" s="219"/>
      <c r="U258" s="219"/>
      <c r="V258" s="219"/>
      <c r="W258" s="219"/>
      <c r="X258" s="219"/>
      <c r="Y258" s="219"/>
      <c r="Z258" s="219"/>
      <c r="AA258" s="219"/>
      <c r="AB258" s="219"/>
      <c r="AC258" s="219"/>
      <c r="AD258" s="219"/>
      <c r="AE258" s="219"/>
      <c r="AF258" s="219"/>
      <c r="AG258" s="219"/>
      <c r="AH258" s="219"/>
      <c r="AI258" s="219"/>
      <c r="AJ258" s="219"/>
      <c r="AL258" s="70"/>
    </row>
    <row r="259" spans="1:38" s="65" customFormat="1">
      <c r="A259" s="219"/>
      <c r="B259" s="219"/>
      <c r="C259" s="219"/>
      <c r="D259" s="219"/>
      <c r="E259" s="8"/>
      <c r="F259" s="219"/>
      <c r="H259" s="70"/>
      <c r="J259" s="70"/>
      <c r="L259" s="70"/>
      <c r="N259" s="70"/>
      <c r="P259" s="70"/>
      <c r="Q259" s="70"/>
      <c r="S259" s="70"/>
      <c r="T259" s="219"/>
      <c r="U259" s="219"/>
      <c r="V259" s="219"/>
      <c r="W259" s="219"/>
      <c r="X259" s="219"/>
      <c r="Y259" s="219"/>
      <c r="Z259" s="219"/>
      <c r="AA259" s="219"/>
      <c r="AB259" s="219"/>
      <c r="AC259" s="219"/>
      <c r="AD259" s="219"/>
      <c r="AE259" s="219"/>
      <c r="AF259" s="219"/>
      <c r="AG259" s="219"/>
      <c r="AH259" s="219"/>
      <c r="AI259" s="219"/>
      <c r="AJ259" s="219"/>
      <c r="AL259" s="70"/>
    </row>
    <row r="260" spans="1:38" s="65" customFormat="1">
      <c r="A260" s="219"/>
      <c r="B260" s="219"/>
      <c r="C260" s="219"/>
      <c r="D260" s="219"/>
      <c r="E260" s="8"/>
      <c r="F260" s="219"/>
      <c r="H260" s="70"/>
      <c r="J260" s="70"/>
      <c r="L260" s="70"/>
      <c r="N260" s="70"/>
      <c r="P260" s="70"/>
      <c r="Q260" s="70"/>
      <c r="S260" s="70"/>
      <c r="T260" s="219"/>
      <c r="U260" s="219"/>
      <c r="V260" s="219"/>
      <c r="W260" s="219"/>
      <c r="X260" s="219"/>
      <c r="Y260" s="219"/>
      <c r="Z260" s="219"/>
      <c r="AA260" s="219"/>
      <c r="AB260" s="219"/>
      <c r="AC260" s="219"/>
      <c r="AD260" s="219"/>
      <c r="AE260" s="219"/>
      <c r="AF260" s="219"/>
      <c r="AG260" s="219"/>
      <c r="AH260" s="219"/>
      <c r="AI260" s="219"/>
      <c r="AJ260" s="219"/>
      <c r="AL260" s="70"/>
    </row>
    <row r="261" spans="1:38" s="65" customFormat="1">
      <c r="A261" s="219"/>
      <c r="B261" s="219"/>
      <c r="C261" s="219"/>
      <c r="D261" s="219"/>
      <c r="E261" s="8"/>
      <c r="F261" s="219"/>
      <c r="H261" s="70"/>
      <c r="J261" s="70"/>
      <c r="L261" s="70"/>
      <c r="N261" s="70"/>
      <c r="P261" s="70"/>
      <c r="Q261" s="70"/>
      <c r="S261" s="70"/>
      <c r="T261" s="219"/>
      <c r="U261" s="219"/>
      <c r="V261" s="219"/>
      <c r="W261" s="219"/>
      <c r="X261" s="219"/>
      <c r="Y261" s="219"/>
      <c r="Z261" s="219"/>
      <c r="AA261" s="219"/>
      <c r="AB261" s="219"/>
      <c r="AC261" s="219"/>
      <c r="AD261" s="219"/>
      <c r="AE261" s="219"/>
      <c r="AF261" s="219"/>
      <c r="AG261" s="219"/>
      <c r="AH261" s="219"/>
      <c r="AI261" s="219"/>
      <c r="AJ261" s="219"/>
      <c r="AL261" s="70"/>
    </row>
    <row r="262" spans="1:38" s="65" customFormat="1">
      <c r="A262" s="219"/>
      <c r="B262" s="219"/>
      <c r="C262" s="219"/>
      <c r="D262" s="219"/>
      <c r="E262" s="8"/>
      <c r="F262" s="219"/>
      <c r="H262" s="70"/>
      <c r="J262" s="70"/>
      <c r="L262" s="70"/>
      <c r="N262" s="70"/>
      <c r="P262" s="70"/>
      <c r="Q262" s="70"/>
      <c r="S262" s="70"/>
      <c r="T262" s="219"/>
      <c r="U262" s="219"/>
      <c r="V262" s="219"/>
      <c r="W262" s="219"/>
      <c r="X262" s="219"/>
      <c r="Y262" s="219"/>
      <c r="Z262" s="219"/>
      <c r="AA262" s="219"/>
      <c r="AB262" s="219"/>
      <c r="AC262" s="219"/>
      <c r="AD262" s="219"/>
      <c r="AE262" s="219"/>
      <c r="AF262" s="219"/>
      <c r="AG262" s="219"/>
      <c r="AH262" s="219"/>
      <c r="AI262" s="219"/>
      <c r="AJ262" s="219"/>
      <c r="AL262" s="70"/>
    </row>
    <row r="263" spans="1:38" s="65" customFormat="1">
      <c r="A263" s="219"/>
      <c r="B263" s="219"/>
      <c r="C263" s="219"/>
      <c r="D263" s="219"/>
      <c r="E263" s="8"/>
      <c r="F263" s="219"/>
      <c r="H263" s="70"/>
      <c r="J263" s="70"/>
      <c r="L263" s="70"/>
      <c r="N263" s="70"/>
      <c r="P263" s="70"/>
      <c r="Q263" s="70"/>
      <c r="S263" s="70"/>
      <c r="T263" s="219"/>
      <c r="U263" s="219"/>
      <c r="V263" s="219"/>
      <c r="W263" s="219"/>
      <c r="X263" s="219"/>
      <c r="Y263" s="219"/>
      <c r="Z263" s="219"/>
      <c r="AA263" s="219"/>
      <c r="AB263" s="219"/>
      <c r="AC263" s="219"/>
      <c r="AD263" s="219"/>
      <c r="AE263" s="219"/>
      <c r="AF263" s="219"/>
      <c r="AG263" s="219"/>
      <c r="AH263" s="219"/>
      <c r="AI263" s="219"/>
      <c r="AJ263" s="219"/>
      <c r="AL263" s="70"/>
    </row>
    <row r="264" spans="1:38" s="65" customFormat="1">
      <c r="A264" s="219"/>
      <c r="B264" s="219"/>
      <c r="C264" s="219"/>
      <c r="D264" s="219"/>
      <c r="E264" s="8"/>
      <c r="F264" s="219"/>
      <c r="H264" s="70"/>
      <c r="J264" s="70"/>
      <c r="L264" s="70"/>
      <c r="N264" s="70"/>
      <c r="P264" s="70"/>
      <c r="Q264" s="70"/>
      <c r="S264" s="70"/>
      <c r="T264" s="219"/>
      <c r="U264" s="219"/>
      <c r="V264" s="219"/>
      <c r="W264" s="219"/>
      <c r="X264" s="219"/>
      <c r="Y264" s="219"/>
      <c r="Z264" s="219"/>
      <c r="AA264" s="219"/>
      <c r="AB264" s="219"/>
      <c r="AC264" s="219"/>
      <c r="AD264" s="219"/>
      <c r="AE264" s="219"/>
      <c r="AF264" s="219"/>
      <c r="AG264" s="219"/>
      <c r="AH264" s="219"/>
      <c r="AI264" s="219"/>
      <c r="AJ264" s="219"/>
      <c r="AL264" s="70"/>
    </row>
    <row r="265" spans="1:38" s="65" customFormat="1">
      <c r="A265" s="219"/>
      <c r="B265" s="219"/>
      <c r="C265" s="219"/>
      <c r="D265" s="219"/>
      <c r="E265" s="8"/>
      <c r="F265" s="219"/>
      <c r="H265" s="70"/>
      <c r="J265" s="70"/>
      <c r="L265" s="70"/>
      <c r="N265" s="70"/>
      <c r="P265" s="70"/>
      <c r="Q265" s="70"/>
      <c r="S265" s="70"/>
      <c r="T265" s="219"/>
      <c r="U265" s="219"/>
      <c r="V265" s="219"/>
      <c r="W265" s="219"/>
      <c r="X265" s="219"/>
      <c r="Y265" s="219"/>
      <c r="Z265" s="219"/>
      <c r="AA265" s="219"/>
      <c r="AB265" s="219"/>
      <c r="AC265" s="219"/>
      <c r="AD265" s="219"/>
      <c r="AE265" s="219"/>
      <c r="AF265" s="219"/>
      <c r="AG265" s="219"/>
      <c r="AH265" s="219"/>
      <c r="AI265" s="219"/>
      <c r="AJ265" s="219"/>
      <c r="AL265" s="70"/>
    </row>
    <row r="266" spans="1:38" s="65" customFormat="1">
      <c r="A266" s="219"/>
      <c r="B266" s="219"/>
      <c r="C266" s="219"/>
      <c r="D266" s="219"/>
      <c r="E266" s="8"/>
      <c r="F266" s="219"/>
      <c r="H266" s="70"/>
      <c r="J266" s="70"/>
      <c r="L266" s="70"/>
      <c r="N266" s="70"/>
      <c r="P266" s="70"/>
      <c r="Q266" s="70"/>
      <c r="S266" s="70"/>
      <c r="T266" s="219"/>
      <c r="U266" s="219"/>
      <c r="V266" s="219"/>
      <c r="W266" s="219"/>
      <c r="X266" s="219"/>
      <c r="Y266" s="219"/>
      <c r="Z266" s="219"/>
      <c r="AA266" s="219"/>
      <c r="AB266" s="219"/>
      <c r="AC266" s="219"/>
      <c r="AD266" s="219"/>
      <c r="AE266" s="219"/>
      <c r="AF266" s="219"/>
      <c r="AG266" s="219"/>
      <c r="AH266" s="219"/>
      <c r="AI266" s="219"/>
      <c r="AJ266" s="219"/>
      <c r="AL266" s="70"/>
    </row>
    <row r="267" spans="1:38" s="65" customFormat="1">
      <c r="A267" s="219"/>
      <c r="B267" s="219"/>
      <c r="C267" s="219"/>
      <c r="D267" s="219"/>
      <c r="E267" s="8"/>
      <c r="F267" s="219"/>
      <c r="H267" s="70"/>
      <c r="J267" s="70"/>
      <c r="L267" s="70"/>
      <c r="N267" s="70"/>
      <c r="P267" s="70"/>
      <c r="Q267" s="70"/>
      <c r="S267" s="70"/>
      <c r="T267" s="219"/>
      <c r="U267" s="219"/>
      <c r="V267" s="219"/>
      <c r="W267" s="219"/>
      <c r="X267" s="219"/>
      <c r="Y267" s="219"/>
      <c r="Z267" s="219"/>
      <c r="AA267" s="219"/>
      <c r="AB267" s="219"/>
      <c r="AC267" s="219"/>
      <c r="AD267" s="219"/>
      <c r="AE267" s="219"/>
      <c r="AF267" s="219"/>
      <c r="AG267" s="219"/>
      <c r="AH267" s="219"/>
      <c r="AI267" s="219"/>
      <c r="AJ267" s="219"/>
      <c r="AL267" s="70"/>
    </row>
    <row r="268" spans="1:38" s="65" customFormat="1">
      <c r="A268" s="219"/>
      <c r="B268" s="219"/>
      <c r="C268" s="219"/>
      <c r="D268" s="219"/>
      <c r="E268" s="8"/>
      <c r="F268" s="219"/>
      <c r="H268" s="70"/>
      <c r="J268" s="70"/>
      <c r="L268" s="70"/>
      <c r="N268" s="70"/>
      <c r="P268" s="70"/>
      <c r="Q268" s="70"/>
      <c r="S268" s="70"/>
      <c r="T268" s="219"/>
      <c r="U268" s="219"/>
      <c r="V268" s="219"/>
      <c r="W268" s="219"/>
      <c r="X268" s="219"/>
      <c r="Y268" s="219"/>
      <c r="Z268" s="219"/>
      <c r="AA268" s="219"/>
      <c r="AB268" s="219"/>
      <c r="AC268" s="219"/>
      <c r="AD268" s="219"/>
      <c r="AE268" s="219"/>
      <c r="AF268" s="219"/>
      <c r="AG268" s="219"/>
      <c r="AH268" s="219"/>
      <c r="AI268" s="219"/>
      <c r="AJ268" s="219"/>
      <c r="AL268" s="70"/>
    </row>
    <row r="269" spans="1:38" s="65" customFormat="1">
      <c r="A269" s="219"/>
      <c r="B269" s="219"/>
      <c r="C269" s="219"/>
      <c r="D269" s="219"/>
      <c r="E269" s="8"/>
      <c r="F269" s="219"/>
      <c r="H269" s="70"/>
      <c r="J269" s="70"/>
      <c r="L269" s="70"/>
      <c r="N269" s="70"/>
      <c r="P269" s="70"/>
      <c r="Q269" s="70"/>
      <c r="S269" s="70"/>
      <c r="T269" s="219"/>
      <c r="U269" s="219"/>
      <c r="V269" s="219"/>
      <c r="W269" s="219"/>
      <c r="X269" s="219"/>
      <c r="Y269" s="219"/>
      <c r="Z269" s="219"/>
      <c r="AA269" s="219"/>
      <c r="AB269" s="219"/>
      <c r="AC269" s="219"/>
      <c r="AD269" s="219"/>
      <c r="AE269" s="219"/>
      <c r="AF269" s="219"/>
      <c r="AG269" s="219"/>
      <c r="AH269" s="219"/>
      <c r="AI269" s="219"/>
      <c r="AJ269" s="219"/>
      <c r="AL269" s="70"/>
    </row>
    <row r="270" spans="1:38" s="65" customFormat="1">
      <c r="A270" s="219"/>
      <c r="B270" s="219"/>
      <c r="C270" s="219"/>
      <c r="D270" s="219"/>
      <c r="E270" s="8"/>
      <c r="F270" s="219"/>
      <c r="H270" s="70"/>
      <c r="J270" s="70"/>
      <c r="L270" s="70"/>
      <c r="N270" s="70"/>
      <c r="P270" s="70"/>
      <c r="Q270" s="70"/>
      <c r="S270" s="70"/>
      <c r="T270" s="219"/>
      <c r="U270" s="219"/>
      <c r="V270" s="219"/>
      <c r="W270" s="219"/>
      <c r="X270" s="219"/>
      <c r="Y270" s="219"/>
      <c r="Z270" s="219"/>
      <c r="AA270" s="219"/>
      <c r="AB270" s="219"/>
      <c r="AC270" s="219"/>
      <c r="AD270" s="219"/>
      <c r="AE270" s="219"/>
      <c r="AF270" s="219"/>
      <c r="AG270" s="219"/>
      <c r="AH270" s="219"/>
      <c r="AI270" s="219"/>
      <c r="AJ270" s="219"/>
      <c r="AL270" s="70"/>
    </row>
    <row r="271" spans="1:38" s="65" customFormat="1">
      <c r="A271" s="219"/>
      <c r="B271" s="219"/>
      <c r="C271" s="219"/>
      <c r="D271" s="219"/>
      <c r="E271" s="8"/>
      <c r="F271" s="219"/>
      <c r="H271" s="70"/>
      <c r="J271" s="70"/>
      <c r="L271" s="70"/>
      <c r="N271" s="70"/>
      <c r="P271" s="70"/>
      <c r="Q271" s="70"/>
      <c r="S271" s="70"/>
      <c r="T271" s="219"/>
      <c r="U271" s="219"/>
      <c r="V271" s="219"/>
      <c r="W271" s="219"/>
      <c r="X271" s="219"/>
      <c r="Y271" s="219"/>
      <c r="Z271" s="219"/>
      <c r="AA271" s="219"/>
      <c r="AB271" s="219"/>
      <c r="AC271" s="219"/>
      <c r="AD271" s="219"/>
      <c r="AE271" s="219"/>
      <c r="AF271" s="219"/>
      <c r="AG271" s="219"/>
      <c r="AH271" s="219"/>
      <c r="AI271" s="219"/>
      <c r="AJ271" s="219"/>
      <c r="AL271" s="70"/>
    </row>
    <row r="272" spans="1:38" s="65" customFormat="1">
      <c r="A272" s="219"/>
      <c r="B272" s="219"/>
      <c r="C272" s="219"/>
      <c r="D272" s="219"/>
      <c r="E272" s="8"/>
      <c r="F272" s="219"/>
      <c r="H272" s="70"/>
      <c r="J272" s="70"/>
      <c r="L272" s="70"/>
      <c r="N272" s="70"/>
      <c r="P272" s="70"/>
      <c r="Q272" s="70"/>
      <c r="S272" s="70"/>
      <c r="T272" s="219"/>
      <c r="U272" s="219"/>
      <c r="V272" s="219"/>
      <c r="W272" s="219"/>
      <c r="X272" s="219"/>
      <c r="Y272" s="219"/>
      <c r="Z272" s="219"/>
      <c r="AA272" s="219"/>
      <c r="AB272" s="219"/>
      <c r="AC272" s="219"/>
      <c r="AD272" s="219"/>
      <c r="AE272" s="219"/>
      <c r="AF272" s="219"/>
      <c r="AG272" s="219"/>
      <c r="AH272" s="219"/>
      <c r="AI272" s="219"/>
      <c r="AJ272" s="219"/>
      <c r="AL272" s="70"/>
    </row>
    <row r="273" spans="1:38" s="65" customFormat="1">
      <c r="A273" s="219"/>
      <c r="B273" s="219"/>
      <c r="C273" s="219"/>
      <c r="D273" s="219"/>
      <c r="E273" s="8"/>
      <c r="F273" s="219"/>
      <c r="H273" s="70"/>
      <c r="J273" s="70"/>
      <c r="L273" s="70"/>
      <c r="N273" s="70"/>
      <c r="P273" s="70"/>
      <c r="Q273" s="70"/>
      <c r="S273" s="70"/>
      <c r="T273" s="219"/>
      <c r="U273" s="219"/>
      <c r="V273" s="219"/>
      <c r="W273" s="219"/>
      <c r="X273" s="219"/>
      <c r="Y273" s="219"/>
      <c r="Z273" s="219"/>
      <c r="AA273" s="219"/>
      <c r="AB273" s="219"/>
      <c r="AC273" s="219"/>
      <c r="AD273" s="219"/>
      <c r="AE273" s="219"/>
      <c r="AF273" s="219"/>
      <c r="AG273" s="219"/>
      <c r="AH273" s="219"/>
      <c r="AI273" s="219"/>
      <c r="AJ273" s="219"/>
      <c r="AL273" s="70"/>
    </row>
    <row r="274" spans="1:38" s="65" customFormat="1">
      <c r="A274" s="219"/>
      <c r="B274" s="219"/>
      <c r="C274" s="219"/>
      <c r="D274" s="219"/>
      <c r="E274" s="8"/>
      <c r="F274" s="219"/>
      <c r="H274" s="70"/>
      <c r="J274" s="70"/>
      <c r="L274" s="70"/>
      <c r="N274" s="70"/>
      <c r="P274" s="70"/>
      <c r="Q274" s="70"/>
      <c r="S274" s="70"/>
      <c r="T274" s="219"/>
      <c r="U274" s="219"/>
      <c r="V274" s="219"/>
      <c r="W274" s="219"/>
      <c r="X274" s="219"/>
      <c r="Y274" s="219"/>
      <c r="Z274" s="219"/>
      <c r="AA274" s="219"/>
      <c r="AB274" s="219"/>
      <c r="AC274" s="219"/>
      <c r="AD274" s="219"/>
      <c r="AE274" s="219"/>
      <c r="AF274" s="219"/>
      <c r="AG274" s="219"/>
      <c r="AH274" s="219"/>
      <c r="AI274" s="219"/>
      <c r="AJ274" s="219"/>
      <c r="AL274" s="70"/>
    </row>
    <row r="275" spans="1:38" s="65" customFormat="1">
      <c r="A275" s="219"/>
      <c r="B275" s="219"/>
      <c r="C275" s="219"/>
      <c r="D275" s="219"/>
      <c r="E275" s="8"/>
      <c r="F275" s="219"/>
      <c r="H275" s="70"/>
      <c r="J275" s="70"/>
      <c r="L275" s="70"/>
      <c r="N275" s="70"/>
      <c r="P275" s="70"/>
      <c r="Q275" s="70"/>
      <c r="S275" s="70"/>
      <c r="T275" s="219"/>
      <c r="U275" s="219"/>
      <c r="V275" s="219"/>
      <c r="W275" s="219"/>
      <c r="X275" s="219"/>
      <c r="Y275" s="219"/>
      <c r="Z275" s="219"/>
      <c r="AA275" s="219"/>
      <c r="AB275" s="219"/>
      <c r="AC275" s="219"/>
      <c r="AD275" s="219"/>
      <c r="AE275" s="219"/>
      <c r="AF275" s="219"/>
      <c r="AG275" s="219"/>
      <c r="AH275" s="219"/>
      <c r="AI275" s="219"/>
      <c r="AJ275" s="219"/>
      <c r="AL275" s="70"/>
    </row>
    <row r="276" spans="1:38" s="65" customFormat="1">
      <c r="A276" s="219"/>
      <c r="B276" s="219"/>
      <c r="C276" s="219"/>
      <c r="D276" s="219"/>
      <c r="E276" s="8"/>
      <c r="F276" s="219"/>
      <c r="H276" s="70"/>
      <c r="J276" s="70"/>
      <c r="L276" s="70"/>
      <c r="N276" s="70"/>
      <c r="P276" s="70"/>
      <c r="Q276" s="70"/>
      <c r="S276" s="70"/>
      <c r="T276" s="219"/>
      <c r="U276" s="219"/>
      <c r="V276" s="219"/>
      <c r="W276" s="219"/>
      <c r="X276" s="219"/>
      <c r="Y276" s="219"/>
      <c r="Z276" s="219"/>
      <c r="AA276" s="219"/>
      <c r="AB276" s="219"/>
      <c r="AC276" s="219"/>
      <c r="AD276" s="219"/>
      <c r="AE276" s="219"/>
      <c r="AF276" s="219"/>
      <c r="AG276" s="219"/>
      <c r="AH276" s="219"/>
      <c r="AI276" s="219"/>
      <c r="AJ276" s="219"/>
      <c r="AL276" s="70"/>
    </row>
    <row r="277" spans="1:38" s="65" customFormat="1">
      <c r="A277" s="219"/>
      <c r="B277" s="219"/>
      <c r="C277" s="219"/>
      <c r="D277" s="219"/>
      <c r="E277" s="8"/>
      <c r="F277" s="219"/>
      <c r="H277" s="70"/>
      <c r="J277" s="70"/>
      <c r="L277" s="70"/>
      <c r="N277" s="70"/>
      <c r="P277" s="70"/>
      <c r="Q277" s="70"/>
      <c r="S277" s="70"/>
      <c r="T277" s="219"/>
      <c r="U277" s="219"/>
      <c r="V277" s="219"/>
      <c r="W277" s="219"/>
      <c r="X277" s="219"/>
      <c r="Y277" s="219"/>
      <c r="Z277" s="219"/>
      <c r="AA277" s="219"/>
      <c r="AB277" s="219"/>
      <c r="AC277" s="219"/>
      <c r="AD277" s="219"/>
      <c r="AE277" s="219"/>
      <c r="AF277" s="219"/>
      <c r="AG277" s="219"/>
      <c r="AH277" s="219"/>
      <c r="AI277" s="219"/>
      <c r="AJ277" s="219"/>
      <c r="AL277" s="70"/>
    </row>
    <row r="278" spans="1:38" s="65" customFormat="1">
      <c r="A278" s="219"/>
      <c r="B278" s="219"/>
      <c r="C278" s="219"/>
      <c r="D278" s="219"/>
      <c r="E278" s="8"/>
      <c r="F278" s="219"/>
      <c r="H278" s="70"/>
      <c r="J278" s="70"/>
      <c r="L278" s="70"/>
      <c r="N278" s="70"/>
      <c r="P278" s="70"/>
      <c r="Q278" s="70"/>
      <c r="S278" s="70"/>
      <c r="T278" s="219"/>
      <c r="U278" s="219"/>
      <c r="V278" s="219"/>
      <c r="W278" s="219"/>
      <c r="X278" s="219"/>
      <c r="Y278" s="219"/>
      <c r="Z278" s="219"/>
      <c r="AA278" s="219"/>
      <c r="AB278" s="219"/>
      <c r="AC278" s="219"/>
      <c r="AD278" s="219"/>
      <c r="AE278" s="219"/>
      <c r="AF278" s="219"/>
      <c r="AG278" s="219"/>
      <c r="AH278" s="219"/>
      <c r="AI278" s="219"/>
      <c r="AJ278" s="219"/>
      <c r="AL278" s="70"/>
    </row>
    <row r="279" spans="1:38" s="65" customFormat="1">
      <c r="A279" s="219"/>
      <c r="B279" s="219"/>
      <c r="C279" s="219"/>
      <c r="D279" s="219"/>
      <c r="E279" s="8"/>
      <c r="F279" s="219"/>
      <c r="H279" s="70"/>
      <c r="J279" s="70"/>
      <c r="L279" s="70"/>
      <c r="N279" s="70"/>
      <c r="P279" s="70"/>
      <c r="Q279" s="70"/>
      <c r="S279" s="70"/>
      <c r="T279" s="219"/>
      <c r="U279" s="219"/>
      <c r="V279" s="219"/>
      <c r="W279" s="219"/>
      <c r="X279" s="219"/>
      <c r="Y279" s="219"/>
      <c r="Z279" s="219"/>
      <c r="AA279" s="219"/>
      <c r="AB279" s="219"/>
      <c r="AC279" s="219"/>
      <c r="AD279" s="219"/>
      <c r="AE279" s="219"/>
      <c r="AF279" s="219"/>
      <c r="AG279" s="219"/>
      <c r="AH279" s="219"/>
      <c r="AI279" s="219"/>
      <c r="AJ279" s="219"/>
      <c r="AL279" s="70"/>
    </row>
    <row r="280" spans="1:38" s="65" customFormat="1">
      <c r="A280" s="219"/>
      <c r="B280" s="219"/>
      <c r="C280" s="219"/>
      <c r="D280" s="219"/>
      <c r="E280" s="8"/>
      <c r="F280" s="219"/>
      <c r="H280" s="70"/>
      <c r="J280" s="70"/>
      <c r="L280" s="70"/>
      <c r="N280" s="70"/>
      <c r="P280" s="70"/>
      <c r="Q280" s="70"/>
      <c r="S280" s="70"/>
      <c r="T280" s="219"/>
      <c r="U280" s="219"/>
      <c r="V280" s="219"/>
      <c r="W280" s="219"/>
      <c r="X280" s="219"/>
      <c r="Y280" s="219"/>
      <c r="Z280" s="219"/>
      <c r="AA280" s="219"/>
      <c r="AB280" s="219"/>
      <c r="AC280" s="219"/>
      <c r="AD280" s="219"/>
      <c r="AE280" s="219"/>
      <c r="AF280" s="219"/>
      <c r="AG280" s="219"/>
      <c r="AH280" s="219"/>
      <c r="AI280" s="219"/>
      <c r="AJ280" s="219"/>
      <c r="AL280" s="70"/>
    </row>
    <row r="281" spans="1:38" s="65" customFormat="1">
      <c r="A281" s="219"/>
      <c r="B281" s="219"/>
      <c r="C281" s="219"/>
      <c r="D281" s="219"/>
      <c r="E281" s="8"/>
      <c r="F281" s="219"/>
      <c r="H281" s="70"/>
      <c r="J281" s="70"/>
      <c r="L281" s="70"/>
      <c r="N281" s="70"/>
      <c r="P281" s="70"/>
      <c r="Q281" s="70"/>
      <c r="S281" s="70"/>
      <c r="T281" s="219"/>
      <c r="U281" s="219"/>
      <c r="V281" s="219"/>
      <c r="W281" s="219"/>
      <c r="X281" s="219"/>
      <c r="Y281" s="219"/>
      <c r="Z281" s="219"/>
      <c r="AA281" s="219"/>
      <c r="AB281" s="219"/>
      <c r="AC281" s="219"/>
      <c r="AD281" s="219"/>
      <c r="AE281" s="219"/>
      <c r="AF281" s="219"/>
      <c r="AG281" s="219"/>
      <c r="AH281" s="219"/>
      <c r="AI281" s="219"/>
      <c r="AJ281" s="219"/>
      <c r="AL281" s="70"/>
    </row>
    <row r="282" spans="1:38" s="65" customFormat="1">
      <c r="A282" s="219"/>
      <c r="B282" s="219"/>
      <c r="C282" s="219"/>
      <c r="D282" s="219"/>
      <c r="E282" s="8"/>
      <c r="F282" s="219"/>
      <c r="H282" s="70"/>
      <c r="J282" s="70"/>
      <c r="L282" s="70"/>
      <c r="N282" s="70"/>
      <c r="P282" s="70"/>
      <c r="Q282" s="70"/>
      <c r="S282" s="70"/>
      <c r="T282" s="219"/>
      <c r="U282" s="219"/>
      <c r="V282" s="219"/>
      <c r="W282" s="219"/>
      <c r="X282" s="219"/>
      <c r="Y282" s="219"/>
      <c r="Z282" s="219"/>
      <c r="AA282" s="219"/>
      <c r="AB282" s="219"/>
      <c r="AC282" s="219"/>
      <c r="AD282" s="219"/>
      <c r="AE282" s="219"/>
      <c r="AF282" s="219"/>
      <c r="AG282" s="219"/>
      <c r="AH282" s="219"/>
      <c r="AI282" s="219"/>
      <c r="AJ282" s="219"/>
      <c r="AL282" s="70"/>
    </row>
    <row r="283" spans="1:38" s="65" customFormat="1">
      <c r="A283" s="219"/>
      <c r="B283" s="219"/>
      <c r="C283" s="219"/>
      <c r="D283" s="219"/>
      <c r="E283" s="8"/>
      <c r="F283" s="219"/>
      <c r="H283" s="70"/>
      <c r="J283" s="70"/>
      <c r="L283" s="70"/>
      <c r="N283" s="70"/>
      <c r="P283" s="70"/>
      <c r="Q283" s="70"/>
      <c r="S283" s="70"/>
      <c r="T283" s="219"/>
      <c r="U283" s="219"/>
      <c r="V283" s="219"/>
      <c r="W283" s="219"/>
      <c r="X283" s="219"/>
      <c r="Y283" s="219"/>
      <c r="Z283" s="219"/>
      <c r="AA283" s="219"/>
      <c r="AB283" s="219"/>
      <c r="AC283" s="219"/>
      <c r="AD283" s="219"/>
      <c r="AE283" s="219"/>
      <c r="AF283" s="219"/>
      <c r="AG283" s="219"/>
      <c r="AH283" s="219"/>
      <c r="AI283" s="219"/>
      <c r="AJ283" s="219"/>
      <c r="AL283" s="70"/>
    </row>
    <row r="284" spans="1:38" s="65" customFormat="1">
      <c r="A284" s="219"/>
      <c r="B284" s="219"/>
      <c r="C284" s="219"/>
      <c r="D284" s="219"/>
      <c r="E284" s="8"/>
      <c r="F284" s="219"/>
      <c r="H284" s="70"/>
      <c r="J284" s="70"/>
      <c r="L284" s="70"/>
      <c r="N284" s="70"/>
      <c r="P284" s="70"/>
      <c r="Q284" s="70"/>
      <c r="S284" s="70"/>
      <c r="T284" s="219"/>
      <c r="U284" s="219"/>
      <c r="V284" s="219"/>
      <c r="W284" s="219"/>
      <c r="X284" s="219"/>
      <c r="Y284" s="219"/>
      <c r="Z284" s="219"/>
      <c r="AA284" s="219"/>
      <c r="AB284" s="219"/>
      <c r="AC284" s="219"/>
      <c r="AD284" s="219"/>
      <c r="AE284" s="219"/>
      <c r="AF284" s="219"/>
      <c r="AG284" s="219"/>
      <c r="AH284" s="219"/>
      <c r="AI284" s="219"/>
      <c r="AJ284" s="219"/>
      <c r="AL284" s="70"/>
    </row>
    <row r="285" spans="1:38" s="65" customFormat="1">
      <c r="A285" s="219"/>
      <c r="B285" s="219"/>
      <c r="C285" s="219"/>
      <c r="D285" s="219"/>
      <c r="E285" s="8"/>
      <c r="F285" s="219"/>
      <c r="H285" s="70"/>
      <c r="J285" s="70"/>
      <c r="L285" s="70"/>
      <c r="N285" s="70"/>
      <c r="P285" s="70"/>
      <c r="Q285" s="70"/>
      <c r="S285" s="70"/>
      <c r="T285" s="219"/>
      <c r="U285" s="219"/>
      <c r="V285" s="219"/>
      <c r="W285" s="219"/>
      <c r="X285" s="219"/>
      <c r="Y285" s="219"/>
      <c r="Z285" s="219"/>
      <c r="AA285" s="219"/>
      <c r="AB285" s="219"/>
      <c r="AC285" s="219"/>
      <c r="AD285" s="219"/>
      <c r="AE285" s="219"/>
      <c r="AF285" s="219"/>
      <c r="AG285" s="219"/>
      <c r="AH285" s="219"/>
      <c r="AI285" s="219"/>
      <c r="AJ285" s="219"/>
      <c r="AL285" s="70"/>
    </row>
    <row r="286" spans="1:38" s="65" customFormat="1">
      <c r="A286" s="219"/>
      <c r="B286" s="219"/>
      <c r="C286" s="219"/>
      <c r="D286" s="219"/>
      <c r="E286" s="8"/>
      <c r="F286" s="219"/>
      <c r="H286" s="70"/>
      <c r="J286" s="70"/>
      <c r="L286" s="70"/>
      <c r="N286" s="70"/>
      <c r="P286" s="70"/>
      <c r="Q286" s="70"/>
      <c r="S286" s="70"/>
      <c r="T286" s="219"/>
      <c r="U286" s="219"/>
      <c r="V286" s="219"/>
      <c r="W286" s="219"/>
      <c r="X286" s="219"/>
      <c r="Y286" s="219"/>
      <c r="Z286" s="219"/>
      <c r="AA286" s="219"/>
      <c r="AB286" s="219"/>
      <c r="AC286" s="219"/>
      <c r="AD286" s="219"/>
      <c r="AE286" s="219"/>
      <c r="AF286" s="219"/>
      <c r="AG286" s="219"/>
      <c r="AH286" s="219"/>
      <c r="AI286" s="219"/>
      <c r="AJ286" s="219"/>
      <c r="AL286" s="70"/>
    </row>
    <row r="287" spans="1:38" s="65" customFormat="1">
      <c r="A287" s="219"/>
      <c r="B287" s="219"/>
      <c r="C287" s="219"/>
      <c r="D287" s="219"/>
      <c r="E287" s="8"/>
      <c r="F287" s="219"/>
      <c r="H287" s="70"/>
      <c r="J287" s="70"/>
      <c r="L287" s="70"/>
      <c r="N287" s="70"/>
      <c r="P287" s="70"/>
      <c r="Q287" s="70"/>
      <c r="S287" s="70"/>
      <c r="T287" s="219"/>
      <c r="U287" s="219"/>
      <c r="V287" s="219"/>
      <c r="W287" s="219"/>
      <c r="X287" s="219"/>
      <c r="Y287" s="219"/>
      <c r="Z287" s="219"/>
      <c r="AA287" s="219"/>
      <c r="AB287" s="219"/>
      <c r="AC287" s="219"/>
      <c r="AD287" s="219"/>
      <c r="AE287" s="219"/>
      <c r="AF287" s="219"/>
      <c r="AG287" s="219"/>
      <c r="AH287" s="219"/>
      <c r="AI287" s="219"/>
      <c r="AJ287" s="219"/>
      <c r="AL287" s="70"/>
    </row>
    <row r="288" spans="1:38" s="65" customFormat="1">
      <c r="A288" s="219"/>
      <c r="B288" s="219"/>
      <c r="C288" s="219"/>
      <c r="D288" s="219"/>
      <c r="E288" s="8"/>
      <c r="F288" s="219"/>
      <c r="H288" s="70"/>
      <c r="J288" s="70"/>
      <c r="L288" s="70"/>
      <c r="N288" s="70"/>
      <c r="P288" s="70"/>
      <c r="Q288" s="70"/>
      <c r="S288" s="70"/>
      <c r="T288" s="219"/>
      <c r="U288" s="219"/>
      <c r="V288" s="219"/>
      <c r="W288" s="219"/>
      <c r="X288" s="219"/>
      <c r="Y288" s="219"/>
      <c r="Z288" s="219"/>
      <c r="AA288" s="219"/>
      <c r="AB288" s="219"/>
      <c r="AC288" s="219"/>
      <c r="AD288" s="219"/>
      <c r="AE288" s="219"/>
      <c r="AF288" s="219"/>
      <c r="AG288" s="219"/>
      <c r="AH288" s="219"/>
      <c r="AI288" s="219"/>
      <c r="AJ288" s="219"/>
      <c r="AL288" s="70"/>
    </row>
    <row r="289" spans="1:38" s="65" customFormat="1">
      <c r="A289" s="219"/>
      <c r="B289" s="219"/>
      <c r="C289" s="219"/>
      <c r="D289" s="219"/>
      <c r="E289" s="8"/>
      <c r="F289" s="219"/>
      <c r="H289" s="70"/>
      <c r="J289" s="70"/>
      <c r="L289" s="70"/>
      <c r="N289" s="70"/>
      <c r="P289" s="70"/>
      <c r="Q289" s="70"/>
      <c r="S289" s="70"/>
      <c r="T289" s="219"/>
      <c r="U289" s="219"/>
      <c r="V289" s="219"/>
      <c r="W289" s="219"/>
      <c r="X289" s="219"/>
      <c r="Y289" s="219"/>
      <c r="Z289" s="219"/>
      <c r="AA289" s="219"/>
      <c r="AB289" s="219"/>
      <c r="AC289" s="219"/>
      <c r="AD289" s="219"/>
      <c r="AE289" s="219"/>
      <c r="AF289" s="219"/>
      <c r="AG289" s="219"/>
      <c r="AH289" s="219"/>
      <c r="AI289" s="219"/>
      <c r="AJ289" s="219"/>
      <c r="AL289" s="70"/>
    </row>
    <row r="290" spans="1:38" s="65" customFormat="1">
      <c r="A290" s="219"/>
      <c r="B290" s="219"/>
      <c r="C290" s="219"/>
      <c r="D290" s="219"/>
      <c r="E290" s="8"/>
      <c r="F290" s="219"/>
      <c r="H290" s="70"/>
      <c r="J290" s="70"/>
      <c r="L290" s="70"/>
      <c r="N290" s="70"/>
      <c r="P290" s="70"/>
      <c r="Q290" s="70"/>
      <c r="S290" s="70"/>
      <c r="T290" s="219"/>
      <c r="U290" s="219"/>
      <c r="V290" s="219"/>
      <c r="W290" s="219"/>
      <c r="X290" s="219"/>
      <c r="Y290" s="219"/>
      <c r="Z290" s="219"/>
      <c r="AA290" s="219"/>
      <c r="AB290" s="219"/>
      <c r="AC290" s="219"/>
      <c r="AD290" s="219"/>
      <c r="AE290" s="219"/>
      <c r="AF290" s="219"/>
      <c r="AG290" s="219"/>
      <c r="AH290" s="219"/>
      <c r="AI290" s="219"/>
      <c r="AJ290" s="219"/>
      <c r="AL290" s="70"/>
    </row>
    <row r="291" spans="1:38" s="65" customFormat="1">
      <c r="A291" s="219"/>
      <c r="B291" s="219"/>
      <c r="C291" s="219"/>
      <c r="D291" s="219"/>
      <c r="E291" s="8"/>
      <c r="F291" s="219"/>
      <c r="H291" s="70"/>
      <c r="J291" s="70"/>
      <c r="L291" s="70"/>
      <c r="N291" s="70"/>
      <c r="P291" s="70"/>
      <c r="Q291" s="70"/>
      <c r="S291" s="70"/>
      <c r="T291" s="219"/>
      <c r="U291" s="219"/>
      <c r="V291" s="219"/>
      <c r="W291" s="219"/>
      <c r="X291" s="219"/>
      <c r="Y291" s="219"/>
      <c r="Z291" s="219"/>
      <c r="AA291" s="219"/>
      <c r="AB291" s="219"/>
      <c r="AC291" s="219"/>
      <c r="AD291" s="219"/>
      <c r="AE291" s="219"/>
      <c r="AF291" s="219"/>
      <c r="AG291" s="219"/>
      <c r="AH291" s="219"/>
      <c r="AI291" s="219"/>
      <c r="AJ291" s="219"/>
      <c r="AL291" s="70"/>
    </row>
    <row r="292" spans="1:38" s="65" customFormat="1">
      <c r="A292" s="219"/>
      <c r="B292" s="219"/>
      <c r="C292" s="219"/>
      <c r="D292" s="219"/>
      <c r="E292" s="8"/>
      <c r="F292" s="219"/>
      <c r="H292" s="70"/>
      <c r="J292" s="70"/>
      <c r="L292" s="70"/>
      <c r="N292" s="70"/>
      <c r="P292" s="70"/>
      <c r="Q292" s="70"/>
      <c r="S292" s="70"/>
      <c r="T292" s="219"/>
      <c r="U292" s="219"/>
      <c r="V292" s="219"/>
      <c r="W292" s="219"/>
      <c r="X292" s="219"/>
      <c r="Y292" s="219"/>
      <c r="Z292" s="219"/>
      <c r="AA292" s="219"/>
      <c r="AB292" s="219"/>
      <c r="AC292" s="219"/>
      <c r="AD292" s="219"/>
      <c r="AE292" s="219"/>
      <c r="AF292" s="219"/>
      <c r="AG292" s="219"/>
      <c r="AH292" s="219"/>
      <c r="AI292" s="219"/>
      <c r="AJ292" s="219"/>
      <c r="AL292" s="70"/>
    </row>
    <row r="293" spans="1:38" s="65" customFormat="1">
      <c r="A293" s="219"/>
      <c r="B293" s="219"/>
      <c r="C293" s="219"/>
      <c r="D293" s="219"/>
      <c r="E293" s="8"/>
      <c r="F293" s="219"/>
      <c r="H293" s="70"/>
      <c r="J293" s="70"/>
      <c r="L293" s="70"/>
      <c r="N293" s="70"/>
      <c r="P293" s="70"/>
      <c r="Q293" s="70"/>
      <c r="S293" s="70"/>
      <c r="T293" s="219"/>
      <c r="U293" s="219"/>
      <c r="V293" s="219"/>
      <c r="W293" s="219"/>
      <c r="X293" s="219"/>
      <c r="Y293" s="219"/>
      <c r="Z293" s="219"/>
      <c r="AA293" s="219"/>
      <c r="AB293" s="219"/>
      <c r="AC293" s="219"/>
      <c r="AD293" s="219"/>
      <c r="AE293" s="219"/>
      <c r="AF293" s="219"/>
      <c r="AG293" s="219"/>
      <c r="AH293" s="219"/>
      <c r="AI293" s="219"/>
      <c r="AJ293" s="219"/>
      <c r="AL293" s="70"/>
    </row>
    <row r="294" spans="1:38" s="65" customFormat="1">
      <c r="A294" s="219"/>
      <c r="B294" s="219"/>
      <c r="C294" s="219"/>
      <c r="D294" s="219"/>
      <c r="E294" s="8"/>
      <c r="F294" s="219"/>
      <c r="H294" s="70"/>
      <c r="J294" s="70"/>
      <c r="L294" s="70"/>
      <c r="N294" s="70"/>
      <c r="P294" s="70"/>
      <c r="Q294" s="70"/>
      <c r="S294" s="70"/>
      <c r="T294" s="219"/>
      <c r="U294" s="219"/>
      <c r="V294" s="219"/>
      <c r="W294" s="219"/>
      <c r="X294" s="219"/>
      <c r="Y294" s="219"/>
      <c r="Z294" s="219"/>
      <c r="AA294" s="219"/>
      <c r="AB294" s="219"/>
      <c r="AC294" s="219"/>
      <c r="AD294" s="219"/>
      <c r="AE294" s="219"/>
      <c r="AF294" s="219"/>
      <c r="AG294" s="219"/>
      <c r="AH294" s="219"/>
      <c r="AI294" s="219"/>
      <c r="AJ294" s="219"/>
      <c r="AL294" s="70"/>
    </row>
    <row r="295" spans="1:38" s="65" customFormat="1">
      <c r="A295" s="219"/>
      <c r="B295" s="219"/>
      <c r="C295" s="219"/>
      <c r="D295" s="219"/>
      <c r="E295" s="8"/>
      <c r="F295" s="219"/>
      <c r="H295" s="70"/>
      <c r="J295" s="70"/>
      <c r="L295" s="70"/>
      <c r="N295" s="70"/>
      <c r="P295" s="70"/>
      <c r="Q295" s="70"/>
      <c r="S295" s="70"/>
      <c r="T295" s="219"/>
      <c r="U295" s="219"/>
      <c r="V295" s="219"/>
      <c r="W295" s="219"/>
      <c r="X295" s="219"/>
      <c r="Y295" s="219"/>
      <c r="Z295" s="219"/>
      <c r="AA295" s="219"/>
      <c r="AB295" s="219"/>
      <c r="AC295" s="219"/>
      <c r="AD295" s="219"/>
      <c r="AE295" s="219"/>
      <c r="AF295" s="219"/>
      <c r="AG295" s="219"/>
      <c r="AH295" s="219"/>
      <c r="AI295" s="219"/>
      <c r="AJ295" s="219"/>
      <c r="AL295" s="70"/>
    </row>
    <row r="296" spans="1:38" s="65" customFormat="1">
      <c r="A296" s="219"/>
      <c r="B296" s="219"/>
      <c r="C296" s="219"/>
      <c r="D296" s="219"/>
      <c r="E296" s="8"/>
      <c r="F296" s="219"/>
      <c r="H296" s="70"/>
      <c r="J296" s="70"/>
      <c r="L296" s="70"/>
      <c r="N296" s="70"/>
      <c r="P296" s="70"/>
      <c r="Q296" s="70"/>
      <c r="S296" s="70"/>
      <c r="T296" s="219"/>
      <c r="U296" s="219"/>
      <c r="V296" s="219"/>
      <c r="W296" s="219"/>
      <c r="X296" s="219"/>
      <c r="Y296" s="219"/>
      <c r="Z296" s="219"/>
      <c r="AA296" s="219"/>
      <c r="AB296" s="219"/>
      <c r="AC296" s="219"/>
      <c r="AD296" s="219"/>
      <c r="AE296" s="219"/>
      <c r="AF296" s="219"/>
      <c r="AG296" s="219"/>
      <c r="AH296" s="219"/>
      <c r="AI296" s="219"/>
      <c r="AJ296" s="219"/>
      <c r="AL296" s="70"/>
    </row>
    <row r="297" spans="1:38" s="65" customFormat="1">
      <c r="A297" s="219"/>
      <c r="B297" s="219"/>
      <c r="C297" s="219"/>
      <c r="D297" s="219"/>
      <c r="E297" s="8"/>
      <c r="F297" s="219"/>
      <c r="H297" s="70"/>
      <c r="J297" s="70"/>
      <c r="L297" s="70"/>
      <c r="N297" s="70"/>
      <c r="P297" s="70"/>
      <c r="Q297" s="70"/>
      <c r="S297" s="70"/>
      <c r="T297" s="219"/>
      <c r="U297" s="219"/>
      <c r="V297" s="219"/>
      <c r="W297" s="219"/>
      <c r="X297" s="219"/>
      <c r="Y297" s="219"/>
      <c r="Z297" s="219"/>
      <c r="AA297" s="219"/>
      <c r="AB297" s="219"/>
      <c r="AC297" s="219"/>
      <c r="AD297" s="219"/>
      <c r="AE297" s="219"/>
      <c r="AF297" s="219"/>
      <c r="AG297" s="219"/>
      <c r="AH297" s="219"/>
      <c r="AI297" s="219"/>
      <c r="AJ297" s="219"/>
      <c r="AL297" s="70"/>
    </row>
    <row r="298" spans="1:38" s="65" customFormat="1">
      <c r="A298" s="219"/>
      <c r="B298" s="219"/>
      <c r="C298" s="219"/>
      <c r="D298" s="219"/>
      <c r="E298" s="8"/>
      <c r="F298" s="219"/>
      <c r="H298" s="70"/>
      <c r="J298" s="70"/>
      <c r="L298" s="70"/>
      <c r="N298" s="70"/>
      <c r="P298" s="70"/>
      <c r="Q298" s="70"/>
      <c r="S298" s="70"/>
      <c r="T298" s="219"/>
      <c r="U298" s="219"/>
      <c r="V298" s="219"/>
      <c r="W298" s="219"/>
      <c r="X298" s="219"/>
      <c r="Y298" s="219"/>
      <c r="Z298" s="219"/>
      <c r="AA298" s="219"/>
      <c r="AB298" s="219"/>
      <c r="AC298" s="219"/>
      <c r="AD298" s="219"/>
      <c r="AE298" s="219"/>
      <c r="AF298" s="219"/>
      <c r="AG298" s="219"/>
      <c r="AH298" s="219"/>
      <c r="AI298" s="219"/>
      <c r="AJ298" s="219"/>
      <c r="AL298" s="70"/>
    </row>
    <row r="299" spans="1:38" s="65" customFormat="1">
      <c r="A299" s="219"/>
      <c r="B299" s="219"/>
      <c r="C299" s="219"/>
      <c r="D299" s="219"/>
      <c r="E299" s="8"/>
      <c r="F299" s="219"/>
      <c r="H299" s="70"/>
      <c r="J299" s="70"/>
      <c r="L299" s="70"/>
      <c r="N299" s="70"/>
      <c r="P299" s="70"/>
      <c r="Q299" s="70"/>
      <c r="S299" s="70"/>
      <c r="T299" s="219"/>
      <c r="U299" s="219"/>
      <c r="V299" s="219"/>
      <c r="W299" s="219"/>
      <c r="X299" s="219"/>
      <c r="Y299" s="219"/>
      <c r="Z299" s="219"/>
      <c r="AA299" s="219"/>
      <c r="AB299" s="219"/>
      <c r="AC299" s="219"/>
      <c r="AD299" s="219"/>
      <c r="AE299" s="219"/>
      <c r="AF299" s="219"/>
      <c r="AG299" s="219"/>
      <c r="AH299" s="219"/>
      <c r="AI299" s="219"/>
      <c r="AJ299" s="219"/>
      <c r="AL299" s="70"/>
    </row>
    <row r="300" spans="1:38" s="65" customFormat="1">
      <c r="A300" s="219"/>
      <c r="B300" s="219"/>
      <c r="C300" s="219"/>
      <c r="D300" s="219"/>
      <c r="E300" s="8"/>
      <c r="F300" s="219"/>
      <c r="H300" s="70"/>
      <c r="J300" s="70"/>
      <c r="L300" s="70"/>
      <c r="N300" s="70"/>
      <c r="P300" s="70"/>
      <c r="Q300" s="70"/>
      <c r="S300" s="70"/>
      <c r="T300" s="219"/>
      <c r="U300" s="219"/>
      <c r="V300" s="219"/>
      <c r="W300" s="219"/>
      <c r="X300" s="219"/>
      <c r="Y300" s="219"/>
      <c r="Z300" s="219"/>
      <c r="AA300" s="219"/>
      <c r="AB300" s="219"/>
      <c r="AC300" s="219"/>
      <c r="AD300" s="219"/>
      <c r="AE300" s="219"/>
      <c r="AF300" s="219"/>
      <c r="AG300" s="219"/>
      <c r="AH300" s="219"/>
      <c r="AI300" s="219"/>
      <c r="AJ300" s="219"/>
      <c r="AL300" s="70"/>
    </row>
    <row r="301" spans="1:38" s="65" customFormat="1">
      <c r="A301" s="219"/>
      <c r="B301" s="219"/>
      <c r="C301" s="219"/>
      <c r="D301" s="219"/>
      <c r="E301" s="8"/>
      <c r="F301" s="219"/>
      <c r="H301" s="70"/>
      <c r="J301" s="70"/>
      <c r="L301" s="70"/>
      <c r="N301" s="70"/>
      <c r="P301" s="70"/>
      <c r="Q301" s="70"/>
      <c r="S301" s="70"/>
      <c r="T301" s="219"/>
      <c r="U301" s="219"/>
      <c r="V301" s="219"/>
      <c r="W301" s="219"/>
      <c r="X301" s="219"/>
      <c r="Y301" s="219"/>
      <c r="Z301" s="219"/>
      <c r="AA301" s="219"/>
      <c r="AB301" s="219"/>
      <c r="AC301" s="219"/>
      <c r="AD301" s="219"/>
      <c r="AE301" s="219"/>
      <c r="AF301" s="219"/>
      <c r="AG301" s="219"/>
      <c r="AH301" s="219"/>
      <c r="AI301" s="219"/>
      <c r="AJ301" s="219"/>
      <c r="AL301" s="70"/>
    </row>
    <row r="302" spans="1:38" s="65" customFormat="1">
      <c r="A302" s="219"/>
      <c r="B302" s="219"/>
      <c r="C302" s="219"/>
      <c r="D302" s="219"/>
      <c r="E302" s="8"/>
      <c r="F302" s="219"/>
      <c r="H302" s="70"/>
      <c r="J302" s="70"/>
      <c r="L302" s="70"/>
      <c r="N302" s="70"/>
      <c r="P302" s="70"/>
      <c r="Q302" s="70"/>
      <c r="S302" s="70"/>
      <c r="T302" s="219"/>
      <c r="U302" s="219"/>
      <c r="V302" s="219"/>
      <c r="W302" s="219"/>
      <c r="X302" s="219"/>
      <c r="Y302" s="219"/>
      <c r="Z302" s="219"/>
      <c r="AA302" s="219"/>
      <c r="AB302" s="219"/>
      <c r="AC302" s="219"/>
      <c r="AD302" s="219"/>
      <c r="AE302" s="219"/>
      <c r="AF302" s="219"/>
      <c r="AG302" s="219"/>
      <c r="AH302" s="219"/>
      <c r="AI302" s="219"/>
      <c r="AJ302" s="219"/>
      <c r="AL302" s="70"/>
    </row>
    <row r="303" spans="1:38" s="65" customFormat="1">
      <c r="A303" s="219"/>
      <c r="B303" s="219"/>
      <c r="C303" s="219"/>
      <c r="D303" s="219"/>
      <c r="E303" s="8"/>
      <c r="F303" s="219"/>
      <c r="H303" s="70"/>
      <c r="J303" s="70"/>
      <c r="L303" s="70"/>
      <c r="N303" s="70"/>
      <c r="P303" s="70"/>
      <c r="Q303" s="70"/>
      <c r="S303" s="70"/>
      <c r="T303" s="219"/>
      <c r="U303" s="219"/>
      <c r="V303" s="219"/>
      <c r="W303" s="219"/>
      <c r="X303" s="219"/>
      <c r="Y303" s="219"/>
      <c r="Z303" s="219"/>
      <c r="AA303" s="219"/>
      <c r="AB303" s="219"/>
      <c r="AC303" s="219"/>
      <c r="AD303" s="219"/>
      <c r="AE303" s="219"/>
      <c r="AF303" s="219"/>
      <c r="AG303" s="219"/>
      <c r="AH303" s="219"/>
      <c r="AI303" s="219"/>
      <c r="AJ303" s="219"/>
      <c r="AL303" s="70"/>
    </row>
    <row r="304" spans="1:38" s="65" customFormat="1">
      <c r="A304" s="219"/>
      <c r="B304" s="219"/>
      <c r="C304" s="219"/>
      <c r="D304" s="219"/>
      <c r="E304" s="8"/>
      <c r="F304" s="219"/>
      <c r="H304" s="70"/>
      <c r="J304" s="70"/>
      <c r="L304" s="70"/>
      <c r="N304" s="70"/>
      <c r="P304" s="70"/>
      <c r="Q304" s="70"/>
      <c r="S304" s="70"/>
      <c r="T304" s="219"/>
      <c r="U304" s="219"/>
      <c r="V304" s="219"/>
      <c r="W304" s="219"/>
      <c r="X304" s="219"/>
      <c r="Y304" s="219"/>
      <c r="Z304" s="219"/>
      <c r="AA304" s="219"/>
      <c r="AB304" s="219"/>
      <c r="AC304" s="219"/>
      <c r="AD304" s="219"/>
      <c r="AE304" s="219"/>
      <c r="AF304" s="219"/>
      <c r="AG304" s="219"/>
      <c r="AH304" s="219"/>
      <c r="AI304" s="219"/>
      <c r="AJ304" s="219"/>
      <c r="AL304" s="70"/>
    </row>
    <row r="305" spans="1:38" s="65" customFormat="1">
      <c r="A305" s="219"/>
      <c r="B305" s="219"/>
      <c r="C305" s="219"/>
      <c r="D305" s="219"/>
      <c r="E305" s="8"/>
      <c r="F305" s="219"/>
      <c r="H305" s="70"/>
      <c r="J305" s="70"/>
      <c r="L305" s="70"/>
      <c r="N305" s="70"/>
      <c r="P305" s="70"/>
      <c r="Q305" s="70"/>
      <c r="S305" s="70"/>
      <c r="T305" s="219"/>
      <c r="U305" s="219"/>
      <c r="V305" s="219"/>
      <c r="W305" s="219"/>
      <c r="X305" s="219"/>
      <c r="Y305" s="219"/>
      <c r="Z305" s="219"/>
      <c r="AA305" s="219"/>
      <c r="AB305" s="219"/>
      <c r="AC305" s="219"/>
      <c r="AD305" s="219"/>
      <c r="AE305" s="219"/>
      <c r="AF305" s="219"/>
      <c r="AG305" s="219"/>
      <c r="AH305" s="219"/>
      <c r="AI305" s="219"/>
      <c r="AJ305" s="219"/>
      <c r="AL305" s="70"/>
    </row>
    <row r="306" spans="1:38" s="65" customFormat="1">
      <c r="A306" s="219"/>
      <c r="B306" s="219"/>
      <c r="C306" s="219"/>
      <c r="D306" s="219"/>
      <c r="E306" s="8"/>
      <c r="F306" s="219"/>
      <c r="H306" s="70"/>
      <c r="J306" s="70"/>
      <c r="L306" s="70"/>
      <c r="N306" s="70"/>
      <c r="P306" s="70"/>
      <c r="Q306" s="70"/>
      <c r="S306" s="70"/>
      <c r="T306" s="219"/>
      <c r="U306" s="219"/>
      <c r="V306" s="219"/>
      <c r="W306" s="219"/>
      <c r="X306" s="219"/>
      <c r="Y306" s="219"/>
      <c r="Z306" s="219"/>
      <c r="AA306" s="219"/>
      <c r="AB306" s="219"/>
      <c r="AC306" s="219"/>
      <c r="AD306" s="219"/>
      <c r="AE306" s="219"/>
      <c r="AF306" s="219"/>
      <c r="AG306" s="219"/>
      <c r="AH306" s="219"/>
      <c r="AI306" s="219"/>
      <c r="AJ306" s="219"/>
      <c r="AL306" s="70"/>
    </row>
    <row r="307" spans="1:38" s="65" customFormat="1">
      <c r="A307" s="219"/>
      <c r="B307" s="219"/>
      <c r="C307" s="219"/>
      <c r="D307" s="219"/>
      <c r="E307" s="8"/>
      <c r="F307" s="219"/>
      <c r="H307" s="70"/>
      <c r="J307" s="70"/>
      <c r="L307" s="70"/>
      <c r="N307" s="70"/>
      <c r="P307" s="70"/>
      <c r="Q307" s="70"/>
      <c r="S307" s="70"/>
      <c r="T307" s="219"/>
      <c r="U307" s="219"/>
      <c r="V307" s="219"/>
      <c r="W307" s="219"/>
      <c r="X307" s="219"/>
      <c r="Y307" s="219"/>
      <c r="Z307" s="219"/>
      <c r="AA307" s="219"/>
      <c r="AB307" s="219"/>
      <c r="AC307" s="219"/>
      <c r="AD307" s="219"/>
      <c r="AE307" s="219"/>
      <c r="AF307" s="219"/>
      <c r="AG307" s="219"/>
      <c r="AH307" s="219"/>
      <c r="AI307" s="219"/>
      <c r="AJ307" s="219"/>
      <c r="AL307" s="70"/>
    </row>
    <row r="308" spans="1:38" s="65" customFormat="1">
      <c r="A308" s="219"/>
      <c r="B308" s="219"/>
      <c r="C308" s="219"/>
      <c r="D308" s="219"/>
      <c r="E308" s="8"/>
      <c r="F308" s="219"/>
      <c r="H308" s="70"/>
      <c r="J308" s="70"/>
      <c r="L308" s="70"/>
      <c r="N308" s="70"/>
      <c r="P308" s="70"/>
      <c r="Q308" s="70"/>
      <c r="S308" s="70"/>
      <c r="T308" s="219"/>
      <c r="U308" s="219"/>
      <c r="V308" s="219"/>
      <c r="W308" s="219"/>
      <c r="X308" s="219"/>
      <c r="Y308" s="219"/>
      <c r="Z308" s="219"/>
      <c r="AA308" s="219"/>
      <c r="AB308" s="219"/>
      <c r="AC308" s="219"/>
      <c r="AD308" s="219"/>
      <c r="AE308" s="219"/>
      <c r="AF308" s="219"/>
      <c r="AG308" s="219"/>
      <c r="AH308" s="219"/>
      <c r="AI308" s="219"/>
      <c r="AJ308" s="219"/>
      <c r="AL308" s="70"/>
    </row>
    <row r="309" spans="1:38" s="65" customFormat="1">
      <c r="A309" s="219"/>
      <c r="B309" s="219"/>
      <c r="C309" s="219"/>
      <c r="D309" s="219"/>
      <c r="E309" s="8"/>
      <c r="F309" s="219"/>
      <c r="H309" s="70"/>
      <c r="J309" s="70"/>
      <c r="L309" s="70"/>
      <c r="N309" s="70"/>
      <c r="P309" s="70"/>
      <c r="Q309" s="70"/>
      <c r="S309" s="70"/>
      <c r="T309" s="219"/>
      <c r="U309" s="219"/>
      <c r="V309" s="219"/>
      <c r="W309" s="219"/>
      <c r="X309" s="219"/>
      <c r="Y309" s="219"/>
      <c r="Z309" s="219"/>
      <c r="AA309" s="219"/>
      <c r="AB309" s="219"/>
      <c r="AC309" s="219"/>
      <c r="AD309" s="219"/>
      <c r="AE309" s="219"/>
      <c r="AF309" s="219"/>
      <c r="AG309" s="219"/>
      <c r="AH309" s="219"/>
      <c r="AI309" s="219"/>
      <c r="AJ309" s="219"/>
      <c r="AL309" s="70"/>
    </row>
    <row r="310" spans="1:38" s="65" customFormat="1">
      <c r="A310" s="219"/>
      <c r="B310" s="219"/>
      <c r="C310" s="219"/>
      <c r="D310" s="219"/>
      <c r="E310" s="8"/>
      <c r="F310" s="219"/>
      <c r="H310" s="70"/>
      <c r="J310" s="70"/>
      <c r="L310" s="70"/>
      <c r="N310" s="70"/>
      <c r="P310" s="70"/>
      <c r="Q310" s="70"/>
      <c r="S310" s="70"/>
      <c r="T310" s="219"/>
      <c r="U310" s="219"/>
      <c r="V310" s="219"/>
      <c r="W310" s="219"/>
      <c r="X310" s="219"/>
      <c r="Y310" s="219"/>
      <c r="Z310" s="219"/>
      <c r="AA310" s="219"/>
      <c r="AB310" s="219"/>
      <c r="AC310" s="219"/>
      <c r="AD310" s="219"/>
      <c r="AE310" s="219"/>
      <c r="AF310" s="219"/>
      <c r="AG310" s="219"/>
      <c r="AH310" s="219"/>
      <c r="AI310" s="219"/>
      <c r="AJ310" s="219"/>
      <c r="AL310" s="70"/>
    </row>
    <row r="311" spans="1:38" s="65" customFormat="1">
      <c r="A311" s="219"/>
      <c r="B311" s="219"/>
      <c r="C311" s="219"/>
      <c r="D311" s="219"/>
      <c r="E311" s="8"/>
      <c r="F311" s="219"/>
      <c r="H311" s="70"/>
      <c r="J311" s="70"/>
      <c r="L311" s="70"/>
      <c r="N311" s="70"/>
      <c r="P311" s="70"/>
      <c r="Q311" s="70"/>
      <c r="S311" s="70"/>
      <c r="T311" s="219"/>
      <c r="U311" s="219"/>
      <c r="V311" s="219"/>
      <c r="W311" s="219"/>
      <c r="X311" s="219"/>
      <c r="Y311" s="219"/>
      <c r="Z311" s="219"/>
      <c r="AA311" s="219"/>
      <c r="AB311" s="219"/>
      <c r="AC311" s="219"/>
      <c r="AD311" s="219"/>
      <c r="AE311" s="219"/>
      <c r="AF311" s="219"/>
      <c r="AG311" s="219"/>
      <c r="AH311" s="219"/>
      <c r="AI311" s="219"/>
      <c r="AJ311" s="219"/>
      <c r="AL311" s="70"/>
    </row>
    <row r="312" spans="1:38" s="65" customFormat="1">
      <c r="A312" s="219"/>
      <c r="B312" s="219"/>
      <c r="C312" s="219"/>
      <c r="D312" s="219"/>
      <c r="E312" s="8"/>
      <c r="F312" s="219"/>
      <c r="H312" s="70"/>
      <c r="J312" s="70"/>
      <c r="L312" s="70"/>
      <c r="N312" s="70"/>
      <c r="P312" s="70"/>
      <c r="Q312" s="70"/>
      <c r="S312" s="70"/>
      <c r="T312" s="219"/>
      <c r="U312" s="219"/>
      <c r="V312" s="219"/>
      <c r="W312" s="219"/>
      <c r="X312" s="219"/>
      <c r="Y312" s="219"/>
      <c r="Z312" s="219"/>
      <c r="AA312" s="219"/>
      <c r="AB312" s="219"/>
      <c r="AC312" s="219"/>
      <c r="AD312" s="219"/>
      <c r="AE312" s="219"/>
      <c r="AF312" s="219"/>
      <c r="AG312" s="219"/>
      <c r="AH312" s="219"/>
      <c r="AI312" s="219"/>
      <c r="AJ312" s="219"/>
      <c r="AL312" s="70"/>
    </row>
    <row r="313" spans="1:38" s="65" customFormat="1">
      <c r="A313" s="219"/>
      <c r="B313" s="219"/>
      <c r="C313" s="219"/>
      <c r="D313" s="219"/>
      <c r="E313" s="8"/>
      <c r="F313" s="219"/>
      <c r="H313" s="70"/>
      <c r="J313" s="70"/>
      <c r="L313" s="70"/>
      <c r="N313" s="70"/>
      <c r="P313" s="70"/>
      <c r="Q313" s="70"/>
      <c r="S313" s="70"/>
      <c r="T313" s="219"/>
      <c r="U313" s="219"/>
      <c r="V313" s="219"/>
      <c r="W313" s="219"/>
      <c r="X313" s="219"/>
      <c r="Y313" s="219"/>
      <c r="Z313" s="219"/>
      <c r="AA313" s="219"/>
      <c r="AB313" s="219"/>
      <c r="AC313" s="219"/>
      <c r="AD313" s="219"/>
      <c r="AE313" s="219"/>
      <c r="AF313" s="219"/>
      <c r="AG313" s="219"/>
      <c r="AH313" s="219"/>
      <c r="AI313" s="219"/>
      <c r="AJ313" s="219"/>
      <c r="AL313" s="70"/>
    </row>
    <row r="314" spans="1:38" s="65" customFormat="1">
      <c r="A314" s="219"/>
      <c r="B314" s="219"/>
      <c r="C314" s="219"/>
      <c r="D314" s="219"/>
      <c r="E314" s="8"/>
      <c r="F314" s="219"/>
      <c r="H314" s="70"/>
      <c r="J314" s="70"/>
      <c r="L314" s="70"/>
      <c r="N314" s="70"/>
      <c r="P314" s="70"/>
      <c r="Q314" s="70"/>
      <c r="S314" s="70"/>
      <c r="T314" s="219"/>
      <c r="U314" s="219"/>
      <c r="V314" s="219"/>
      <c r="W314" s="219"/>
      <c r="X314" s="219"/>
      <c r="Y314" s="219"/>
      <c r="Z314" s="219"/>
      <c r="AA314" s="219"/>
      <c r="AB314" s="219"/>
      <c r="AC314" s="219"/>
      <c r="AD314" s="219"/>
      <c r="AE314" s="219"/>
      <c r="AF314" s="219"/>
      <c r="AG314" s="219"/>
      <c r="AH314" s="219"/>
      <c r="AI314" s="219"/>
      <c r="AJ314" s="219"/>
      <c r="AL314" s="70"/>
    </row>
    <row r="315" spans="1:38" s="65" customFormat="1">
      <c r="A315" s="219"/>
      <c r="B315" s="219"/>
      <c r="C315" s="219"/>
      <c r="D315" s="219"/>
      <c r="E315" s="8"/>
      <c r="F315" s="219"/>
      <c r="H315" s="70"/>
      <c r="J315" s="70"/>
      <c r="L315" s="70"/>
      <c r="N315" s="70"/>
      <c r="P315" s="70"/>
      <c r="Q315" s="70"/>
      <c r="S315" s="70"/>
      <c r="T315" s="219"/>
      <c r="U315" s="219"/>
      <c r="V315" s="219"/>
      <c r="W315" s="219"/>
      <c r="X315" s="219"/>
      <c r="Y315" s="219"/>
      <c r="Z315" s="219"/>
      <c r="AA315" s="219"/>
      <c r="AB315" s="219"/>
      <c r="AC315" s="219"/>
      <c r="AD315" s="219"/>
      <c r="AE315" s="219"/>
      <c r="AF315" s="219"/>
      <c r="AG315" s="219"/>
      <c r="AH315" s="219"/>
      <c r="AI315" s="219"/>
      <c r="AJ315" s="219"/>
      <c r="AL315" s="70"/>
    </row>
    <row r="316" spans="1:38" s="65" customFormat="1">
      <c r="A316" s="219"/>
      <c r="B316" s="219"/>
      <c r="C316" s="219"/>
      <c r="D316" s="219"/>
      <c r="E316" s="8"/>
      <c r="F316" s="219"/>
      <c r="H316" s="70"/>
      <c r="J316" s="70"/>
      <c r="L316" s="70"/>
      <c r="N316" s="70"/>
      <c r="P316" s="70"/>
      <c r="Q316" s="70"/>
      <c r="S316" s="70"/>
      <c r="T316" s="219"/>
      <c r="U316" s="219"/>
      <c r="V316" s="219"/>
      <c r="W316" s="219"/>
      <c r="X316" s="219"/>
      <c r="Y316" s="219"/>
      <c r="Z316" s="219"/>
      <c r="AA316" s="219"/>
      <c r="AB316" s="219"/>
      <c r="AC316" s="219"/>
      <c r="AD316" s="219"/>
      <c r="AE316" s="219"/>
      <c r="AF316" s="219"/>
      <c r="AG316" s="219"/>
      <c r="AH316" s="219"/>
      <c r="AI316" s="219"/>
      <c r="AJ316" s="219"/>
      <c r="AL316" s="70"/>
    </row>
    <row r="317" spans="1:38" s="65" customFormat="1">
      <c r="A317" s="219"/>
      <c r="B317" s="219"/>
      <c r="C317" s="219"/>
      <c r="D317" s="219"/>
      <c r="E317" s="8"/>
      <c r="F317" s="219"/>
      <c r="H317" s="70"/>
      <c r="J317" s="70"/>
      <c r="L317" s="70"/>
      <c r="N317" s="70"/>
      <c r="P317" s="70"/>
      <c r="Q317" s="70"/>
      <c r="S317" s="70"/>
      <c r="T317" s="219"/>
      <c r="U317" s="219"/>
      <c r="V317" s="219"/>
      <c r="W317" s="219"/>
      <c r="X317" s="219"/>
      <c r="Y317" s="219"/>
      <c r="Z317" s="219"/>
      <c r="AA317" s="219"/>
      <c r="AB317" s="219"/>
      <c r="AC317" s="219"/>
      <c r="AD317" s="219"/>
      <c r="AE317" s="219"/>
      <c r="AF317" s="219"/>
      <c r="AG317" s="219"/>
      <c r="AH317" s="219"/>
      <c r="AI317" s="219"/>
      <c r="AJ317" s="219"/>
      <c r="AL317" s="70"/>
    </row>
    <row r="318" spans="1:38" s="65" customFormat="1">
      <c r="A318" s="219"/>
      <c r="B318" s="219"/>
      <c r="C318" s="219"/>
      <c r="D318" s="219"/>
      <c r="E318" s="8"/>
      <c r="F318" s="219"/>
      <c r="H318" s="70"/>
      <c r="J318" s="70"/>
      <c r="L318" s="70"/>
      <c r="N318" s="70"/>
      <c r="P318" s="70"/>
      <c r="Q318" s="70"/>
      <c r="S318" s="70"/>
      <c r="T318" s="219"/>
      <c r="U318" s="219"/>
      <c r="V318" s="219"/>
      <c r="W318" s="219"/>
      <c r="X318" s="219"/>
      <c r="Y318" s="219"/>
      <c r="Z318" s="219"/>
      <c r="AA318" s="219"/>
      <c r="AB318" s="219"/>
      <c r="AC318" s="219"/>
      <c r="AD318" s="219"/>
      <c r="AE318" s="219"/>
      <c r="AF318" s="219"/>
      <c r="AG318" s="219"/>
      <c r="AH318" s="219"/>
      <c r="AI318" s="219"/>
      <c r="AJ318" s="219"/>
      <c r="AL318" s="70"/>
    </row>
    <row r="319" spans="1:38" s="65" customFormat="1">
      <c r="A319" s="219"/>
      <c r="B319" s="219"/>
      <c r="C319" s="219"/>
      <c r="D319" s="219"/>
      <c r="E319" s="8"/>
      <c r="F319" s="219"/>
      <c r="H319" s="70"/>
      <c r="J319" s="70"/>
      <c r="L319" s="70"/>
      <c r="N319" s="70"/>
      <c r="P319" s="70"/>
      <c r="Q319" s="70"/>
      <c r="S319" s="70"/>
      <c r="T319" s="219"/>
      <c r="U319" s="219"/>
      <c r="V319" s="219"/>
      <c r="W319" s="219"/>
      <c r="X319" s="219"/>
      <c r="Y319" s="219"/>
      <c r="Z319" s="219"/>
      <c r="AA319" s="219"/>
      <c r="AB319" s="219"/>
      <c r="AC319" s="219"/>
      <c r="AD319" s="219"/>
      <c r="AE319" s="219"/>
      <c r="AF319" s="219"/>
      <c r="AG319" s="219"/>
      <c r="AH319" s="219"/>
      <c r="AI319" s="219"/>
      <c r="AJ319" s="219"/>
      <c r="AL319" s="70"/>
    </row>
    <row r="320" spans="1:38" s="65" customFormat="1">
      <c r="A320" s="219"/>
      <c r="B320" s="219"/>
      <c r="C320" s="219"/>
      <c r="D320" s="219"/>
      <c r="E320" s="8"/>
      <c r="F320" s="219"/>
      <c r="H320" s="70"/>
      <c r="J320" s="70"/>
      <c r="L320" s="70"/>
      <c r="N320" s="70"/>
      <c r="P320" s="70"/>
      <c r="Q320" s="70"/>
      <c r="S320" s="70"/>
      <c r="T320" s="219"/>
      <c r="U320" s="219"/>
      <c r="V320" s="219"/>
      <c r="W320" s="219"/>
      <c r="X320" s="219"/>
      <c r="Y320" s="219"/>
      <c r="Z320" s="219"/>
      <c r="AA320" s="219"/>
      <c r="AB320" s="219"/>
      <c r="AC320" s="219"/>
      <c r="AD320" s="219"/>
      <c r="AE320" s="219"/>
      <c r="AF320" s="219"/>
      <c r="AG320" s="219"/>
      <c r="AH320" s="219"/>
      <c r="AI320" s="219"/>
      <c r="AJ320" s="219"/>
      <c r="AL320" s="70"/>
    </row>
    <row r="321" spans="1:38" s="65" customFormat="1">
      <c r="A321" s="219"/>
      <c r="B321" s="219"/>
      <c r="C321" s="219"/>
      <c r="D321" s="219"/>
      <c r="E321" s="8"/>
      <c r="F321" s="219"/>
      <c r="H321" s="70"/>
      <c r="J321" s="70"/>
      <c r="L321" s="70"/>
      <c r="N321" s="70"/>
      <c r="P321" s="70"/>
      <c r="Q321" s="70"/>
      <c r="S321" s="70"/>
      <c r="T321" s="219"/>
      <c r="U321" s="219"/>
      <c r="V321" s="219"/>
      <c r="W321" s="219"/>
      <c r="X321" s="219"/>
      <c r="Y321" s="219"/>
      <c r="Z321" s="219"/>
      <c r="AA321" s="219"/>
      <c r="AB321" s="219"/>
      <c r="AC321" s="219"/>
      <c r="AD321" s="219"/>
      <c r="AE321" s="219"/>
      <c r="AF321" s="219"/>
      <c r="AG321" s="219"/>
      <c r="AH321" s="219"/>
      <c r="AI321" s="219"/>
      <c r="AJ321" s="219"/>
      <c r="AL321" s="70"/>
    </row>
    <row r="322" spans="1:38" s="65" customFormat="1">
      <c r="A322" s="219"/>
      <c r="B322" s="219"/>
      <c r="C322" s="219"/>
      <c r="D322" s="219"/>
      <c r="E322" s="8"/>
      <c r="F322" s="219"/>
      <c r="H322" s="70"/>
      <c r="J322" s="70"/>
      <c r="L322" s="70"/>
      <c r="N322" s="70"/>
      <c r="P322" s="70"/>
      <c r="Q322" s="70"/>
      <c r="S322" s="70"/>
      <c r="T322" s="219"/>
      <c r="U322" s="219"/>
      <c r="V322" s="219"/>
      <c r="W322" s="219"/>
      <c r="X322" s="219"/>
      <c r="Y322" s="219"/>
      <c r="Z322" s="219"/>
      <c r="AA322" s="219"/>
      <c r="AB322" s="219"/>
      <c r="AC322" s="219"/>
      <c r="AD322" s="219"/>
      <c r="AE322" s="219"/>
      <c r="AF322" s="219"/>
      <c r="AG322" s="219"/>
      <c r="AH322" s="219"/>
      <c r="AI322" s="219"/>
      <c r="AJ322" s="219"/>
      <c r="AL322" s="70"/>
    </row>
    <row r="323" spans="1:38" s="65" customFormat="1">
      <c r="A323" s="219"/>
      <c r="B323" s="219"/>
      <c r="C323" s="219"/>
      <c r="D323" s="219"/>
      <c r="E323" s="8"/>
      <c r="F323" s="219"/>
      <c r="H323" s="70"/>
      <c r="J323" s="70"/>
      <c r="L323" s="70"/>
      <c r="N323" s="70"/>
      <c r="P323" s="70"/>
      <c r="Q323" s="70"/>
      <c r="S323" s="70"/>
      <c r="T323" s="219"/>
      <c r="U323" s="219"/>
      <c r="V323" s="219"/>
      <c r="W323" s="219"/>
      <c r="X323" s="219"/>
      <c r="Y323" s="219"/>
      <c r="Z323" s="219"/>
      <c r="AA323" s="219"/>
      <c r="AB323" s="219"/>
      <c r="AC323" s="219"/>
      <c r="AD323" s="219"/>
      <c r="AE323" s="219"/>
      <c r="AF323" s="219"/>
      <c r="AG323" s="219"/>
      <c r="AH323" s="219"/>
      <c r="AI323" s="219"/>
      <c r="AJ323" s="219"/>
      <c r="AL323" s="70"/>
    </row>
    <row r="324" spans="1:38" s="65" customFormat="1">
      <c r="A324" s="219"/>
      <c r="B324" s="219"/>
      <c r="C324" s="219"/>
      <c r="D324" s="219"/>
      <c r="E324" s="8"/>
      <c r="F324" s="219"/>
      <c r="H324" s="70"/>
      <c r="J324" s="70"/>
      <c r="L324" s="70"/>
      <c r="N324" s="70"/>
      <c r="P324" s="70"/>
      <c r="Q324" s="70"/>
      <c r="S324" s="70"/>
      <c r="T324" s="219"/>
      <c r="U324" s="219"/>
      <c r="V324" s="219"/>
      <c r="W324" s="219"/>
      <c r="X324" s="219"/>
      <c r="Y324" s="219"/>
      <c r="Z324" s="219"/>
      <c r="AA324" s="219"/>
      <c r="AB324" s="219"/>
      <c r="AC324" s="219"/>
      <c r="AD324" s="219"/>
      <c r="AE324" s="219"/>
      <c r="AF324" s="219"/>
      <c r="AG324" s="219"/>
      <c r="AH324" s="219"/>
      <c r="AI324" s="219"/>
      <c r="AJ324" s="219"/>
      <c r="AL324" s="70"/>
    </row>
    <row r="325" spans="1:38" s="65" customFormat="1">
      <c r="A325" s="219"/>
      <c r="B325" s="219"/>
      <c r="C325" s="219"/>
      <c r="D325" s="219"/>
      <c r="E325" s="8"/>
      <c r="F325" s="219"/>
      <c r="H325" s="70"/>
      <c r="J325" s="70"/>
      <c r="L325" s="70"/>
      <c r="N325" s="70"/>
      <c r="P325" s="70"/>
      <c r="Q325" s="70"/>
      <c r="S325" s="70"/>
      <c r="T325" s="219"/>
      <c r="U325" s="219"/>
      <c r="V325" s="219"/>
      <c r="W325" s="219"/>
      <c r="X325" s="219"/>
      <c r="Y325" s="219"/>
      <c r="Z325" s="219"/>
      <c r="AA325" s="219"/>
      <c r="AB325" s="219"/>
      <c r="AC325" s="219"/>
      <c r="AD325" s="219"/>
      <c r="AE325" s="219"/>
      <c r="AF325" s="219"/>
      <c r="AG325" s="219"/>
      <c r="AH325" s="219"/>
      <c r="AI325" s="219"/>
      <c r="AJ325" s="219"/>
      <c r="AL325" s="70"/>
    </row>
    <row r="326" spans="1:38" s="65" customFormat="1">
      <c r="A326" s="219"/>
      <c r="B326" s="219"/>
      <c r="C326" s="219"/>
      <c r="D326" s="219"/>
      <c r="E326" s="8"/>
      <c r="F326" s="219"/>
      <c r="H326" s="70"/>
      <c r="J326" s="70"/>
      <c r="L326" s="70"/>
      <c r="N326" s="70"/>
      <c r="P326" s="70"/>
      <c r="Q326" s="70"/>
      <c r="S326" s="70"/>
      <c r="T326" s="219"/>
      <c r="U326" s="219"/>
      <c r="V326" s="219"/>
      <c r="W326" s="219"/>
      <c r="X326" s="219"/>
      <c r="Y326" s="219"/>
      <c r="Z326" s="219"/>
      <c r="AA326" s="219"/>
      <c r="AB326" s="219"/>
      <c r="AC326" s="219"/>
      <c r="AD326" s="219"/>
      <c r="AE326" s="219"/>
      <c r="AF326" s="219"/>
      <c r="AG326" s="219"/>
      <c r="AH326" s="219"/>
      <c r="AI326" s="219"/>
      <c r="AJ326" s="219"/>
      <c r="AL326" s="70"/>
    </row>
    <row r="327" spans="1:38" s="65" customFormat="1">
      <c r="A327" s="219"/>
      <c r="B327" s="219"/>
      <c r="C327" s="219"/>
      <c r="D327" s="219"/>
      <c r="E327" s="8"/>
      <c r="F327" s="219"/>
      <c r="H327" s="70"/>
      <c r="J327" s="70"/>
      <c r="L327" s="70"/>
      <c r="N327" s="70"/>
      <c r="P327" s="70"/>
      <c r="Q327" s="70"/>
      <c r="S327" s="70"/>
      <c r="T327" s="219"/>
      <c r="U327" s="219"/>
      <c r="V327" s="219"/>
      <c r="W327" s="219"/>
      <c r="X327" s="219"/>
      <c r="Y327" s="219"/>
      <c r="Z327" s="219"/>
      <c r="AA327" s="219"/>
      <c r="AB327" s="219"/>
      <c r="AC327" s="219"/>
      <c r="AD327" s="219"/>
      <c r="AE327" s="219"/>
      <c r="AF327" s="219"/>
      <c r="AG327" s="219"/>
      <c r="AH327" s="219"/>
      <c r="AI327" s="219"/>
      <c r="AJ327" s="219"/>
      <c r="AL327" s="70"/>
    </row>
    <row r="328" spans="1:38" s="65" customFormat="1">
      <c r="A328" s="219"/>
      <c r="B328" s="219"/>
      <c r="C328" s="219"/>
      <c r="D328" s="219"/>
      <c r="E328" s="8"/>
      <c r="F328" s="219"/>
      <c r="H328" s="70"/>
      <c r="J328" s="70"/>
      <c r="L328" s="70"/>
      <c r="N328" s="70"/>
      <c r="P328" s="70"/>
      <c r="Q328" s="70"/>
      <c r="S328" s="70"/>
      <c r="T328" s="219"/>
      <c r="U328" s="219"/>
      <c r="V328" s="219"/>
      <c r="W328" s="219"/>
      <c r="X328" s="219"/>
      <c r="Y328" s="219"/>
      <c r="Z328" s="219"/>
      <c r="AA328" s="219"/>
      <c r="AB328" s="219"/>
      <c r="AC328" s="219"/>
      <c r="AD328" s="219"/>
      <c r="AE328" s="219"/>
      <c r="AF328" s="219"/>
      <c r="AG328" s="219"/>
      <c r="AH328" s="219"/>
      <c r="AI328" s="219"/>
      <c r="AJ328" s="219"/>
      <c r="AL328" s="70"/>
    </row>
    <row r="329" spans="1:38" s="65" customFormat="1">
      <c r="A329" s="219"/>
      <c r="B329" s="219"/>
      <c r="C329" s="219"/>
      <c r="D329" s="219"/>
      <c r="E329" s="8"/>
      <c r="F329" s="219"/>
      <c r="H329" s="70"/>
      <c r="J329" s="70"/>
      <c r="L329" s="70"/>
      <c r="N329" s="70"/>
      <c r="P329" s="70"/>
      <c r="Q329" s="70"/>
      <c r="S329" s="70"/>
      <c r="T329" s="219"/>
      <c r="U329" s="219"/>
      <c r="V329" s="219"/>
      <c r="W329" s="219"/>
      <c r="X329" s="219"/>
      <c r="Y329" s="219"/>
      <c r="Z329" s="219"/>
      <c r="AA329" s="219"/>
      <c r="AB329" s="219"/>
      <c r="AC329" s="219"/>
      <c r="AD329" s="219"/>
      <c r="AE329" s="219"/>
      <c r="AF329" s="219"/>
      <c r="AG329" s="219"/>
      <c r="AH329" s="219"/>
      <c r="AI329" s="219"/>
      <c r="AJ329" s="219"/>
      <c r="AL329" s="70"/>
    </row>
    <row r="330" spans="1:38" s="65" customFormat="1">
      <c r="A330" s="219"/>
      <c r="B330" s="219"/>
      <c r="C330" s="219"/>
      <c r="D330" s="219"/>
      <c r="E330" s="8"/>
      <c r="F330" s="219"/>
      <c r="H330" s="70"/>
      <c r="J330" s="70"/>
      <c r="L330" s="70"/>
      <c r="N330" s="70"/>
      <c r="P330" s="70"/>
      <c r="Q330" s="70"/>
      <c r="S330" s="70"/>
      <c r="T330" s="219"/>
      <c r="U330" s="219"/>
      <c r="V330" s="219"/>
      <c r="W330" s="219"/>
      <c r="X330" s="219"/>
      <c r="Y330" s="219"/>
      <c r="Z330" s="219"/>
      <c r="AA330" s="219"/>
      <c r="AB330" s="219"/>
      <c r="AC330" s="219"/>
      <c r="AD330" s="219"/>
      <c r="AE330" s="219"/>
      <c r="AF330" s="219"/>
      <c r="AG330" s="219"/>
      <c r="AH330" s="219"/>
      <c r="AI330" s="219"/>
      <c r="AJ330" s="219"/>
      <c r="AL330" s="70"/>
    </row>
    <row r="331" spans="1:38" s="65" customFormat="1">
      <c r="A331" s="219"/>
      <c r="B331" s="219"/>
      <c r="C331" s="219"/>
      <c r="D331" s="219"/>
      <c r="E331" s="8"/>
      <c r="F331" s="219"/>
      <c r="H331" s="70"/>
      <c r="J331" s="70"/>
      <c r="L331" s="70"/>
      <c r="N331" s="70"/>
      <c r="P331" s="70"/>
      <c r="Q331" s="70"/>
      <c r="S331" s="70"/>
      <c r="T331" s="219"/>
      <c r="U331" s="219"/>
      <c r="V331" s="219"/>
      <c r="W331" s="219"/>
      <c r="X331" s="219"/>
      <c r="Y331" s="219"/>
      <c r="Z331" s="219"/>
      <c r="AA331" s="219"/>
      <c r="AB331" s="219"/>
      <c r="AC331" s="219"/>
      <c r="AD331" s="219"/>
      <c r="AE331" s="219"/>
      <c r="AF331" s="219"/>
      <c r="AG331" s="219"/>
      <c r="AH331" s="219"/>
      <c r="AI331" s="219"/>
      <c r="AJ331" s="219"/>
      <c r="AL331" s="70"/>
    </row>
    <row r="332" spans="1:38" s="65" customFormat="1">
      <c r="A332" s="219"/>
      <c r="B332" s="219"/>
      <c r="C332" s="219"/>
      <c r="D332" s="219"/>
      <c r="E332" s="8"/>
      <c r="F332" s="219"/>
      <c r="H332" s="70"/>
      <c r="J332" s="70"/>
      <c r="L332" s="70"/>
      <c r="N332" s="70"/>
      <c r="P332" s="70"/>
      <c r="Q332" s="70"/>
      <c r="S332" s="70"/>
      <c r="T332" s="219"/>
      <c r="U332" s="219"/>
      <c r="V332" s="219"/>
      <c r="W332" s="219"/>
      <c r="X332" s="219"/>
      <c r="Y332" s="219"/>
      <c r="Z332" s="219"/>
      <c r="AA332" s="219"/>
      <c r="AB332" s="219"/>
      <c r="AC332" s="219"/>
      <c r="AD332" s="219"/>
      <c r="AE332" s="219"/>
      <c r="AF332" s="219"/>
      <c r="AG332" s="219"/>
      <c r="AH332" s="219"/>
      <c r="AI332" s="219"/>
      <c r="AJ332" s="219"/>
      <c r="AL332" s="70"/>
    </row>
    <row r="333" spans="1:38" s="65" customFormat="1">
      <c r="A333" s="219"/>
      <c r="B333" s="219"/>
      <c r="C333" s="219"/>
      <c r="D333" s="219"/>
      <c r="E333" s="8"/>
      <c r="F333" s="219"/>
      <c r="H333" s="70"/>
      <c r="J333" s="70"/>
      <c r="L333" s="70"/>
      <c r="N333" s="70"/>
      <c r="P333" s="70"/>
      <c r="Q333" s="70"/>
      <c r="S333" s="70"/>
      <c r="T333" s="219"/>
      <c r="U333" s="219"/>
      <c r="V333" s="219"/>
      <c r="W333" s="219"/>
      <c r="X333" s="219"/>
      <c r="Y333" s="219"/>
      <c r="Z333" s="219"/>
      <c r="AA333" s="219"/>
      <c r="AB333" s="219"/>
      <c r="AC333" s="219"/>
      <c r="AD333" s="219"/>
      <c r="AE333" s="219"/>
      <c r="AF333" s="219"/>
      <c r="AG333" s="219"/>
      <c r="AH333" s="219"/>
      <c r="AI333" s="219"/>
      <c r="AJ333" s="219"/>
      <c r="AL333" s="70"/>
    </row>
    <row r="334" spans="1:38" s="65" customFormat="1">
      <c r="A334" s="219"/>
      <c r="B334" s="219"/>
      <c r="C334" s="219"/>
      <c r="D334" s="219"/>
      <c r="E334" s="8"/>
      <c r="F334" s="219"/>
      <c r="H334" s="70"/>
      <c r="J334" s="70"/>
      <c r="L334" s="70"/>
      <c r="N334" s="70"/>
      <c r="P334" s="70"/>
      <c r="Q334" s="70"/>
      <c r="S334" s="70"/>
      <c r="T334" s="219"/>
      <c r="U334" s="219"/>
      <c r="V334" s="219"/>
      <c r="W334" s="219"/>
      <c r="X334" s="219"/>
      <c r="Y334" s="219"/>
      <c r="Z334" s="219"/>
      <c r="AA334" s="219"/>
      <c r="AB334" s="219"/>
      <c r="AC334" s="219"/>
      <c r="AD334" s="219"/>
      <c r="AE334" s="219"/>
      <c r="AF334" s="219"/>
      <c r="AG334" s="219"/>
      <c r="AH334" s="219"/>
      <c r="AI334" s="219"/>
      <c r="AJ334" s="219"/>
      <c r="AL334" s="70"/>
    </row>
    <row r="335" spans="1:38" s="65" customFormat="1">
      <c r="A335" s="219"/>
      <c r="B335" s="219"/>
      <c r="C335" s="219"/>
      <c r="D335" s="219"/>
      <c r="E335" s="8"/>
      <c r="F335" s="219"/>
      <c r="H335" s="70"/>
      <c r="J335" s="70"/>
      <c r="L335" s="70"/>
      <c r="N335" s="70"/>
      <c r="P335" s="70"/>
      <c r="Q335" s="70"/>
      <c r="S335" s="70"/>
      <c r="T335" s="219"/>
      <c r="U335" s="219"/>
      <c r="V335" s="219"/>
      <c r="W335" s="219"/>
      <c r="X335" s="219"/>
      <c r="Y335" s="219"/>
      <c r="Z335" s="219"/>
      <c r="AA335" s="219"/>
      <c r="AB335" s="219"/>
      <c r="AC335" s="219"/>
      <c r="AD335" s="219"/>
      <c r="AE335" s="219"/>
      <c r="AF335" s="219"/>
      <c r="AG335" s="219"/>
      <c r="AH335" s="219"/>
      <c r="AI335" s="219"/>
      <c r="AJ335" s="219"/>
      <c r="AL335" s="70"/>
    </row>
    <row r="336" spans="1:38" s="65" customFormat="1">
      <c r="A336" s="219"/>
      <c r="B336" s="219"/>
      <c r="C336" s="219"/>
      <c r="D336" s="219"/>
      <c r="E336" s="8"/>
      <c r="F336" s="219"/>
      <c r="H336" s="70"/>
      <c r="J336" s="70"/>
      <c r="L336" s="70"/>
      <c r="N336" s="70"/>
      <c r="P336" s="70"/>
      <c r="Q336" s="70"/>
      <c r="S336" s="70"/>
      <c r="T336" s="219"/>
      <c r="U336" s="219"/>
      <c r="V336" s="219"/>
      <c r="W336" s="219"/>
      <c r="X336" s="219"/>
      <c r="Y336" s="219"/>
      <c r="Z336" s="219"/>
      <c r="AA336" s="219"/>
      <c r="AB336" s="219"/>
      <c r="AC336" s="219"/>
      <c r="AD336" s="219"/>
      <c r="AE336" s="219"/>
      <c r="AF336" s="219"/>
      <c r="AG336" s="219"/>
      <c r="AH336" s="219"/>
      <c r="AI336" s="219"/>
      <c r="AJ336" s="219"/>
      <c r="AL336" s="70"/>
    </row>
    <row r="337" spans="1:38" s="65" customFormat="1">
      <c r="A337" s="219"/>
      <c r="B337" s="219"/>
      <c r="C337" s="219"/>
      <c r="D337" s="219"/>
      <c r="E337" s="8"/>
      <c r="F337" s="219"/>
      <c r="H337" s="70"/>
      <c r="J337" s="70"/>
      <c r="L337" s="70"/>
      <c r="N337" s="70"/>
      <c r="P337" s="70"/>
      <c r="Q337" s="70"/>
      <c r="S337" s="70"/>
      <c r="T337" s="219"/>
      <c r="U337" s="219"/>
      <c r="V337" s="219"/>
      <c r="W337" s="219"/>
      <c r="X337" s="219"/>
      <c r="Y337" s="219"/>
      <c r="Z337" s="219"/>
      <c r="AA337" s="219"/>
      <c r="AB337" s="219"/>
      <c r="AC337" s="219"/>
      <c r="AD337" s="219"/>
      <c r="AE337" s="219"/>
      <c r="AF337" s="219"/>
      <c r="AG337" s="219"/>
      <c r="AH337" s="219"/>
      <c r="AI337" s="219"/>
      <c r="AJ337" s="219"/>
      <c r="AL337" s="70"/>
    </row>
    <row r="338" spans="1:38" s="65" customFormat="1">
      <c r="A338" s="219"/>
      <c r="B338" s="219"/>
      <c r="C338" s="219"/>
      <c r="D338" s="219"/>
      <c r="E338" s="8"/>
      <c r="F338" s="219"/>
      <c r="H338" s="70"/>
      <c r="J338" s="70"/>
      <c r="L338" s="70"/>
      <c r="N338" s="70"/>
      <c r="P338" s="70"/>
      <c r="Q338" s="70"/>
      <c r="S338" s="70"/>
      <c r="T338" s="219"/>
      <c r="U338" s="219"/>
      <c r="V338" s="219"/>
      <c r="W338" s="219"/>
      <c r="X338" s="219"/>
      <c r="Y338" s="219"/>
      <c r="Z338" s="219"/>
      <c r="AA338" s="219"/>
      <c r="AB338" s="219"/>
      <c r="AC338" s="219"/>
      <c r="AD338" s="219"/>
      <c r="AE338" s="219"/>
      <c r="AF338" s="219"/>
      <c r="AG338" s="219"/>
      <c r="AH338" s="219"/>
      <c r="AI338" s="219"/>
      <c r="AJ338" s="219"/>
      <c r="AL338" s="70"/>
    </row>
    <row r="339" spans="1:38" s="65" customFormat="1">
      <c r="A339" s="219"/>
      <c r="B339" s="219"/>
      <c r="C339" s="219"/>
      <c r="D339" s="219"/>
      <c r="E339" s="8"/>
      <c r="F339" s="219"/>
      <c r="H339" s="70"/>
      <c r="J339" s="70"/>
      <c r="L339" s="70"/>
      <c r="N339" s="70"/>
      <c r="P339" s="70"/>
      <c r="Q339" s="70"/>
      <c r="S339" s="70"/>
      <c r="T339" s="219"/>
      <c r="U339" s="219"/>
      <c r="V339" s="219"/>
      <c r="W339" s="219"/>
      <c r="X339" s="219"/>
      <c r="Y339" s="219"/>
      <c r="Z339" s="219"/>
      <c r="AA339" s="219"/>
      <c r="AB339" s="219"/>
      <c r="AC339" s="219"/>
      <c r="AD339" s="219"/>
      <c r="AE339" s="219"/>
      <c r="AF339" s="219"/>
      <c r="AG339" s="219"/>
      <c r="AH339" s="219"/>
      <c r="AI339" s="219"/>
      <c r="AJ339" s="219"/>
      <c r="AL339" s="70"/>
    </row>
    <row r="340" spans="1:38" s="65" customFormat="1">
      <c r="A340" s="219"/>
      <c r="B340" s="219"/>
      <c r="C340" s="219"/>
      <c r="D340" s="219"/>
      <c r="E340" s="8"/>
      <c r="F340" s="219"/>
      <c r="H340" s="70"/>
      <c r="J340" s="70"/>
      <c r="L340" s="70"/>
      <c r="N340" s="70"/>
      <c r="P340" s="70"/>
      <c r="Q340" s="70"/>
      <c r="S340" s="70"/>
      <c r="T340" s="219"/>
      <c r="U340" s="219"/>
      <c r="V340" s="219"/>
      <c r="W340" s="219"/>
      <c r="X340" s="219"/>
      <c r="Y340" s="219"/>
      <c r="Z340" s="219"/>
      <c r="AA340" s="219"/>
      <c r="AB340" s="219"/>
      <c r="AC340" s="219"/>
      <c r="AD340" s="219"/>
      <c r="AE340" s="219"/>
      <c r="AF340" s="219"/>
      <c r="AG340" s="219"/>
      <c r="AH340" s="219"/>
      <c r="AI340" s="219"/>
      <c r="AJ340" s="219"/>
      <c r="AL340" s="70"/>
    </row>
    <row r="341" spans="1:38" s="65" customFormat="1">
      <c r="A341" s="219"/>
      <c r="B341" s="219"/>
      <c r="C341" s="219"/>
      <c r="D341" s="219"/>
      <c r="E341" s="8"/>
      <c r="F341" s="219"/>
      <c r="H341" s="70"/>
      <c r="J341" s="70"/>
      <c r="L341" s="70"/>
      <c r="N341" s="70"/>
      <c r="P341" s="70"/>
      <c r="Q341" s="70"/>
      <c r="S341" s="70"/>
      <c r="T341" s="219"/>
      <c r="U341" s="219"/>
      <c r="V341" s="219"/>
      <c r="W341" s="219"/>
      <c r="X341" s="219"/>
      <c r="Y341" s="219"/>
      <c r="Z341" s="219"/>
      <c r="AA341" s="219"/>
      <c r="AB341" s="219"/>
      <c r="AC341" s="219"/>
      <c r="AD341" s="219"/>
      <c r="AE341" s="219"/>
      <c r="AF341" s="219"/>
      <c r="AG341" s="219"/>
      <c r="AH341" s="219"/>
      <c r="AI341" s="219"/>
      <c r="AJ341" s="219"/>
      <c r="AL341" s="70"/>
    </row>
    <row r="342" spans="1:38" s="65" customFormat="1">
      <c r="A342" s="219"/>
      <c r="B342" s="219"/>
      <c r="C342" s="219"/>
      <c r="D342" s="219"/>
      <c r="E342" s="8"/>
      <c r="F342" s="219"/>
      <c r="H342" s="70"/>
      <c r="J342" s="70"/>
      <c r="L342" s="70"/>
      <c r="N342" s="70"/>
      <c r="P342" s="70"/>
      <c r="Q342" s="70"/>
      <c r="S342" s="70"/>
      <c r="T342" s="219"/>
      <c r="U342" s="219"/>
      <c r="V342" s="219"/>
      <c r="W342" s="219"/>
      <c r="X342" s="219"/>
      <c r="Y342" s="219"/>
      <c r="Z342" s="219"/>
      <c r="AA342" s="219"/>
      <c r="AB342" s="219"/>
      <c r="AC342" s="219"/>
      <c r="AD342" s="219"/>
      <c r="AE342" s="219"/>
      <c r="AF342" s="219"/>
      <c r="AG342" s="219"/>
      <c r="AH342" s="219"/>
      <c r="AI342" s="219"/>
      <c r="AJ342" s="219"/>
      <c r="AL342" s="70"/>
    </row>
    <row r="343" spans="1:38" s="65" customFormat="1">
      <c r="A343" s="219"/>
      <c r="B343" s="219"/>
      <c r="C343" s="219"/>
      <c r="D343" s="219"/>
      <c r="E343" s="8"/>
      <c r="F343" s="219"/>
      <c r="H343" s="70"/>
      <c r="J343" s="70"/>
      <c r="L343" s="70"/>
      <c r="N343" s="70"/>
      <c r="P343" s="70"/>
      <c r="Q343" s="70"/>
      <c r="S343" s="70"/>
      <c r="T343" s="219"/>
      <c r="U343" s="219"/>
      <c r="V343" s="219"/>
      <c r="W343" s="219"/>
      <c r="X343" s="219"/>
      <c r="Y343" s="219"/>
      <c r="Z343" s="219"/>
      <c r="AA343" s="219"/>
      <c r="AB343" s="219"/>
      <c r="AC343" s="219"/>
      <c r="AD343" s="219"/>
      <c r="AE343" s="219"/>
      <c r="AF343" s="219"/>
      <c r="AG343" s="219"/>
      <c r="AH343" s="219"/>
      <c r="AI343" s="219"/>
      <c r="AJ343" s="219"/>
      <c r="AL343" s="70"/>
    </row>
    <row r="344" spans="1:38" s="65" customFormat="1">
      <c r="A344" s="219"/>
      <c r="B344" s="219"/>
      <c r="C344" s="219"/>
      <c r="D344" s="219"/>
      <c r="E344" s="8"/>
      <c r="F344" s="219"/>
      <c r="H344" s="70"/>
      <c r="J344" s="70"/>
      <c r="L344" s="70"/>
      <c r="N344" s="70"/>
      <c r="P344" s="70"/>
      <c r="Q344" s="70"/>
      <c r="S344" s="70"/>
      <c r="T344" s="219"/>
      <c r="U344" s="219"/>
      <c r="V344" s="219"/>
      <c r="W344" s="219"/>
      <c r="X344" s="219"/>
      <c r="Y344" s="219"/>
      <c r="Z344" s="219"/>
      <c r="AA344" s="219"/>
      <c r="AB344" s="219"/>
      <c r="AC344" s="219"/>
      <c r="AD344" s="219"/>
      <c r="AE344" s="219"/>
      <c r="AF344" s="219"/>
      <c r="AG344" s="219"/>
      <c r="AH344" s="219"/>
      <c r="AI344" s="219"/>
      <c r="AJ344" s="219"/>
      <c r="AL344" s="70"/>
    </row>
    <row r="345" spans="1:38" s="65" customFormat="1">
      <c r="A345" s="219"/>
      <c r="B345" s="219"/>
      <c r="C345" s="219"/>
      <c r="D345" s="219"/>
      <c r="E345" s="8"/>
      <c r="F345" s="219"/>
      <c r="H345" s="70"/>
      <c r="J345" s="70"/>
      <c r="L345" s="70"/>
      <c r="N345" s="70"/>
      <c r="P345" s="70"/>
      <c r="Q345" s="70"/>
      <c r="S345" s="70"/>
      <c r="T345" s="219"/>
      <c r="U345" s="219"/>
      <c r="V345" s="219"/>
      <c r="W345" s="219"/>
      <c r="X345" s="219"/>
      <c r="Y345" s="219"/>
      <c r="Z345" s="219"/>
      <c r="AA345" s="219"/>
      <c r="AB345" s="219"/>
      <c r="AC345" s="219"/>
      <c r="AD345" s="219"/>
      <c r="AE345" s="219"/>
      <c r="AF345" s="219"/>
      <c r="AG345" s="219"/>
      <c r="AH345" s="219"/>
      <c r="AI345" s="219"/>
      <c r="AJ345" s="219"/>
      <c r="AL345" s="70"/>
    </row>
    <row r="346" spans="1:38" s="65" customFormat="1">
      <c r="A346" s="219"/>
      <c r="B346" s="219"/>
      <c r="C346" s="219"/>
      <c r="D346" s="219"/>
      <c r="E346" s="8"/>
      <c r="F346" s="219"/>
      <c r="H346" s="70"/>
      <c r="J346" s="70"/>
      <c r="L346" s="70"/>
      <c r="N346" s="70"/>
      <c r="P346" s="70"/>
      <c r="Q346" s="70"/>
      <c r="S346" s="70"/>
      <c r="T346" s="219"/>
      <c r="U346" s="219"/>
      <c r="V346" s="219"/>
      <c r="W346" s="219"/>
      <c r="X346" s="219"/>
      <c r="Y346" s="219"/>
      <c r="Z346" s="219"/>
      <c r="AA346" s="219"/>
      <c r="AB346" s="219"/>
      <c r="AC346" s="219"/>
      <c r="AD346" s="219"/>
      <c r="AE346" s="219"/>
      <c r="AF346" s="219"/>
      <c r="AG346" s="219"/>
      <c r="AH346" s="219"/>
      <c r="AI346" s="219"/>
      <c r="AJ346" s="219"/>
      <c r="AL346" s="70"/>
    </row>
    <row r="347" spans="1:38" s="65" customFormat="1">
      <c r="A347" s="219"/>
      <c r="B347" s="219"/>
      <c r="C347" s="219"/>
      <c r="D347" s="219"/>
      <c r="E347" s="8"/>
      <c r="F347" s="219"/>
      <c r="H347" s="70"/>
      <c r="J347" s="70"/>
      <c r="L347" s="70"/>
      <c r="N347" s="70"/>
      <c r="P347" s="70"/>
      <c r="Q347" s="70"/>
      <c r="S347" s="70"/>
      <c r="T347" s="219"/>
      <c r="U347" s="219"/>
      <c r="V347" s="219"/>
      <c r="W347" s="219"/>
      <c r="X347" s="219"/>
      <c r="Y347" s="219"/>
      <c r="Z347" s="219"/>
      <c r="AA347" s="219"/>
      <c r="AB347" s="219"/>
      <c r="AC347" s="219"/>
      <c r="AD347" s="219"/>
      <c r="AE347" s="219"/>
      <c r="AF347" s="219"/>
      <c r="AG347" s="219"/>
      <c r="AH347" s="219"/>
      <c r="AI347" s="219"/>
      <c r="AJ347" s="219"/>
      <c r="AL347" s="70"/>
    </row>
    <row r="348" spans="1:38" s="65" customFormat="1">
      <c r="A348" s="219"/>
      <c r="B348" s="219"/>
      <c r="C348" s="219"/>
      <c r="D348" s="219"/>
      <c r="E348" s="8"/>
      <c r="F348" s="219"/>
      <c r="H348" s="70"/>
      <c r="J348" s="70"/>
      <c r="L348" s="70"/>
      <c r="N348" s="70"/>
      <c r="P348" s="70"/>
      <c r="Q348" s="70"/>
      <c r="S348" s="70"/>
      <c r="T348" s="219"/>
      <c r="U348" s="219"/>
      <c r="V348" s="219"/>
      <c r="W348" s="219"/>
      <c r="X348" s="219"/>
      <c r="Y348" s="219"/>
      <c r="Z348" s="219"/>
      <c r="AA348" s="219"/>
      <c r="AB348" s="219"/>
      <c r="AC348" s="219"/>
      <c r="AD348" s="219"/>
      <c r="AE348" s="219"/>
      <c r="AF348" s="219"/>
      <c r="AG348" s="219"/>
      <c r="AH348" s="219"/>
      <c r="AI348" s="219"/>
      <c r="AJ348" s="219"/>
      <c r="AL348" s="70"/>
    </row>
    <row r="349" spans="1:38" s="65" customFormat="1">
      <c r="A349" s="219"/>
      <c r="B349" s="219"/>
      <c r="C349" s="219"/>
      <c r="D349" s="219"/>
      <c r="E349" s="8"/>
      <c r="F349" s="219"/>
      <c r="H349" s="70"/>
      <c r="J349" s="70"/>
      <c r="L349" s="70"/>
      <c r="N349" s="70"/>
      <c r="P349" s="70"/>
      <c r="Q349" s="70"/>
      <c r="S349" s="70"/>
      <c r="T349" s="219"/>
      <c r="U349" s="219"/>
      <c r="V349" s="219"/>
      <c r="W349" s="219"/>
      <c r="X349" s="219"/>
      <c r="Y349" s="219"/>
      <c r="Z349" s="219"/>
      <c r="AA349" s="219"/>
      <c r="AB349" s="219"/>
      <c r="AC349" s="219"/>
      <c r="AD349" s="219"/>
      <c r="AE349" s="219"/>
      <c r="AF349" s="219"/>
      <c r="AG349" s="219"/>
      <c r="AH349" s="219"/>
      <c r="AI349" s="219"/>
      <c r="AJ349" s="219"/>
      <c r="AL349" s="70"/>
    </row>
    <row r="350" spans="1:38" s="65" customFormat="1">
      <c r="A350" s="219"/>
      <c r="B350" s="219"/>
      <c r="C350" s="219"/>
      <c r="D350" s="219"/>
      <c r="E350" s="8"/>
      <c r="F350" s="219"/>
      <c r="H350" s="70"/>
      <c r="J350" s="70"/>
      <c r="L350" s="70"/>
      <c r="N350" s="70"/>
      <c r="P350" s="70"/>
      <c r="Q350" s="70"/>
      <c r="S350" s="70"/>
      <c r="T350" s="219"/>
      <c r="U350" s="219"/>
      <c r="V350" s="219"/>
      <c r="W350" s="219"/>
      <c r="X350" s="219"/>
      <c r="Y350" s="219"/>
      <c r="Z350" s="219"/>
      <c r="AA350" s="219"/>
      <c r="AB350" s="219"/>
      <c r="AC350" s="219"/>
      <c r="AD350" s="219"/>
      <c r="AE350" s="219"/>
      <c r="AF350" s="219"/>
      <c r="AG350" s="219"/>
      <c r="AH350" s="219"/>
      <c r="AI350" s="219"/>
      <c r="AJ350" s="219"/>
      <c r="AL350" s="70"/>
    </row>
    <row r="351" spans="1:38" s="65" customFormat="1">
      <c r="A351" s="219"/>
      <c r="B351" s="219"/>
      <c r="C351" s="219"/>
      <c r="D351" s="219"/>
      <c r="E351" s="8"/>
      <c r="F351" s="219"/>
      <c r="H351" s="70"/>
      <c r="J351" s="70"/>
      <c r="L351" s="70"/>
      <c r="N351" s="70"/>
      <c r="P351" s="70"/>
      <c r="Q351" s="70"/>
      <c r="S351" s="70"/>
      <c r="T351" s="219"/>
      <c r="U351" s="219"/>
      <c r="V351" s="219"/>
      <c r="W351" s="219"/>
      <c r="X351" s="219"/>
      <c r="Y351" s="219"/>
      <c r="Z351" s="219"/>
      <c r="AA351" s="219"/>
      <c r="AB351" s="219"/>
      <c r="AC351" s="219"/>
      <c r="AD351" s="219"/>
      <c r="AE351" s="219"/>
      <c r="AF351" s="219"/>
      <c r="AG351" s="219"/>
      <c r="AH351" s="219"/>
      <c r="AI351" s="219"/>
      <c r="AJ351" s="219"/>
      <c r="AL351" s="70"/>
    </row>
    <row r="352" spans="1:38" s="65" customFormat="1">
      <c r="A352" s="219"/>
      <c r="B352" s="219"/>
      <c r="C352" s="219"/>
      <c r="D352" s="219"/>
      <c r="E352" s="8"/>
      <c r="F352" s="219"/>
      <c r="H352" s="70"/>
      <c r="J352" s="70"/>
      <c r="L352" s="70"/>
      <c r="N352" s="70"/>
      <c r="P352" s="70"/>
      <c r="Q352" s="70"/>
      <c r="S352" s="70"/>
      <c r="T352" s="219"/>
      <c r="U352" s="219"/>
      <c r="V352" s="219"/>
      <c r="W352" s="219"/>
      <c r="X352" s="219"/>
      <c r="Y352" s="219"/>
      <c r="Z352" s="219"/>
      <c r="AA352" s="219"/>
      <c r="AB352" s="219"/>
      <c r="AC352" s="219"/>
      <c r="AD352" s="219"/>
      <c r="AE352" s="219"/>
      <c r="AF352" s="219"/>
      <c r="AG352" s="219"/>
      <c r="AH352" s="219"/>
      <c r="AI352" s="219"/>
      <c r="AJ352" s="219"/>
      <c r="AL352" s="70"/>
    </row>
    <row r="353" spans="1:38" s="65" customFormat="1">
      <c r="A353" s="219"/>
      <c r="B353" s="219"/>
      <c r="C353" s="219"/>
      <c r="D353" s="219"/>
      <c r="E353" s="8"/>
      <c r="F353" s="219"/>
      <c r="H353" s="70"/>
      <c r="J353" s="70"/>
      <c r="L353" s="70"/>
      <c r="N353" s="70"/>
      <c r="P353" s="70"/>
      <c r="Q353" s="70"/>
      <c r="S353" s="70"/>
      <c r="T353" s="219"/>
      <c r="U353" s="219"/>
      <c r="V353" s="219"/>
      <c r="W353" s="219"/>
      <c r="X353" s="219"/>
      <c r="Y353" s="219"/>
      <c r="Z353" s="219"/>
      <c r="AA353" s="219"/>
      <c r="AB353" s="219"/>
      <c r="AC353" s="219"/>
      <c r="AD353" s="219"/>
      <c r="AE353" s="219"/>
      <c r="AF353" s="219"/>
      <c r="AG353" s="219"/>
      <c r="AH353" s="219"/>
      <c r="AI353" s="219"/>
      <c r="AJ353" s="219"/>
      <c r="AL353" s="70"/>
    </row>
    <row r="354" spans="1:38" s="65" customFormat="1">
      <c r="A354" s="219"/>
      <c r="B354" s="219"/>
      <c r="C354" s="219"/>
      <c r="D354" s="219"/>
      <c r="E354" s="8"/>
      <c r="F354" s="219"/>
      <c r="H354" s="70"/>
      <c r="J354" s="70"/>
      <c r="L354" s="70"/>
      <c r="N354" s="70"/>
      <c r="P354" s="70"/>
      <c r="Q354" s="70"/>
      <c r="S354" s="70"/>
      <c r="T354" s="219"/>
      <c r="U354" s="219"/>
      <c r="V354" s="219"/>
      <c r="W354" s="219"/>
      <c r="X354" s="219"/>
      <c r="Y354" s="219"/>
      <c r="Z354" s="219"/>
      <c r="AA354" s="219"/>
      <c r="AB354" s="219"/>
      <c r="AC354" s="219"/>
      <c r="AD354" s="219"/>
      <c r="AE354" s="219"/>
      <c r="AF354" s="219"/>
      <c r="AG354" s="219"/>
      <c r="AH354" s="219"/>
      <c r="AI354" s="219"/>
      <c r="AJ354" s="219"/>
      <c r="AL354" s="70"/>
    </row>
    <row r="355" spans="1:38" s="65" customFormat="1">
      <c r="A355" s="219"/>
      <c r="B355" s="219"/>
      <c r="C355" s="219"/>
      <c r="D355" s="219"/>
      <c r="E355" s="8"/>
      <c r="F355" s="219"/>
      <c r="H355" s="70"/>
      <c r="J355" s="70"/>
      <c r="L355" s="70"/>
      <c r="N355" s="70"/>
      <c r="P355" s="70"/>
      <c r="Q355" s="70"/>
      <c r="S355" s="70"/>
      <c r="T355" s="219"/>
      <c r="U355" s="219"/>
      <c r="V355" s="219"/>
      <c r="W355" s="219"/>
      <c r="X355" s="219"/>
      <c r="Y355" s="219"/>
      <c r="Z355" s="219"/>
      <c r="AA355" s="219"/>
      <c r="AB355" s="219"/>
      <c r="AC355" s="219"/>
      <c r="AD355" s="219"/>
      <c r="AE355" s="219"/>
      <c r="AF355" s="219"/>
      <c r="AG355" s="219"/>
      <c r="AH355" s="219"/>
      <c r="AI355" s="219"/>
      <c r="AJ355" s="219"/>
      <c r="AL355" s="70"/>
    </row>
    <row r="356" spans="1:38" s="65" customFormat="1">
      <c r="A356" s="219"/>
      <c r="B356" s="219"/>
      <c r="C356" s="219"/>
      <c r="D356" s="219"/>
      <c r="E356" s="8"/>
      <c r="F356" s="219"/>
      <c r="H356" s="70"/>
      <c r="J356" s="70"/>
      <c r="L356" s="70"/>
      <c r="N356" s="70"/>
      <c r="P356" s="70"/>
      <c r="Q356" s="70"/>
      <c r="S356" s="70"/>
      <c r="T356" s="219"/>
      <c r="U356" s="219"/>
      <c r="V356" s="219"/>
      <c r="W356" s="219"/>
      <c r="X356" s="219"/>
      <c r="Y356" s="219"/>
      <c r="Z356" s="219"/>
      <c r="AA356" s="219"/>
      <c r="AB356" s="219"/>
      <c r="AC356" s="219"/>
      <c r="AD356" s="219"/>
      <c r="AE356" s="219"/>
      <c r="AF356" s="219"/>
      <c r="AG356" s="219"/>
      <c r="AH356" s="219"/>
      <c r="AI356" s="219"/>
      <c r="AJ356" s="219"/>
      <c r="AL356" s="70"/>
    </row>
    <row r="357" spans="1:38" s="65" customFormat="1">
      <c r="A357" s="219"/>
      <c r="B357" s="219"/>
      <c r="C357" s="219"/>
      <c r="D357" s="219"/>
      <c r="E357" s="8"/>
      <c r="F357" s="219"/>
      <c r="H357" s="70"/>
      <c r="J357" s="70"/>
      <c r="L357" s="70"/>
      <c r="N357" s="70"/>
      <c r="P357" s="70"/>
      <c r="Q357" s="70"/>
      <c r="S357" s="70"/>
      <c r="T357" s="219"/>
      <c r="U357" s="219"/>
      <c r="V357" s="219"/>
      <c r="W357" s="219"/>
      <c r="X357" s="219"/>
      <c r="Y357" s="219"/>
      <c r="Z357" s="219"/>
      <c r="AA357" s="219"/>
      <c r="AB357" s="219"/>
      <c r="AC357" s="219"/>
      <c r="AD357" s="219"/>
      <c r="AE357" s="219"/>
      <c r="AF357" s="219"/>
      <c r="AG357" s="219"/>
      <c r="AH357" s="219"/>
      <c r="AI357" s="219"/>
      <c r="AJ357" s="219"/>
      <c r="AL357" s="70"/>
    </row>
    <row r="358" spans="1:38" s="65" customFormat="1">
      <c r="A358" s="219"/>
      <c r="B358" s="219"/>
      <c r="C358" s="219"/>
      <c r="D358" s="219"/>
      <c r="E358" s="8"/>
      <c r="F358" s="219"/>
      <c r="H358" s="70"/>
      <c r="J358" s="70"/>
      <c r="L358" s="70"/>
      <c r="N358" s="70"/>
      <c r="P358" s="70"/>
      <c r="Q358" s="70"/>
      <c r="S358" s="70"/>
      <c r="T358" s="219"/>
      <c r="U358" s="219"/>
      <c r="V358" s="219"/>
      <c r="W358" s="219"/>
      <c r="X358" s="219"/>
      <c r="Y358" s="219"/>
      <c r="Z358" s="219"/>
      <c r="AA358" s="219"/>
      <c r="AB358" s="219"/>
      <c r="AC358" s="219"/>
      <c r="AD358" s="219"/>
      <c r="AE358" s="219"/>
      <c r="AF358" s="219"/>
      <c r="AG358" s="219"/>
      <c r="AH358" s="219"/>
      <c r="AI358" s="219"/>
      <c r="AJ358" s="219"/>
      <c r="AL358" s="70"/>
    </row>
    <row r="359" spans="1:38" s="65" customFormat="1">
      <c r="A359" s="219"/>
      <c r="B359" s="219"/>
      <c r="C359" s="219"/>
      <c r="D359" s="219"/>
      <c r="E359" s="8"/>
      <c r="F359" s="219"/>
      <c r="H359" s="70"/>
      <c r="J359" s="70"/>
      <c r="L359" s="70"/>
      <c r="N359" s="70"/>
      <c r="P359" s="70"/>
      <c r="Q359" s="70"/>
      <c r="S359" s="70"/>
      <c r="T359" s="219"/>
      <c r="U359" s="219"/>
      <c r="V359" s="219"/>
      <c r="W359" s="219"/>
      <c r="X359" s="219"/>
      <c r="Y359" s="219"/>
      <c r="Z359" s="219"/>
      <c r="AA359" s="219"/>
      <c r="AB359" s="219"/>
      <c r="AC359" s="219"/>
      <c r="AD359" s="219"/>
      <c r="AE359" s="219"/>
      <c r="AF359" s="219"/>
      <c r="AG359" s="219"/>
      <c r="AH359" s="219"/>
      <c r="AI359" s="219"/>
      <c r="AJ359" s="219"/>
      <c r="AL359" s="70"/>
    </row>
    <row r="360" spans="1:38" s="65" customFormat="1">
      <c r="A360" s="219"/>
      <c r="B360" s="219"/>
      <c r="C360" s="219"/>
      <c r="D360" s="219"/>
      <c r="E360" s="8"/>
      <c r="F360" s="219"/>
      <c r="H360" s="70"/>
      <c r="J360" s="70"/>
      <c r="L360" s="70"/>
      <c r="N360" s="70"/>
      <c r="P360" s="70"/>
      <c r="Q360" s="70"/>
      <c r="S360" s="70"/>
      <c r="T360" s="219"/>
      <c r="U360" s="219"/>
      <c r="V360" s="219"/>
      <c r="W360" s="219"/>
      <c r="X360" s="219"/>
      <c r="Y360" s="219"/>
      <c r="Z360" s="219"/>
      <c r="AA360" s="219"/>
      <c r="AB360" s="219"/>
      <c r="AC360" s="219"/>
      <c r="AD360" s="219"/>
      <c r="AE360" s="219"/>
      <c r="AF360" s="219"/>
      <c r="AG360" s="219"/>
      <c r="AH360" s="219"/>
      <c r="AI360" s="219"/>
      <c r="AJ360" s="219"/>
      <c r="AL360" s="70"/>
    </row>
    <row r="361" spans="1:38" s="65" customFormat="1">
      <c r="A361" s="219"/>
      <c r="B361" s="219"/>
      <c r="C361" s="219"/>
      <c r="D361" s="219"/>
      <c r="E361" s="8"/>
      <c r="F361" s="219"/>
      <c r="H361" s="70"/>
      <c r="J361" s="70"/>
      <c r="L361" s="70"/>
      <c r="N361" s="70"/>
      <c r="P361" s="70"/>
      <c r="Q361" s="70"/>
      <c r="S361" s="70"/>
      <c r="T361" s="219"/>
      <c r="U361" s="219"/>
      <c r="V361" s="219"/>
      <c r="W361" s="219"/>
      <c r="X361" s="219"/>
      <c r="Y361" s="219"/>
      <c r="Z361" s="219"/>
      <c r="AA361" s="219"/>
      <c r="AB361" s="219"/>
      <c r="AC361" s="219"/>
      <c r="AD361" s="219"/>
      <c r="AE361" s="219"/>
      <c r="AF361" s="219"/>
      <c r="AG361" s="219"/>
      <c r="AH361" s="219"/>
      <c r="AI361" s="219"/>
      <c r="AJ361" s="219"/>
      <c r="AL361" s="70"/>
    </row>
    <row r="362" spans="1:38" s="65" customFormat="1">
      <c r="A362" s="219"/>
      <c r="B362" s="219"/>
      <c r="C362" s="219"/>
      <c r="D362" s="219"/>
      <c r="E362" s="8"/>
      <c r="F362" s="219"/>
      <c r="H362" s="70"/>
      <c r="J362" s="70"/>
      <c r="L362" s="70"/>
      <c r="N362" s="70"/>
      <c r="P362" s="70"/>
      <c r="Q362" s="70"/>
      <c r="S362" s="70"/>
      <c r="T362" s="219"/>
      <c r="U362" s="219"/>
      <c r="V362" s="219"/>
      <c r="W362" s="219"/>
      <c r="X362" s="219"/>
      <c r="Y362" s="219"/>
      <c r="Z362" s="219"/>
      <c r="AA362" s="219"/>
      <c r="AB362" s="219"/>
      <c r="AC362" s="219"/>
      <c r="AD362" s="219"/>
      <c r="AE362" s="219"/>
      <c r="AF362" s="219"/>
      <c r="AG362" s="219"/>
      <c r="AH362" s="219"/>
      <c r="AI362" s="219"/>
      <c r="AJ362" s="219"/>
      <c r="AL362" s="70"/>
    </row>
    <row r="363" spans="1:38" s="65" customFormat="1">
      <c r="A363" s="219"/>
      <c r="B363" s="219"/>
      <c r="C363" s="219"/>
      <c r="D363" s="219"/>
      <c r="E363" s="8"/>
      <c r="F363" s="219"/>
      <c r="H363" s="70"/>
      <c r="J363" s="70"/>
      <c r="L363" s="70"/>
      <c r="N363" s="70"/>
      <c r="P363" s="70"/>
      <c r="Q363" s="70"/>
      <c r="S363" s="70"/>
      <c r="T363" s="219"/>
      <c r="U363" s="219"/>
      <c r="V363" s="219"/>
      <c r="W363" s="219"/>
      <c r="X363" s="219"/>
      <c r="Y363" s="219"/>
      <c r="Z363" s="219"/>
      <c r="AA363" s="219"/>
      <c r="AB363" s="219"/>
      <c r="AC363" s="219"/>
      <c r="AD363" s="219"/>
      <c r="AE363" s="219"/>
      <c r="AF363" s="219"/>
      <c r="AG363" s="219"/>
      <c r="AH363" s="219"/>
      <c r="AI363" s="219"/>
      <c r="AJ363" s="219"/>
      <c r="AL363" s="70"/>
    </row>
    <row r="364" spans="1:38" s="65" customFormat="1">
      <c r="A364" s="219"/>
      <c r="B364" s="219"/>
      <c r="C364" s="219"/>
      <c r="D364" s="219"/>
      <c r="E364" s="8"/>
      <c r="F364" s="219"/>
      <c r="H364" s="70"/>
      <c r="J364" s="70"/>
      <c r="L364" s="70"/>
      <c r="N364" s="70"/>
      <c r="P364" s="70"/>
      <c r="Q364" s="70"/>
      <c r="S364" s="70"/>
      <c r="T364" s="219"/>
      <c r="U364" s="219"/>
      <c r="V364" s="219"/>
      <c r="W364" s="219"/>
      <c r="X364" s="219"/>
      <c r="Y364" s="219"/>
      <c r="Z364" s="219"/>
      <c r="AA364" s="219"/>
      <c r="AB364" s="219"/>
      <c r="AC364" s="219"/>
      <c r="AD364" s="219"/>
      <c r="AE364" s="219"/>
      <c r="AF364" s="219"/>
      <c r="AG364" s="219"/>
      <c r="AH364" s="219"/>
      <c r="AI364" s="219"/>
      <c r="AJ364" s="219"/>
      <c r="AL364" s="70"/>
    </row>
    <row r="365" spans="1:38" s="65" customFormat="1">
      <c r="A365" s="219"/>
      <c r="B365" s="219"/>
      <c r="C365" s="219"/>
      <c r="D365" s="219"/>
      <c r="E365" s="8"/>
      <c r="F365" s="219"/>
      <c r="H365" s="70"/>
      <c r="J365" s="70"/>
      <c r="L365" s="70"/>
      <c r="N365" s="70"/>
      <c r="P365" s="70"/>
      <c r="Q365" s="70"/>
      <c r="S365" s="70"/>
      <c r="T365" s="219"/>
      <c r="U365" s="219"/>
      <c r="V365" s="219"/>
      <c r="W365" s="219"/>
      <c r="X365" s="219"/>
      <c r="Y365" s="219"/>
      <c r="Z365" s="219"/>
      <c r="AA365" s="219"/>
      <c r="AB365" s="219"/>
      <c r="AC365" s="219"/>
      <c r="AD365" s="219"/>
      <c r="AE365" s="219"/>
      <c r="AF365" s="219"/>
      <c r="AG365" s="219"/>
      <c r="AH365" s="219"/>
      <c r="AI365" s="219"/>
      <c r="AJ365" s="219"/>
      <c r="AL365" s="70"/>
    </row>
    <row r="366" spans="1:38" s="65" customFormat="1">
      <c r="A366" s="219"/>
      <c r="B366" s="219"/>
      <c r="C366" s="219"/>
      <c r="D366" s="219"/>
      <c r="E366" s="8"/>
      <c r="F366" s="219"/>
      <c r="H366" s="70"/>
      <c r="J366" s="70"/>
      <c r="L366" s="70"/>
      <c r="N366" s="70"/>
      <c r="P366" s="70"/>
      <c r="Q366" s="70"/>
      <c r="S366" s="70"/>
      <c r="T366" s="219"/>
      <c r="U366" s="219"/>
      <c r="V366" s="219"/>
      <c r="W366" s="219"/>
      <c r="X366" s="219"/>
      <c r="Y366" s="219"/>
      <c r="Z366" s="219"/>
      <c r="AA366" s="219"/>
      <c r="AB366" s="219"/>
      <c r="AC366" s="219"/>
      <c r="AD366" s="219"/>
      <c r="AE366" s="219"/>
      <c r="AF366" s="219"/>
      <c r="AG366" s="219"/>
      <c r="AH366" s="219"/>
      <c r="AI366" s="219"/>
      <c r="AJ366" s="219"/>
      <c r="AL366" s="70"/>
    </row>
    <row r="367" spans="1:38" s="65" customFormat="1">
      <c r="A367" s="219"/>
      <c r="B367" s="219"/>
      <c r="C367" s="219"/>
      <c r="D367" s="219"/>
      <c r="E367" s="8"/>
      <c r="F367" s="219"/>
      <c r="H367" s="70"/>
      <c r="J367" s="70"/>
      <c r="L367" s="70"/>
      <c r="N367" s="70"/>
      <c r="P367" s="70"/>
      <c r="Q367" s="70"/>
      <c r="S367" s="70"/>
      <c r="T367" s="219"/>
      <c r="U367" s="219"/>
      <c r="V367" s="219"/>
      <c r="W367" s="219"/>
      <c r="X367" s="219"/>
      <c r="Y367" s="219"/>
      <c r="Z367" s="219"/>
      <c r="AA367" s="219"/>
      <c r="AB367" s="219"/>
      <c r="AC367" s="219"/>
      <c r="AD367" s="219"/>
      <c r="AE367" s="219"/>
      <c r="AF367" s="219"/>
      <c r="AG367" s="219"/>
      <c r="AH367" s="219"/>
      <c r="AI367" s="219"/>
      <c r="AJ367" s="219"/>
      <c r="AL367" s="70"/>
    </row>
  </sheetData>
  <dataConsolidate/>
  <mergeCells count="175">
    <mergeCell ref="G211:I211"/>
    <mergeCell ref="G210:I210"/>
    <mergeCell ref="G207:I207"/>
    <mergeCell ref="G206:I206"/>
    <mergeCell ref="G208:I208"/>
    <mergeCell ref="Y210:AA210"/>
    <mergeCell ref="J211:L211"/>
    <mergeCell ref="M211:O211"/>
    <mergeCell ref="S211:U211"/>
    <mergeCell ref="Y211:AA211"/>
    <mergeCell ref="P210:R210"/>
    <mergeCell ref="V210:X210"/>
    <mergeCell ref="M210:O210"/>
    <mergeCell ref="S210:U210"/>
    <mergeCell ref="S208:U208"/>
    <mergeCell ref="J210:L210"/>
    <mergeCell ref="G209:I209"/>
    <mergeCell ref="M209:O209"/>
    <mergeCell ref="W219:Z219"/>
    <mergeCell ref="W220:Z220"/>
    <mergeCell ref="Q215:Z215"/>
    <mergeCell ref="Q216:Z216"/>
    <mergeCell ref="G215:P215"/>
    <mergeCell ref="G216:P216"/>
    <mergeCell ref="G219:J219"/>
    <mergeCell ref="K219:N219"/>
    <mergeCell ref="O219:R219"/>
    <mergeCell ref="S219:V219"/>
    <mergeCell ref="G220:J220"/>
    <mergeCell ref="K220:N220"/>
    <mergeCell ref="O220:R220"/>
    <mergeCell ref="S220:V220"/>
    <mergeCell ref="AB211:AD211"/>
    <mergeCell ref="AE211:AG211"/>
    <mergeCell ref="AE206:AG206"/>
    <mergeCell ref="J208:L208"/>
    <mergeCell ref="P208:R208"/>
    <mergeCell ref="V208:X208"/>
    <mergeCell ref="Y208:AA208"/>
    <mergeCell ref="AB208:AD208"/>
    <mergeCell ref="AE208:AG208"/>
    <mergeCell ref="J206:L206"/>
    <mergeCell ref="P206:R206"/>
    <mergeCell ref="V206:X206"/>
    <mergeCell ref="Y206:AA206"/>
    <mergeCell ref="AB206:AD206"/>
    <mergeCell ref="AB209:AD209"/>
    <mergeCell ref="AE209:AG209"/>
    <mergeCell ref="P211:R211"/>
    <mergeCell ref="V211:X211"/>
    <mergeCell ref="P209:R209"/>
    <mergeCell ref="V209:X209"/>
    <mergeCell ref="M208:O208"/>
    <mergeCell ref="AB210:AD210"/>
    <mergeCell ref="AE210:AG210"/>
    <mergeCell ref="J209:L209"/>
    <mergeCell ref="A159:A175"/>
    <mergeCell ref="D184:F184"/>
    <mergeCell ref="D185:F185"/>
    <mergeCell ref="D186:F186"/>
    <mergeCell ref="D187:F187"/>
    <mergeCell ref="D188:F188"/>
    <mergeCell ref="D189:F189"/>
    <mergeCell ref="D190:F190"/>
    <mergeCell ref="D181:F181"/>
    <mergeCell ref="A19:A85"/>
    <mergeCell ref="A90:A156"/>
    <mergeCell ref="G196:I196"/>
    <mergeCell ref="J196:L196"/>
    <mergeCell ref="P196:R196"/>
    <mergeCell ref="Y196:AA196"/>
    <mergeCell ref="M196:O196"/>
    <mergeCell ref="M201:O201"/>
    <mergeCell ref="M202:O202"/>
    <mergeCell ref="J201:L201"/>
    <mergeCell ref="P201:R201"/>
    <mergeCell ref="V201:X201"/>
    <mergeCell ref="Y201:AA201"/>
    <mergeCell ref="M197:O197"/>
    <mergeCell ref="M198:O198"/>
    <mergeCell ref="M199:O199"/>
    <mergeCell ref="M200:O200"/>
    <mergeCell ref="S197:U197"/>
    <mergeCell ref="P199:R199"/>
    <mergeCell ref="V199:X199"/>
    <mergeCell ref="Y199:AA199"/>
    <mergeCell ref="G197:I197"/>
    <mergeCell ref="J197:L197"/>
    <mergeCell ref="P197:R197"/>
    <mergeCell ref="AE207:AG207"/>
    <mergeCell ref="G198:I198"/>
    <mergeCell ref="J198:L198"/>
    <mergeCell ref="P198:R198"/>
    <mergeCell ref="V198:X198"/>
    <mergeCell ref="Y198:AA198"/>
    <mergeCell ref="AB198:AD198"/>
    <mergeCell ref="M203:O203"/>
    <mergeCell ref="AE200:AG200"/>
    <mergeCell ref="M204:O204"/>
    <mergeCell ref="G201:I201"/>
    <mergeCell ref="G199:I199"/>
    <mergeCell ref="J199:L199"/>
    <mergeCell ref="S198:U198"/>
    <mergeCell ref="Y203:AA203"/>
    <mergeCell ref="AB203:AD203"/>
    <mergeCell ref="S203:U203"/>
    <mergeCell ref="AE204:AG204"/>
    <mergeCell ref="J202:L202"/>
    <mergeCell ref="P202:R202"/>
    <mergeCell ref="G205:I205"/>
    <mergeCell ref="G204:I204"/>
    <mergeCell ref="AE202:AG202"/>
    <mergeCell ref="AE198:AG198"/>
    <mergeCell ref="S209:U209"/>
    <mergeCell ref="Y209:AA209"/>
    <mergeCell ref="J200:L200"/>
    <mergeCell ref="AE203:AG203"/>
    <mergeCell ref="S205:U205"/>
    <mergeCell ref="S206:U206"/>
    <mergeCell ref="S207:U207"/>
    <mergeCell ref="Y200:AA200"/>
    <mergeCell ref="AB200:AD200"/>
    <mergeCell ref="M205:O205"/>
    <mergeCell ref="M206:O206"/>
    <mergeCell ref="M207:O207"/>
    <mergeCell ref="S204:U204"/>
    <mergeCell ref="P205:R205"/>
    <mergeCell ref="V205:X205"/>
    <mergeCell ref="Y205:AA205"/>
    <mergeCell ref="AB205:AD205"/>
    <mergeCell ref="AE205:AG205"/>
    <mergeCell ref="S200:U200"/>
    <mergeCell ref="S201:U201"/>
    <mergeCell ref="S202:U202"/>
    <mergeCell ref="AB202:AD202"/>
    <mergeCell ref="AE201:AG201"/>
    <mergeCell ref="J207:L207"/>
    <mergeCell ref="AE199:AG199"/>
    <mergeCell ref="S199:U199"/>
    <mergeCell ref="D17:F17"/>
    <mergeCell ref="D18:F18"/>
    <mergeCell ref="D88:F88"/>
    <mergeCell ref="D89:F89"/>
    <mergeCell ref="D161:F161"/>
    <mergeCell ref="D162:F162"/>
    <mergeCell ref="AB197:AD197"/>
    <mergeCell ref="AE196:AG196"/>
    <mergeCell ref="V197:X197"/>
    <mergeCell ref="V196:X196"/>
    <mergeCell ref="S196:U196"/>
    <mergeCell ref="Y197:AA197"/>
    <mergeCell ref="AE197:AG197"/>
    <mergeCell ref="G203:I203"/>
    <mergeCell ref="G202:I202"/>
    <mergeCell ref="G200:I200"/>
    <mergeCell ref="J203:L203"/>
    <mergeCell ref="AB196:AD196"/>
    <mergeCell ref="AB207:AD207"/>
    <mergeCell ref="P203:R203"/>
    <mergeCell ref="V203:X203"/>
    <mergeCell ref="P200:R200"/>
    <mergeCell ref="V200:X200"/>
    <mergeCell ref="AB204:AD204"/>
    <mergeCell ref="Y207:AA207"/>
    <mergeCell ref="J205:L205"/>
    <mergeCell ref="V202:X202"/>
    <mergeCell ref="Y202:AA202"/>
    <mergeCell ref="AB201:AD201"/>
    <mergeCell ref="AB199:AD199"/>
    <mergeCell ref="J204:L204"/>
    <mergeCell ref="P204:R204"/>
    <mergeCell ref="V204:X204"/>
    <mergeCell ref="Y204:AA204"/>
    <mergeCell ref="P207:R207"/>
    <mergeCell ref="V207:X207"/>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3" fitToHeight="2"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 r:id="rId3"/>
  <legacyDrawingHF r:id="rId4"/>
</worksheet>
</file>

<file path=xl/worksheets/sheet36.xml><?xml version="1.0" encoding="utf-8"?>
<worksheet xmlns="http://schemas.openxmlformats.org/spreadsheetml/2006/main" xmlns:r="http://schemas.openxmlformats.org/officeDocument/2006/relationships">
  <sheetPr>
    <pageSetUpPr fitToPage="1"/>
  </sheetPr>
  <dimension ref="A1:AL102"/>
  <sheetViews>
    <sheetView topLeftCell="A13" zoomScale="70" zoomScaleNormal="70" workbookViewId="0">
      <selection activeCell="A10" sqref="A10:I10"/>
    </sheetView>
  </sheetViews>
  <sheetFormatPr baseColWidth="10" defaultRowHeight="15"/>
  <cols>
    <col min="1" max="1" width="11.42578125" style="219"/>
    <col min="2" max="2" width="37.7109375" style="5" customWidth="1"/>
    <col min="3" max="3" width="7.28515625" style="5" customWidth="1"/>
    <col min="4" max="4" width="53" style="5" customWidth="1"/>
    <col min="5" max="5" width="14.7109375" style="8" customWidth="1"/>
    <col min="6" max="6" width="9" style="138" customWidth="1"/>
    <col min="7" max="8" width="9" style="5" customWidth="1"/>
    <col min="9" max="9" width="9" style="70" customWidth="1"/>
    <col min="10" max="10" width="9" style="65" customWidth="1"/>
    <col min="11" max="11" width="9" style="70" customWidth="1"/>
    <col min="12" max="12" width="9" style="65" customWidth="1"/>
    <col min="13" max="13" width="9" style="70" customWidth="1"/>
    <col min="14" max="14" width="9" style="65" customWidth="1"/>
    <col min="15" max="15" width="9" style="70" customWidth="1"/>
    <col min="16" max="16" width="9" style="65" customWidth="1"/>
    <col min="17" max="17" width="9" style="70" customWidth="1"/>
    <col min="18" max="18" width="9" style="65" customWidth="1"/>
    <col min="19" max="19" width="9" style="70" customWidth="1"/>
    <col min="20" max="20" width="9" style="65" customWidth="1"/>
    <col min="21" max="21" width="6.28515625" style="70" customWidth="1"/>
    <col min="22" max="22" width="6.28515625" style="65" customWidth="1"/>
    <col min="23" max="23" width="6.28515625" style="70" customWidth="1"/>
    <col min="24" max="24" width="6.28515625" style="65" customWidth="1"/>
    <col min="25" max="25" width="6.28515625" style="70" customWidth="1"/>
    <col min="26" max="26" width="6.28515625" style="65" customWidth="1"/>
    <col min="27" max="27" width="6.28515625" style="70" customWidth="1"/>
    <col min="28" max="28" width="6.28515625" style="65" customWidth="1"/>
    <col min="29" max="29" width="6.28515625" style="70" customWidth="1"/>
    <col min="30" max="30" width="6.28515625" style="65" customWidth="1"/>
    <col min="31" max="31" width="6.28515625" style="70" customWidth="1"/>
    <col min="32" max="32" width="6.28515625" style="65" customWidth="1"/>
    <col min="33" max="33" width="6.28515625" style="70" customWidth="1"/>
    <col min="34" max="34" width="6.28515625" style="65" customWidth="1"/>
    <col min="35" max="35" width="6.28515625" style="70" customWidth="1"/>
    <col min="36" max="36" width="11.42578125" style="70"/>
    <col min="37" max="16384" width="11.42578125" style="5"/>
  </cols>
  <sheetData>
    <row r="1" spans="1:37" s="195" customFormat="1" ht="15.75" thickBot="1">
      <c r="A1" s="194" t="s">
        <v>2652</v>
      </c>
      <c r="E1" s="196"/>
      <c r="F1" s="197"/>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c r="AJ1" s="200"/>
      <c r="AK1" s="199"/>
    </row>
    <row r="2" spans="1:37">
      <c r="A2" s="315" t="s">
        <v>1952</v>
      </c>
      <c r="I2" s="48"/>
      <c r="AK2" s="65"/>
    </row>
    <row r="3" spans="1:37" s="1122" customFormat="1" ht="15" customHeight="1">
      <c r="A3" s="1122" t="s">
        <v>1114</v>
      </c>
      <c r="E3" s="1431"/>
      <c r="F3" s="138"/>
      <c r="I3" s="1123"/>
      <c r="J3" s="1124"/>
      <c r="K3" s="1125"/>
      <c r="L3" s="1124"/>
      <c r="M3" s="1125"/>
      <c r="N3" s="1124"/>
      <c r="O3" s="1125"/>
      <c r="P3" s="1124"/>
      <c r="Q3" s="1125"/>
      <c r="R3" s="1124"/>
      <c r="S3" s="1125"/>
      <c r="T3" s="1124"/>
      <c r="U3" s="1125"/>
      <c r="V3" s="1124"/>
      <c r="W3" s="1125"/>
      <c r="X3" s="1124"/>
      <c r="Y3" s="1125"/>
      <c r="Z3" s="1124"/>
      <c r="AA3" s="1125"/>
      <c r="AB3" s="1124"/>
      <c r="AC3" s="1125"/>
      <c r="AD3" s="1124"/>
      <c r="AE3" s="1125"/>
      <c r="AF3" s="1124"/>
      <c r="AG3" s="1125"/>
      <c r="AH3" s="1124"/>
      <c r="AI3" s="1125"/>
      <c r="AJ3" s="1125"/>
      <c r="AK3" s="1124"/>
    </row>
    <row r="4" spans="1:37" s="1122" customFormat="1" ht="15" customHeight="1">
      <c r="C4" s="1673" t="s">
        <v>1385</v>
      </c>
      <c r="D4" s="2196"/>
      <c r="I4" s="1672" t="s">
        <v>2076</v>
      </c>
      <c r="J4" s="1125"/>
      <c r="K4" s="1124"/>
      <c r="L4" s="1125"/>
      <c r="M4" s="1124"/>
      <c r="N4" s="1125"/>
      <c r="P4" s="1124"/>
      <c r="Q4" s="1125"/>
      <c r="R4" s="1124"/>
      <c r="S4" s="1125"/>
      <c r="V4" s="1124"/>
      <c r="W4" s="1125"/>
      <c r="X4" s="1124"/>
      <c r="Y4" s="1125"/>
      <c r="Z4" s="1124"/>
      <c r="AA4" s="1125"/>
      <c r="AB4" s="1124"/>
      <c r="AC4" s="1125"/>
      <c r="AD4" s="1124"/>
      <c r="AE4" s="1125"/>
      <c r="AF4" s="1124"/>
      <c r="AG4" s="1125"/>
      <c r="AH4" s="1124"/>
      <c r="AI4" s="1125"/>
      <c r="AJ4" s="1125"/>
      <c r="AK4" s="1124"/>
    </row>
    <row r="5" spans="1:37" ht="15" customHeight="1">
      <c r="B5" s="1121" t="s">
        <v>213</v>
      </c>
      <c r="C5" s="138" t="s">
        <v>206</v>
      </c>
      <c r="D5" s="220" t="s">
        <v>246</v>
      </c>
      <c r="E5" s="5"/>
      <c r="I5" s="1330" t="s">
        <v>239</v>
      </c>
      <c r="J5" s="261" t="s">
        <v>779</v>
      </c>
      <c r="Q5" s="220"/>
      <c r="AK5" s="65"/>
    </row>
    <row r="6" spans="1:37">
      <c r="A6" s="5"/>
      <c r="B6" s="135"/>
      <c r="C6" s="138" t="s">
        <v>207</v>
      </c>
      <c r="D6" s="220" t="s">
        <v>457</v>
      </c>
      <c r="E6" s="5"/>
      <c r="I6" s="1330" t="s">
        <v>261</v>
      </c>
      <c r="J6" s="261" t="s">
        <v>1138</v>
      </c>
      <c r="Q6" s="220"/>
      <c r="AK6" s="65"/>
    </row>
    <row r="7" spans="1:37">
      <c r="B7" s="135"/>
      <c r="C7" s="138" t="s">
        <v>205</v>
      </c>
      <c r="D7" s="220" t="s">
        <v>455</v>
      </c>
      <c r="E7" s="5"/>
      <c r="I7" s="1431" t="s">
        <v>338</v>
      </c>
      <c r="J7" s="1369" t="s">
        <v>1115</v>
      </c>
      <c r="Q7" s="220"/>
      <c r="AK7" s="65"/>
    </row>
    <row r="8" spans="1:37">
      <c r="B8" s="135"/>
      <c r="C8" s="138" t="s">
        <v>208</v>
      </c>
      <c r="D8" s="1503" t="s">
        <v>2651</v>
      </c>
      <c r="E8" s="5"/>
      <c r="I8" s="1431" t="s">
        <v>339</v>
      </c>
      <c r="J8" s="1125" t="s">
        <v>1359</v>
      </c>
      <c r="Q8" s="261"/>
      <c r="AK8" s="65"/>
    </row>
    <row r="9" spans="1:37">
      <c r="C9" s="1431" t="s">
        <v>432</v>
      </c>
      <c r="D9" s="1123" t="s">
        <v>1431</v>
      </c>
      <c r="E9" s="48"/>
      <c r="I9" s="1431" t="s">
        <v>344</v>
      </c>
      <c r="J9" s="1503" t="s">
        <v>1141</v>
      </c>
      <c r="Q9" s="317"/>
      <c r="AK9" s="65"/>
    </row>
    <row r="10" spans="1:37" s="1122" customFormat="1">
      <c r="C10" s="1431" t="s">
        <v>635</v>
      </c>
      <c r="D10" s="1123" t="s">
        <v>1432</v>
      </c>
      <c r="E10" s="1123"/>
      <c r="I10" s="2196" t="s">
        <v>909</v>
      </c>
      <c r="J10" s="261" t="s">
        <v>1760</v>
      </c>
      <c r="K10" s="1125"/>
      <c r="L10" s="1124"/>
      <c r="M10" s="1125"/>
      <c r="N10" s="1124"/>
      <c r="O10" s="1125"/>
      <c r="P10" s="1124"/>
      <c r="Q10" s="317"/>
      <c r="R10" s="1124"/>
      <c r="S10" s="1125"/>
      <c r="V10" s="1124"/>
      <c r="W10" s="1125"/>
      <c r="X10" s="1124"/>
      <c r="Y10" s="1125"/>
      <c r="Z10" s="1124"/>
      <c r="AA10" s="1125"/>
      <c r="AB10" s="1124"/>
      <c r="AC10" s="1125"/>
      <c r="AD10" s="1124"/>
      <c r="AE10" s="1125"/>
      <c r="AF10" s="1124"/>
      <c r="AG10" s="1125"/>
      <c r="AH10" s="1124"/>
      <c r="AI10" s="1125"/>
      <c r="AJ10" s="1125"/>
      <c r="AK10" s="1124"/>
    </row>
    <row r="11" spans="1:37" ht="15.75" customHeight="1">
      <c r="C11" s="134"/>
      <c r="E11" s="135"/>
      <c r="G11" s="48"/>
      <c r="I11" s="2734" t="s">
        <v>1381</v>
      </c>
      <c r="J11" s="261" t="s">
        <v>2067</v>
      </c>
      <c r="AK11" s="65"/>
    </row>
    <row r="12" spans="1:37" s="2536" customFormat="1" ht="15.75" customHeight="1">
      <c r="C12" s="134"/>
      <c r="E12" s="135"/>
      <c r="F12" s="138"/>
      <c r="G12" s="1123"/>
      <c r="I12" s="3055"/>
      <c r="J12" s="261"/>
      <c r="K12" s="2541"/>
      <c r="L12" s="2540"/>
      <c r="M12" s="2541"/>
      <c r="N12" s="2540"/>
      <c r="O12" s="2541"/>
      <c r="P12" s="2540"/>
      <c r="Q12" s="2541"/>
      <c r="R12" s="2540"/>
      <c r="S12" s="2541"/>
      <c r="T12" s="2540"/>
      <c r="U12" s="2541"/>
      <c r="V12" s="2540"/>
      <c r="W12" s="2541"/>
      <c r="X12" s="2540"/>
      <c r="Y12" s="2541"/>
      <c r="Z12" s="2540"/>
      <c r="AA12" s="2541"/>
      <c r="AB12" s="2540"/>
      <c r="AC12" s="2541"/>
      <c r="AD12" s="2540"/>
      <c r="AE12" s="2541"/>
      <c r="AF12" s="2540"/>
      <c r="AG12" s="2541"/>
      <c r="AH12" s="2540"/>
      <c r="AI12" s="2541"/>
      <c r="AJ12" s="2541"/>
      <c r="AK12" s="2540"/>
    </row>
    <row r="13" spans="1:37" s="249" customFormat="1" ht="17.25" customHeight="1">
      <c r="A13" s="2561" t="s">
        <v>2647</v>
      </c>
      <c r="B13" s="307"/>
      <c r="C13" s="252"/>
      <c r="D13" s="307"/>
      <c r="E13" s="252"/>
      <c r="F13" s="253"/>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173"/>
      <c r="AK13" s="174"/>
    </row>
    <row r="14" spans="1:37" s="1122" customFormat="1" ht="18" customHeight="1">
      <c r="A14" s="1209"/>
      <c r="B14" s="175"/>
      <c r="C14" s="172"/>
      <c r="D14" s="175"/>
      <c r="E14" s="172"/>
      <c r="F14" s="176"/>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1125"/>
      <c r="AK14" s="1124"/>
    </row>
    <row r="15" spans="1:37" s="145" customFormat="1" ht="17.25" customHeight="1">
      <c r="A15" s="2947"/>
      <c r="B15" s="2947" t="s">
        <v>2642</v>
      </c>
      <c r="C15" s="2944"/>
      <c r="D15" s="2943"/>
      <c r="E15" s="2944"/>
      <c r="F15" s="2945"/>
      <c r="G15" s="2946"/>
      <c r="H15" s="2946"/>
      <c r="I15" s="2946"/>
      <c r="J15" s="2946"/>
      <c r="K15" s="2946"/>
      <c r="L15" s="2946"/>
      <c r="M15" s="2946"/>
      <c r="N15" s="2946"/>
      <c r="O15" s="2946"/>
      <c r="P15" s="2946"/>
      <c r="Q15" s="2946"/>
      <c r="R15" s="2946"/>
      <c r="S15" s="2946"/>
      <c r="T15" s="2946"/>
      <c r="U15" s="2946"/>
      <c r="V15" s="2946"/>
      <c r="W15" s="2946"/>
      <c r="X15" s="2946"/>
      <c r="Y15" s="2946"/>
      <c r="Z15" s="2946"/>
      <c r="AA15" s="2946"/>
      <c r="AB15" s="2946"/>
      <c r="AC15" s="2946"/>
      <c r="AD15" s="2946"/>
      <c r="AE15" s="2946"/>
      <c r="AF15" s="2946"/>
      <c r="AG15" s="2946"/>
      <c r="AH15" s="2946"/>
      <c r="AI15" s="2946"/>
      <c r="AJ15" s="146"/>
      <c r="AK15" s="147"/>
    </row>
    <row r="16" spans="1:37" s="2536" customFormat="1" ht="17.25" customHeight="1">
      <c r="A16" s="1209"/>
      <c r="B16" s="1209"/>
      <c r="C16" s="2545"/>
      <c r="D16" s="2548"/>
      <c r="E16" s="2545"/>
      <c r="F16" s="2549"/>
      <c r="G16" s="2554"/>
      <c r="H16" s="2554"/>
      <c r="I16" s="2554"/>
      <c r="J16" s="2554"/>
      <c r="K16" s="2554"/>
      <c r="L16" s="2554"/>
      <c r="M16" s="2554"/>
      <c r="N16" s="2554"/>
      <c r="O16" s="2554"/>
      <c r="P16" s="2554"/>
      <c r="Q16" s="2554"/>
      <c r="R16" s="2554"/>
      <c r="S16" s="2554"/>
      <c r="T16" s="2554"/>
      <c r="U16" s="2554"/>
      <c r="V16" s="2554"/>
      <c r="W16" s="2554"/>
      <c r="X16" s="2554"/>
      <c r="Y16" s="2554"/>
      <c r="Z16" s="2554"/>
      <c r="AA16" s="2554"/>
      <c r="AB16" s="2554"/>
      <c r="AC16" s="2554"/>
      <c r="AD16" s="2554"/>
      <c r="AE16" s="2554"/>
      <c r="AF16" s="2554"/>
      <c r="AG16" s="2554"/>
      <c r="AH16" s="2554"/>
      <c r="AI16" s="2554"/>
      <c r="AJ16" s="2541"/>
      <c r="AK16" s="2540"/>
    </row>
    <row r="17" spans="1:37" s="2536" customFormat="1" ht="17.25" customHeight="1">
      <c r="A17" s="1209"/>
      <c r="B17" s="3053" t="s">
        <v>2626</v>
      </c>
      <c r="C17" s="2545"/>
      <c r="D17" s="2548"/>
      <c r="E17" s="2545"/>
      <c r="F17" s="2549"/>
      <c r="G17" s="2554"/>
      <c r="H17" s="2554"/>
      <c r="I17" s="2554"/>
      <c r="J17" s="2554"/>
      <c r="K17" s="2554"/>
      <c r="L17" s="2554"/>
      <c r="M17" s="2554"/>
      <c r="N17" s="2554"/>
      <c r="O17" s="2554"/>
      <c r="P17" s="2554"/>
      <c r="Q17" s="2554"/>
      <c r="R17" s="2554"/>
      <c r="S17" s="2554"/>
      <c r="T17" s="2554"/>
      <c r="U17" s="2554"/>
      <c r="V17" s="2554"/>
      <c r="W17" s="2554"/>
      <c r="X17" s="2554"/>
      <c r="Y17" s="2554"/>
      <c r="Z17" s="2554"/>
      <c r="AA17" s="2554"/>
      <c r="AB17" s="2554"/>
      <c r="AC17" s="2554"/>
      <c r="AD17" s="2554"/>
      <c r="AE17" s="2554"/>
      <c r="AF17" s="2554"/>
      <c r="AG17" s="2554"/>
      <c r="AH17" s="2554"/>
      <c r="AI17" s="2554"/>
      <c r="AJ17" s="2541"/>
      <c r="AK17" s="2540"/>
    </row>
    <row r="18" spans="1:37" s="2536" customFormat="1" ht="17.25" customHeight="1">
      <c r="A18" s="1209"/>
      <c r="B18" s="2548"/>
      <c r="C18" s="2545"/>
      <c r="D18" s="2548"/>
      <c r="E18" s="2545"/>
      <c r="F18" s="2549"/>
      <c r="G18" s="2554"/>
      <c r="H18" s="2554"/>
      <c r="I18" s="2554"/>
      <c r="J18" s="2554"/>
      <c r="K18" s="2554"/>
      <c r="L18" s="2554"/>
      <c r="M18" s="2554"/>
      <c r="N18" s="2554"/>
      <c r="O18" s="2554"/>
      <c r="P18" s="2554"/>
      <c r="Q18" s="2554"/>
      <c r="R18" s="2554"/>
      <c r="S18" s="2554"/>
      <c r="T18" s="2554"/>
      <c r="U18" s="2554"/>
      <c r="V18" s="2554"/>
      <c r="W18" s="2554"/>
      <c r="X18" s="2554"/>
      <c r="Y18" s="2554"/>
      <c r="Z18" s="2554"/>
      <c r="AA18" s="2554"/>
      <c r="AB18" s="2554"/>
      <c r="AC18" s="2554"/>
      <c r="AD18" s="2554"/>
      <c r="AE18" s="2554"/>
      <c r="AF18" s="2554"/>
      <c r="AG18" s="2554"/>
      <c r="AH18" s="2554"/>
      <c r="AI18" s="2554"/>
      <c r="AJ18" s="2541"/>
      <c r="AK18" s="2540"/>
    </row>
    <row r="19" spans="1:37" s="2536" customFormat="1" ht="43.5" customHeight="1">
      <c r="A19" s="1209"/>
      <c r="B19" s="1218" t="s">
        <v>1199</v>
      </c>
      <c r="C19" s="3056"/>
      <c r="D19" s="3057"/>
      <c r="E19" s="3056"/>
      <c r="F19" s="755">
        <v>100</v>
      </c>
      <c r="G19" s="755">
        <f>F19+100</f>
        <v>200</v>
      </c>
      <c r="H19" s="755">
        <f t="shared" ref="H19:T19" si="0">G19+100</f>
        <v>300</v>
      </c>
      <c r="I19" s="755">
        <f t="shared" si="0"/>
        <v>400</v>
      </c>
      <c r="J19" s="755">
        <f t="shared" si="0"/>
        <v>500</v>
      </c>
      <c r="K19" s="755">
        <f t="shared" si="0"/>
        <v>600</v>
      </c>
      <c r="L19" s="755">
        <f t="shared" si="0"/>
        <v>700</v>
      </c>
      <c r="M19" s="755">
        <f t="shared" si="0"/>
        <v>800</v>
      </c>
      <c r="N19" s="755">
        <f t="shared" si="0"/>
        <v>900</v>
      </c>
      <c r="O19" s="755">
        <f t="shared" si="0"/>
        <v>1000</v>
      </c>
      <c r="P19" s="755">
        <f t="shared" si="0"/>
        <v>1100</v>
      </c>
      <c r="Q19" s="755">
        <f t="shared" si="0"/>
        <v>1200</v>
      </c>
      <c r="R19" s="755">
        <f t="shared" si="0"/>
        <v>1300</v>
      </c>
      <c r="S19" s="755">
        <f t="shared" si="0"/>
        <v>1400</v>
      </c>
      <c r="T19" s="3058">
        <f t="shared" si="0"/>
        <v>1500</v>
      </c>
      <c r="AB19" s="2554"/>
      <c r="AC19" s="2554"/>
      <c r="AD19" s="2554"/>
      <c r="AE19" s="2554"/>
      <c r="AF19" s="2554"/>
    </row>
    <row r="20" spans="1:37" s="2536" customFormat="1" ht="15" customHeight="1">
      <c r="A20" s="5251" t="s">
        <v>845</v>
      </c>
      <c r="B20" s="2564"/>
      <c r="C20" s="3059"/>
      <c r="D20" s="1677"/>
      <c r="E20" s="3059"/>
      <c r="F20" s="3066"/>
      <c r="G20" s="3067" t="s">
        <v>969</v>
      </c>
      <c r="H20" s="3066"/>
      <c r="I20" s="755"/>
      <c r="J20" s="755"/>
      <c r="K20" s="755"/>
      <c r="L20" s="755"/>
      <c r="M20" s="755"/>
      <c r="N20" s="755"/>
      <c r="O20" s="755"/>
      <c r="P20" s="755"/>
      <c r="Q20" s="755"/>
      <c r="R20" s="755"/>
      <c r="S20" s="755"/>
      <c r="T20" s="755"/>
      <c r="AB20" s="2554"/>
      <c r="AC20" s="2554"/>
      <c r="AD20" s="2554"/>
      <c r="AE20" s="2554"/>
      <c r="AF20" s="2554"/>
    </row>
    <row r="21" spans="1:37" s="2536" customFormat="1">
      <c r="A21" s="5251"/>
      <c r="B21" s="2563" t="s">
        <v>2703</v>
      </c>
      <c r="C21" s="370"/>
      <c r="D21" s="11"/>
      <c r="E21" s="370"/>
      <c r="F21" s="3068"/>
      <c r="G21" s="3069"/>
      <c r="H21" s="3069"/>
      <c r="I21" s="3069"/>
      <c r="J21" s="3069"/>
      <c r="K21" s="3046" t="s">
        <v>970</v>
      </c>
      <c r="L21" s="3069"/>
      <c r="M21" s="3069"/>
      <c r="N21" s="3069"/>
      <c r="O21" s="3068"/>
      <c r="P21" s="3068"/>
      <c r="Q21" s="3068"/>
      <c r="R21" s="3068"/>
      <c r="S21" s="3068"/>
      <c r="T21" s="3068"/>
      <c r="AB21" s="2554"/>
      <c r="AC21" s="2554"/>
      <c r="AD21" s="2554"/>
      <c r="AE21" s="2554"/>
      <c r="AF21" s="2554"/>
    </row>
    <row r="22" spans="1:37" s="2536" customFormat="1">
      <c r="A22" s="5251"/>
      <c r="B22" s="2565"/>
      <c r="C22" s="369"/>
      <c r="D22" s="1554"/>
      <c r="E22" s="369"/>
      <c r="F22" s="759"/>
      <c r="G22" s="759"/>
      <c r="H22" s="759"/>
      <c r="I22" s="759"/>
      <c r="J22" s="759"/>
      <c r="K22" s="759"/>
      <c r="L22" s="3070"/>
      <c r="M22" s="3070"/>
      <c r="N22" s="3070"/>
      <c r="O22" s="3070"/>
      <c r="P22" s="3071" t="s">
        <v>971</v>
      </c>
      <c r="Q22" s="3070"/>
      <c r="R22" s="3070"/>
      <c r="S22" s="3070"/>
      <c r="T22" s="3070"/>
      <c r="AB22" s="2554"/>
      <c r="AC22" s="2554"/>
      <c r="AD22" s="2554"/>
      <c r="AE22" s="2554"/>
      <c r="AF22" s="2554"/>
    </row>
    <row r="23" spans="1:37" s="2536" customFormat="1" ht="17.25" customHeight="1">
      <c r="A23" s="5251"/>
      <c r="B23" s="3065" t="s">
        <v>2638</v>
      </c>
      <c r="C23" s="370" t="s">
        <v>2637</v>
      </c>
      <c r="D23" s="2548"/>
      <c r="E23" s="370"/>
      <c r="F23" s="5252">
        <v>500</v>
      </c>
      <c r="G23" s="5253"/>
      <c r="H23" s="5253"/>
      <c r="I23" s="5253"/>
      <c r="J23" s="5253"/>
      <c r="K23" s="5253"/>
      <c r="L23" s="5253"/>
      <c r="M23" s="5253"/>
      <c r="N23" s="5253"/>
      <c r="O23" s="5253"/>
      <c r="P23" s="5253"/>
      <c r="Q23" s="5253"/>
      <c r="R23" s="5253"/>
      <c r="S23" s="5253"/>
      <c r="T23" s="5254"/>
      <c r="AB23" s="2554"/>
      <c r="AC23" s="2554"/>
      <c r="AD23" s="2554"/>
      <c r="AE23" s="2554"/>
      <c r="AF23" s="2554"/>
    </row>
    <row r="24" spans="1:37" s="2536" customFormat="1" ht="17.25" customHeight="1">
      <c r="A24" s="5251"/>
      <c r="B24" s="3065" t="s">
        <v>2963</v>
      </c>
      <c r="C24" s="370"/>
      <c r="D24" s="2548"/>
      <c r="E24" s="370"/>
      <c r="F24" s="5255" t="s">
        <v>2964</v>
      </c>
      <c r="G24" s="5253"/>
      <c r="H24" s="5253"/>
      <c r="I24" s="5253"/>
      <c r="J24" s="5253"/>
      <c r="K24" s="5253"/>
      <c r="L24" s="5253"/>
      <c r="M24" s="5253"/>
      <c r="N24" s="5253"/>
      <c r="O24" s="5253"/>
      <c r="P24" s="5253"/>
      <c r="Q24" s="5253"/>
      <c r="R24" s="5253"/>
      <c r="S24" s="5253"/>
      <c r="T24" s="5254"/>
      <c r="AB24" s="2554"/>
      <c r="AC24" s="2554"/>
      <c r="AD24" s="2554"/>
      <c r="AE24" s="2554"/>
      <c r="AF24" s="2554"/>
    </row>
    <row r="25" spans="1:37" s="2536" customFormat="1" ht="17.25" customHeight="1">
      <c r="A25" s="5251"/>
      <c r="B25" s="3065" t="s">
        <v>2646</v>
      </c>
      <c r="C25" s="2548" t="s">
        <v>2621</v>
      </c>
      <c r="D25" s="3073" t="s">
        <v>2636</v>
      </c>
      <c r="E25" s="370"/>
      <c r="F25" s="5255" t="s">
        <v>2962</v>
      </c>
      <c r="G25" s="5253"/>
      <c r="H25" s="5253"/>
      <c r="I25" s="5253"/>
      <c r="J25" s="5253"/>
      <c r="K25" s="5253"/>
      <c r="L25" s="5253"/>
      <c r="M25" s="5253"/>
      <c r="N25" s="5253"/>
      <c r="O25" s="5253"/>
      <c r="P25" s="5253"/>
      <c r="Q25" s="5253"/>
      <c r="R25" s="5253"/>
      <c r="S25" s="5253"/>
      <c r="T25" s="5254"/>
      <c r="AB25" s="2554"/>
      <c r="AC25" s="2554"/>
      <c r="AD25" s="2554"/>
      <c r="AE25" s="2554"/>
      <c r="AF25" s="2554"/>
    </row>
    <row r="26" spans="1:37" s="2536" customFormat="1" ht="17.25" customHeight="1">
      <c r="A26" s="5251"/>
      <c r="B26" s="3065" t="s">
        <v>2645</v>
      </c>
      <c r="C26" s="2548" t="s">
        <v>2621</v>
      </c>
      <c r="D26" s="3073" t="s">
        <v>2635</v>
      </c>
      <c r="E26" s="370"/>
      <c r="F26" s="5252" t="s">
        <v>2634</v>
      </c>
      <c r="G26" s="5253"/>
      <c r="H26" s="5253"/>
      <c r="I26" s="5253"/>
      <c r="J26" s="5253"/>
      <c r="K26" s="5253"/>
      <c r="L26" s="5253"/>
      <c r="M26" s="5253"/>
      <c r="N26" s="5253"/>
      <c r="O26" s="5253"/>
      <c r="P26" s="5253"/>
      <c r="Q26" s="5253"/>
      <c r="R26" s="5253"/>
      <c r="S26" s="5253"/>
      <c r="T26" s="5254"/>
      <c r="AB26" s="2554"/>
      <c r="AC26" s="2554"/>
      <c r="AD26" s="2554"/>
      <c r="AE26" s="2554"/>
      <c r="AF26" s="2554"/>
    </row>
    <row r="27" spans="1:37" s="2536" customFormat="1" ht="17.25" customHeight="1">
      <c r="A27" s="5251"/>
      <c r="B27" s="3064" t="s">
        <v>2623</v>
      </c>
      <c r="C27" s="3059" t="s">
        <v>2624</v>
      </c>
      <c r="D27" s="3074" t="s">
        <v>2641</v>
      </c>
      <c r="E27" s="3059"/>
      <c r="F27" s="3060">
        <v>6</v>
      </c>
      <c r="G27" s="3060">
        <v>6</v>
      </c>
      <c r="H27" s="3060">
        <v>6</v>
      </c>
      <c r="I27" s="3060">
        <v>11</v>
      </c>
      <c r="J27" s="3060">
        <v>11</v>
      </c>
      <c r="K27" s="3060">
        <v>11</v>
      </c>
      <c r="L27" s="3060">
        <v>11</v>
      </c>
      <c r="M27" s="3060">
        <v>11</v>
      </c>
      <c r="N27" s="3060">
        <v>11</v>
      </c>
      <c r="O27" s="3060">
        <v>20</v>
      </c>
      <c r="P27" s="3060">
        <v>20</v>
      </c>
      <c r="Q27" s="3060">
        <v>20</v>
      </c>
      <c r="R27" s="3060">
        <v>20</v>
      </c>
      <c r="S27" s="3060">
        <v>20</v>
      </c>
      <c r="T27" s="3060">
        <v>20</v>
      </c>
      <c r="AB27" s="2554"/>
      <c r="AC27" s="2554"/>
      <c r="AD27" s="2554"/>
      <c r="AE27" s="2554"/>
      <c r="AF27" s="2554"/>
    </row>
    <row r="28" spans="1:37" s="2536" customFormat="1" ht="17.25" customHeight="1">
      <c r="A28" s="5251"/>
      <c r="B28" s="2563" t="s">
        <v>2644</v>
      </c>
      <c r="C28" s="2548" t="s">
        <v>2621</v>
      </c>
      <c r="D28" s="3075" t="s">
        <v>2625</v>
      </c>
      <c r="E28" s="11"/>
      <c r="F28" s="3061">
        <v>82.190362574477589</v>
      </c>
      <c r="G28" s="3061">
        <v>79.380725148955179</v>
      </c>
      <c r="H28" s="3061">
        <v>76.571087723432768</v>
      </c>
      <c r="I28" s="3061">
        <v>78.869881980678386</v>
      </c>
      <c r="J28" s="3061">
        <v>77.337352475847979</v>
      </c>
      <c r="K28" s="3061">
        <v>75.804822971017572</v>
      </c>
      <c r="L28" s="3061">
        <v>74.272293466187165</v>
      </c>
      <c r="M28" s="3061">
        <v>72.739763961356758</v>
      </c>
      <c r="N28" s="3061">
        <v>71.207234456526351</v>
      </c>
      <c r="O28" s="3061">
        <v>76.571087723432768</v>
      </c>
      <c r="P28" s="3061">
        <v>75.728196495776047</v>
      </c>
      <c r="Q28" s="3061">
        <v>74.885305268119325</v>
      </c>
      <c r="R28" s="3061">
        <v>74.042414040462603</v>
      </c>
      <c r="S28" s="3061">
        <v>73.199522812805881</v>
      </c>
      <c r="T28" s="3061">
        <v>72.356631585149159</v>
      </c>
      <c r="AB28" s="2554"/>
      <c r="AC28" s="2554"/>
      <c r="AD28" s="2554"/>
      <c r="AE28" s="2554"/>
      <c r="AF28" s="2554"/>
    </row>
    <row r="29" spans="1:37" s="2536" customFormat="1" ht="17.25" customHeight="1">
      <c r="A29" s="5251"/>
      <c r="B29" s="2563" t="s">
        <v>2643</v>
      </c>
      <c r="C29" s="2548" t="s">
        <v>2621</v>
      </c>
      <c r="D29" s="3073" t="s">
        <v>2620</v>
      </c>
      <c r="E29" s="1126"/>
      <c r="F29" s="3061">
        <v>2.8096374255224106</v>
      </c>
      <c r="G29" s="3061">
        <v>5.6192748510448212</v>
      </c>
      <c r="H29" s="3061">
        <v>8.4289122765672317</v>
      </c>
      <c r="I29" s="3061">
        <v>6.130118019321614</v>
      </c>
      <c r="J29" s="3061">
        <v>7.6626475241520211</v>
      </c>
      <c r="K29" s="3061">
        <v>9.1951770289824282</v>
      </c>
      <c r="L29" s="3061">
        <v>10.727706533812835</v>
      </c>
      <c r="M29" s="3061">
        <v>12.260236038643242</v>
      </c>
      <c r="N29" s="3061">
        <v>13.792765543473649</v>
      </c>
      <c r="O29" s="3061">
        <v>8.4289122765672317</v>
      </c>
      <c r="P29" s="3061">
        <v>9.2718035042239535</v>
      </c>
      <c r="Q29" s="3061">
        <v>10.114694731880675</v>
      </c>
      <c r="R29" s="3061">
        <v>10.957585959537397</v>
      </c>
      <c r="S29" s="3061">
        <v>11.800477187194119</v>
      </c>
      <c r="T29" s="3061">
        <v>12.643368414850841</v>
      </c>
      <c r="AB29" s="2554"/>
      <c r="AC29" s="2554"/>
      <c r="AD29" s="2554"/>
      <c r="AE29" s="2554"/>
      <c r="AF29" s="2554"/>
    </row>
    <row r="30" spans="1:37" s="2536" customFormat="1" ht="17.25" customHeight="1">
      <c r="A30" s="5251"/>
      <c r="B30" s="2565" t="s">
        <v>2639</v>
      </c>
      <c r="C30" s="1216" t="s">
        <v>2622</v>
      </c>
      <c r="D30" s="3076" t="s">
        <v>2640</v>
      </c>
      <c r="E30" s="369"/>
      <c r="F30" s="3062">
        <v>17.96618709982943</v>
      </c>
      <c r="G30" s="3062">
        <v>35.932374199658859</v>
      </c>
      <c r="H30" s="3062">
        <v>53.8985612994883</v>
      </c>
      <c r="I30" s="3062">
        <v>71.864748399317719</v>
      </c>
      <c r="J30" s="3062">
        <v>89.830935499147159</v>
      </c>
      <c r="K30" s="3062">
        <v>107.7971225989766</v>
      </c>
      <c r="L30" s="3062">
        <v>125.76330969880603</v>
      </c>
      <c r="M30" s="3062">
        <v>143.72949679863544</v>
      </c>
      <c r="N30" s="3062">
        <v>161.69568389846486</v>
      </c>
      <c r="O30" s="3062">
        <v>179.66187099829432</v>
      </c>
      <c r="P30" s="3062">
        <v>197.62805809812372</v>
      </c>
      <c r="Q30" s="3062">
        <v>215.5942451979532</v>
      </c>
      <c r="R30" s="3062">
        <v>233.56043229778257</v>
      </c>
      <c r="S30" s="3062">
        <v>251.52661939761205</v>
      </c>
      <c r="T30" s="3062">
        <v>269.49280649744139</v>
      </c>
      <c r="AB30" s="2554"/>
      <c r="AC30" s="2554"/>
      <c r="AD30" s="2554"/>
      <c r="AE30" s="2554"/>
      <c r="AF30" s="2554"/>
    </row>
    <row r="31" spans="1:37" s="2536" customFormat="1" ht="17.25" customHeight="1">
      <c r="A31" s="3054"/>
      <c r="B31" s="2548"/>
      <c r="C31" s="370"/>
      <c r="D31" s="2548"/>
      <c r="E31" s="370"/>
      <c r="F31" s="3063"/>
      <c r="G31" s="3063"/>
      <c r="H31" s="3063"/>
      <c r="I31" s="3063"/>
      <c r="J31" s="3063"/>
      <c r="K31" s="3063"/>
      <c r="L31" s="3063"/>
      <c r="M31" s="3063"/>
      <c r="N31" s="3063"/>
      <c r="O31" s="3063"/>
      <c r="P31" s="3063"/>
      <c r="Q31" s="3063"/>
      <c r="R31" s="3063"/>
      <c r="S31" s="3063"/>
      <c r="T31" s="3063"/>
      <c r="AB31" s="2554"/>
      <c r="AC31" s="2554"/>
      <c r="AD31" s="2554"/>
      <c r="AE31" s="2554"/>
      <c r="AF31" s="2554"/>
    </row>
    <row r="32" spans="1:37" s="2536" customFormat="1" ht="43.5" customHeight="1">
      <c r="A32" s="1209"/>
      <c r="B32" s="1218" t="s">
        <v>1199</v>
      </c>
      <c r="C32" s="3056"/>
      <c r="D32" s="3057"/>
      <c r="E32" s="3056"/>
      <c r="F32" s="754">
        <v>100</v>
      </c>
      <c r="G32" s="755">
        <f>F32+100</f>
        <v>200</v>
      </c>
      <c r="H32" s="755">
        <f t="shared" ref="H32" si="1">G32+100</f>
        <v>300</v>
      </c>
      <c r="I32" s="755">
        <f t="shared" ref="I32" si="2">H32+100</f>
        <v>400</v>
      </c>
      <c r="J32" s="755">
        <f t="shared" ref="J32" si="3">I32+100</f>
        <v>500</v>
      </c>
      <c r="K32" s="755">
        <f t="shared" ref="K32" si="4">J32+100</f>
        <v>600</v>
      </c>
      <c r="L32" s="755">
        <f t="shared" ref="L32" si="5">K32+100</f>
        <v>700</v>
      </c>
      <c r="M32" s="755">
        <f t="shared" ref="M32" si="6">L32+100</f>
        <v>800</v>
      </c>
      <c r="N32" s="755">
        <f t="shared" ref="N32" si="7">M32+100</f>
        <v>900</v>
      </c>
      <c r="O32" s="755">
        <f t="shared" ref="O32" si="8">N32+100</f>
        <v>1000</v>
      </c>
      <c r="P32" s="755">
        <f t="shared" ref="P32" si="9">O32+100</f>
        <v>1100</v>
      </c>
      <c r="Q32" s="755">
        <f t="shared" ref="Q32" si="10">P32+100</f>
        <v>1200</v>
      </c>
      <c r="R32" s="755">
        <f t="shared" ref="R32" si="11">Q32+100</f>
        <v>1300</v>
      </c>
      <c r="S32" s="755">
        <f t="shared" ref="S32" si="12">R32+100</f>
        <v>1400</v>
      </c>
      <c r="T32" s="3058">
        <f t="shared" ref="T32" si="13">S32+100</f>
        <v>1500</v>
      </c>
      <c r="AB32" s="2554"/>
      <c r="AC32" s="2554"/>
      <c r="AD32" s="2554"/>
      <c r="AE32" s="2554"/>
      <c r="AF32" s="2554"/>
    </row>
    <row r="33" spans="1:37" s="2536" customFormat="1" ht="15" customHeight="1">
      <c r="A33" s="5251" t="s">
        <v>2627</v>
      </c>
      <c r="B33" s="2564"/>
      <c r="C33" s="3059"/>
      <c r="D33" s="1677"/>
      <c r="E33" s="3059"/>
      <c r="F33" s="3066"/>
      <c r="G33" s="3067" t="s">
        <v>969</v>
      </c>
      <c r="H33" s="3066"/>
      <c r="I33" s="755"/>
      <c r="J33" s="755"/>
      <c r="K33" s="755"/>
      <c r="L33" s="755"/>
      <c r="M33" s="755"/>
      <c r="N33" s="755"/>
      <c r="O33" s="755"/>
      <c r="P33" s="755"/>
      <c r="Q33" s="755"/>
      <c r="R33" s="755"/>
      <c r="S33" s="755"/>
      <c r="T33" s="755"/>
      <c r="AB33" s="2554"/>
      <c r="AC33" s="2554"/>
      <c r="AD33" s="2554"/>
      <c r="AE33" s="2554"/>
      <c r="AF33" s="2554"/>
    </row>
    <row r="34" spans="1:37" s="2536" customFormat="1">
      <c r="A34" s="5251"/>
      <c r="B34" s="2563" t="s">
        <v>2703</v>
      </c>
      <c r="C34" s="370"/>
      <c r="D34" s="11"/>
      <c r="E34" s="370"/>
      <c r="F34" s="3068"/>
      <c r="G34" s="3069"/>
      <c r="H34" s="3069"/>
      <c r="I34" s="3069"/>
      <c r="J34" s="3069"/>
      <c r="K34" s="3046" t="s">
        <v>970</v>
      </c>
      <c r="L34" s="3069"/>
      <c r="M34" s="3069"/>
      <c r="N34" s="3068"/>
      <c r="O34" s="3068"/>
      <c r="P34" s="3068"/>
      <c r="Q34" s="3068"/>
      <c r="R34" s="3068"/>
      <c r="S34" s="3068"/>
      <c r="T34" s="3068"/>
      <c r="AB34" s="2554"/>
      <c r="AC34" s="2554"/>
      <c r="AD34" s="2554"/>
      <c r="AE34" s="2554"/>
      <c r="AF34" s="2554"/>
    </row>
    <row r="35" spans="1:37" s="2536" customFormat="1">
      <c r="A35" s="5251"/>
      <c r="B35" s="2565"/>
      <c r="C35" s="369"/>
      <c r="D35" s="1554"/>
      <c r="E35" s="369"/>
      <c r="F35" s="759"/>
      <c r="G35" s="759"/>
      <c r="H35" s="759"/>
      <c r="I35" s="759"/>
      <c r="J35" s="759"/>
      <c r="K35" s="759"/>
      <c r="L35" s="3070"/>
      <c r="M35" s="3070"/>
      <c r="N35" s="3070"/>
      <c r="O35" s="3070"/>
      <c r="P35" s="3071" t="s">
        <v>971</v>
      </c>
      <c r="Q35" s="3070"/>
      <c r="R35" s="3070"/>
      <c r="S35" s="3070"/>
      <c r="T35" s="3070"/>
      <c r="AB35" s="2554"/>
      <c r="AC35" s="2554"/>
      <c r="AD35" s="2554"/>
      <c r="AE35" s="2554"/>
      <c r="AF35" s="2554"/>
    </row>
    <row r="36" spans="1:37" s="2536" customFormat="1" ht="17.25" customHeight="1">
      <c r="A36" s="5251"/>
      <c r="B36" s="3065" t="s">
        <v>2638</v>
      </c>
      <c r="C36" s="370" t="s">
        <v>2637</v>
      </c>
      <c r="D36" s="2548"/>
      <c r="E36" s="370"/>
      <c r="F36" s="5252">
        <v>500</v>
      </c>
      <c r="G36" s="5253"/>
      <c r="H36" s="5253"/>
      <c r="I36" s="5253"/>
      <c r="J36" s="5253"/>
      <c r="K36" s="5253"/>
      <c r="L36" s="5253"/>
      <c r="M36" s="5253"/>
      <c r="N36" s="5253"/>
      <c r="O36" s="5253"/>
      <c r="P36" s="5253"/>
      <c r="Q36" s="5253"/>
      <c r="R36" s="5253"/>
      <c r="S36" s="5253"/>
      <c r="T36" s="5254"/>
      <c r="AB36" s="2554"/>
      <c r="AC36" s="2554"/>
      <c r="AD36" s="2554"/>
      <c r="AE36" s="2554"/>
      <c r="AF36" s="2554"/>
    </row>
    <row r="37" spans="1:37" s="2536" customFormat="1" ht="17.25" customHeight="1">
      <c r="A37" s="5251"/>
      <c r="B37" s="3065" t="s">
        <v>2963</v>
      </c>
      <c r="C37" s="370"/>
      <c r="D37" s="2548"/>
      <c r="E37" s="370"/>
      <c r="F37" s="5255" t="s">
        <v>2964</v>
      </c>
      <c r="G37" s="5253"/>
      <c r="H37" s="5253"/>
      <c r="I37" s="5253"/>
      <c r="J37" s="5253"/>
      <c r="K37" s="5253"/>
      <c r="L37" s="5253"/>
      <c r="M37" s="5253"/>
      <c r="N37" s="5253"/>
      <c r="O37" s="5253"/>
      <c r="P37" s="5253"/>
      <c r="Q37" s="5253"/>
      <c r="R37" s="5253"/>
      <c r="S37" s="5253"/>
      <c r="T37" s="5254"/>
      <c r="AB37" s="2554"/>
      <c r="AC37" s="2554"/>
      <c r="AD37" s="2554"/>
      <c r="AE37" s="2554"/>
      <c r="AF37" s="2554"/>
    </row>
    <row r="38" spans="1:37" s="2536" customFormat="1" ht="17.25" customHeight="1">
      <c r="A38" s="5251"/>
      <c r="B38" s="3065" t="s">
        <v>2646</v>
      </c>
      <c r="C38" s="2548" t="s">
        <v>2621</v>
      </c>
      <c r="D38" s="3073" t="s">
        <v>2636</v>
      </c>
      <c r="E38" s="370"/>
      <c r="F38" s="5252" t="s">
        <v>2633</v>
      </c>
      <c r="G38" s="5253"/>
      <c r="H38" s="5253"/>
      <c r="I38" s="5253"/>
      <c r="J38" s="5253"/>
      <c r="K38" s="5253"/>
      <c r="L38" s="5253"/>
      <c r="M38" s="5253"/>
      <c r="N38" s="5253"/>
      <c r="O38" s="5253"/>
      <c r="P38" s="5253"/>
      <c r="Q38" s="5253"/>
      <c r="R38" s="5253"/>
      <c r="S38" s="5253"/>
      <c r="T38" s="5254"/>
      <c r="AB38" s="2554"/>
      <c r="AC38" s="2554"/>
      <c r="AD38" s="2554"/>
      <c r="AE38" s="2554"/>
      <c r="AF38" s="2554"/>
    </row>
    <row r="39" spans="1:37" s="2536" customFormat="1" ht="17.25" customHeight="1">
      <c r="A39" s="5251"/>
      <c r="B39" s="3065" t="s">
        <v>2645</v>
      </c>
      <c r="C39" s="2548" t="s">
        <v>2621</v>
      </c>
      <c r="D39" s="3073" t="s">
        <v>2635</v>
      </c>
      <c r="E39" s="370"/>
      <c r="F39" s="5252" t="s">
        <v>2634</v>
      </c>
      <c r="G39" s="5253"/>
      <c r="H39" s="5253"/>
      <c r="I39" s="5253"/>
      <c r="J39" s="5253"/>
      <c r="K39" s="5253"/>
      <c r="L39" s="5253"/>
      <c r="M39" s="5253"/>
      <c r="N39" s="5253"/>
      <c r="O39" s="5253"/>
      <c r="P39" s="5253"/>
      <c r="Q39" s="5253"/>
      <c r="R39" s="5253"/>
      <c r="S39" s="5253"/>
      <c r="T39" s="5254"/>
      <c r="AB39" s="2554"/>
      <c r="AC39" s="2554"/>
      <c r="AD39" s="2554"/>
      <c r="AE39" s="2554"/>
      <c r="AF39" s="2554"/>
    </row>
    <row r="40" spans="1:37" s="2536" customFormat="1" ht="17.25" customHeight="1">
      <c r="A40" s="5251"/>
      <c r="B40" s="3064" t="s">
        <v>2623</v>
      </c>
      <c r="C40" s="3059" t="s">
        <v>2624</v>
      </c>
      <c r="D40" s="3074" t="s">
        <v>2641</v>
      </c>
      <c r="E40" s="3059"/>
      <c r="F40" s="3060">
        <v>6</v>
      </c>
      <c r="G40" s="3060">
        <v>6</v>
      </c>
      <c r="H40" s="3060">
        <v>6</v>
      </c>
      <c r="I40" s="3060">
        <v>11</v>
      </c>
      <c r="J40" s="3060">
        <v>11</v>
      </c>
      <c r="K40" s="3060">
        <v>11</v>
      </c>
      <c r="L40" s="3060">
        <v>11</v>
      </c>
      <c r="M40" s="3060">
        <v>11</v>
      </c>
      <c r="N40" s="3060">
        <v>20</v>
      </c>
      <c r="O40" s="3060">
        <v>20</v>
      </c>
      <c r="P40" s="3060">
        <v>20</v>
      </c>
      <c r="Q40" s="3060">
        <v>20</v>
      </c>
      <c r="R40" s="3060">
        <v>20</v>
      </c>
      <c r="S40" s="3060">
        <v>20</v>
      </c>
      <c r="T40" s="3060">
        <v>20</v>
      </c>
      <c r="AB40" s="2554"/>
      <c r="AC40" s="2554"/>
      <c r="AD40" s="2554"/>
      <c r="AE40" s="2554"/>
      <c r="AF40" s="2554"/>
    </row>
    <row r="41" spans="1:37" s="2536" customFormat="1" ht="17.25" customHeight="1">
      <c r="A41" s="5251"/>
      <c r="B41" s="2563" t="s">
        <v>2644</v>
      </c>
      <c r="C41" s="2548" t="s">
        <v>2621</v>
      </c>
      <c r="D41" s="3075" t="s">
        <v>2625</v>
      </c>
      <c r="E41" s="11"/>
      <c r="F41" s="3061">
        <v>3.1842557489253949</v>
      </c>
      <c r="G41" s="3061">
        <v>6.3685114978507897</v>
      </c>
      <c r="H41" s="3061">
        <v>9.5527672467761988</v>
      </c>
      <c r="I41" s="3061">
        <v>6.9474670885645082</v>
      </c>
      <c r="J41" s="3061">
        <v>8.6843338607056353</v>
      </c>
      <c r="K41" s="3061">
        <v>10.421200632846762</v>
      </c>
      <c r="L41" s="3061">
        <v>12.158067404987875</v>
      </c>
      <c r="M41" s="3061">
        <v>13.894934177129002</v>
      </c>
      <c r="N41" s="3061">
        <v>8.5974905220985676</v>
      </c>
      <c r="O41" s="3061">
        <v>9.5527672467761846</v>
      </c>
      <c r="P41" s="3061">
        <v>10.508043971453816</v>
      </c>
      <c r="Q41" s="3061">
        <v>11.463320696131433</v>
      </c>
      <c r="R41" s="3061">
        <v>12.41859742080905</v>
      </c>
      <c r="S41" s="3061">
        <v>13.373874145486667</v>
      </c>
      <c r="T41" s="3061">
        <v>14.329150870164284</v>
      </c>
      <c r="AB41" s="2554"/>
      <c r="AC41" s="2554"/>
      <c r="AD41" s="2554"/>
      <c r="AE41" s="2554"/>
      <c r="AF41" s="2554"/>
    </row>
    <row r="42" spans="1:37" s="2536" customFormat="1" ht="17.25" customHeight="1">
      <c r="A42" s="5251"/>
      <c r="B42" s="2563" t="s">
        <v>2643</v>
      </c>
      <c r="C42" s="2548" t="s">
        <v>2621</v>
      </c>
      <c r="D42" s="3073" t="s">
        <v>2620</v>
      </c>
      <c r="E42" s="11"/>
      <c r="F42" s="3061">
        <v>81.815744251074605</v>
      </c>
      <c r="G42" s="3061">
        <v>78.63148850214921</v>
      </c>
      <c r="H42" s="3061">
        <v>75.447232753223801</v>
      </c>
      <c r="I42" s="3061">
        <v>78.052532911435492</v>
      </c>
      <c r="J42" s="3061">
        <v>76.315666139294365</v>
      </c>
      <c r="K42" s="3061">
        <v>74.578799367153238</v>
      </c>
      <c r="L42" s="3061">
        <v>72.841932595012125</v>
      </c>
      <c r="M42" s="3061">
        <v>71.105065822870998</v>
      </c>
      <c r="N42" s="3061">
        <v>76.402509477901432</v>
      </c>
      <c r="O42" s="3061">
        <v>75.447232753223815</v>
      </c>
      <c r="P42" s="3061">
        <v>74.491956028546184</v>
      </c>
      <c r="Q42" s="3061">
        <v>73.536679303868567</v>
      </c>
      <c r="R42" s="3061">
        <v>72.58140257919095</v>
      </c>
      <c r="S42" s="3061">
        <v>71.626125854513333</v>
      </c>
      <c r="T42" s="3061">
        <v>70.670849129835716</v>
      </c>
      <c r="AB42" s="2554"/>
      <c r="AC42" s="2554"/>
      <c r="AD42" s="2554"/>
      <c r="AE42" s="2554"/>
      <c r="AF42" s="2554"/>
    </row>
    <row r="43" spans="1:37" s="2536" customFormat="1" ht="17.25" customHeight="1">
      <c r="A43" s="5251"/>
      <c r="B43" s="2565" t="s">
        <v>2639</v>
      </c>
      <c r="C43" s="1216" t="s">
        <v>2622</v>
      </c>
      <c r="D43" s="3076" t="s">
        <v>2640</v>
      </c>
      <c r="E43" s="369"/>
      <c r="F43" s="3062">
        <v>20.361678713140019</v>
      </c>
      <c r="G43" s="3062">
        <v>40.723357426280039</v>
      </c>
      <c r="H43" s="3062">
        <v>61.085036139420055</v>
      </c>
      <c r="I43" s="3062">
        <v>81.446714852560078</v>
      </c>
      <c r="J43" s="3062">
        <v>101.80839356570009</v>
      </c>
      <c r="K43" s="3062">
        <v>122.17007227884011</v>
      </c>
      <c r="L43" s="3062">
        <v>142.53175099198015</v>
      </c>
      <c r="M43" s="3062">
        <v>162.89342970512016</v>
      </c>
      <c r="N43" s="3062">
        <v>183.25510841826022</v>
      </c>
      <c r="O43" s="3062">
        <v>203.61678713140017</v>
      </c>
      <c r="P43" s="3062">
        <v>223.97846584454027</v>
      </c>
      <c r="Q43" s="3062">
        <v>244.34014455768022</v>
      </c>
      <c r="R43" s="3062">
        <v>264.70182327082028</v>
      </c>
      <c r="S43" s="3062">
        <v>285.06350198396029</v>
      </c>
      <c r="T43" s="3062">
        <v>305.4251806971003</v>
      </c>
      <c r="AB43" s="2554"/>
      <c r="AC43" s="2554"/>
      <c r="AD43" s="2554"/>
      <c r="AE43" s="2554"/>
      <c r="AF43" s="2554"/>
    </row>
    <row r="44" spans="1:37" s="2536" customFormat="1" ht="17.25" customHeight="1">
      <c r="A44" s="3054"/>
      <c r="B44" s="2548"/>
      <c r="C44" s="370"/>
      <c r="D44" s="2548"/>
      <c r="E44" s="370"/>
      <c r="F44" s="2549"/>
      <c r="G44" s="746"/>
      <c r="H44" s="746"/>
      <c r="I44" s="746"/>
      <c r="J44" s="746"/>
      <c r="K44" s="746"/>
      <c r="L44" s="746"/>
      <c r="M44" s="746"/>
      <c r="N44" s="746"/>
      <c r="O44" s="746"/>
      <c r="P44" s="746"/>
      <c r="Q44" s="746"/>
      <c r="R44" s="746"/>
      <c r="S44" s="746"/>
      <c r="T44" s="746"/>
      <c r="U44" s="746"/>
      <c r="V44" s="746"/>
      <c r="W44" s="746"/>
      <c r="X44" s="746"/>
      <c r="Y44" s="746"/>
      <c r="Z44" s="746"/>
      <c r="AA44" s="746"/>
      <c r="AB44" s="2554"/>
      <c r="AC44" s="2554"/>
      <c r="AD44" s="2554"/>
      <c r="AE44" s="2554"/>
      <c r="AF44" s="2554"/>
      <c r="AG44" s="2554"/>
    </row>
    <row r="45" spans="1:37" s="2536" customFormat="1" ht="17.25" customHeight="1">
      <c r="A45" s="3054"/>
      <c r="B45" s="2548"/>
      <c r="C45" s="370"/>
      <c r="D45" s="2548"/>
      <c r="E45" s="370"/>
      <c r="F45" s="2549"/>
      <c r="G45" s="746"/>
      <c r="H45" s="746"/>
      <c r="I45" s="746"/>
      <c r="J45" s="746"/>
      <c r="K45" s="746"/>
      <c r="L45" s="746"/>
      <c r="M45" s="746"/>
      <c r="N45" s="746"/>
      <c r="O45" s="746"/>
      <c r="P45" s="746"/>
      <c r="Q45" s="746"/>
      <c r="R45" s="746"/>
      <c r="S45" s="746"/>
      <c r="T45" s="746"/>
      <c r="U45" s="746"/>
      <c r="V45" s="746"/>
      <c r="W45" s="746"/>
      <c r="X45" s="746"/>
      <c r="Y45" s="746"/>
      <c r="Z45" s="746"/>
      <c r="AA45" s="746"/>
      <c r="AB45" s="2554"/>
      <c r="AC45" s="2554"/>
      <c r="AD45" s="2554"/>
      <c r="AE45" s="2554"/>
      <c r="AF45" s="2554"/>
      <c r="AG45" s="2554"/>
    </row>
    <row r="46" spans="1:37" s="145" customFormat="1" ht="17.25" customHeight="1">
      <c r="A46" s="2947"/>
      <c r="B46" s="2947" t="s">
        <v>2650</v>
      </c>
      <c r="C46" s="2944"/>
      <c r="D46" s="2943"/>
      <c r="E46" s="2944"/>
      <c r="F46" s="2945"/>
      <c r="G46" s="2946"/>
      <c r="H46" s="2946"/>
      <c r="I46" s="2946"/>
      <c r="J46" s="2946"/>
      <c r="K46" s="2946"/>
      <c r="L46" s="2946"/>
      <c r="M46" s="2946"/>
      <c r="N46" s="2946"/>
      <c r="O46" s="2946"/>
      <c r="P46" s="2946"/>
      <c r="Q46" s="2946"/>
      <c r="R46" s="2946"/>
      <c r="S46" s="2946"/>
      <c r="T46" s="2946"/>
      <c r="U46" s="2946"/>
      <c r="V46" s="2946"/>
      <c r="W46" s="2946"/>
      <c r="X46" s="2946"/>
      <c r="Y46" s="2946"/>
      <c r="Z46" s="2946"/>
      <c r="AA46" s="2946"/>
      <c r="AB46" s="2946"/>
      <c r="AC46" s="2946"/>
      <c r="AD46" s="2946"/>
      <c r="AE46" s="2946"/>
      <c r="AF46" s="2946"/>
      <c r="AG46" s="2946"/>
      <c r="AH46" s="2946"/>
      <c r="AI46" s="2946"/>
      <c r="AJ46" s="146"/>
      <c r="AK46" s="147"/>
    </row>
    <row r="47" spans="1:37" s="2536" customFormat="1" ht="17.25" customHeight="1">
      <c r="A47" s="3054"/>
      <c r="B47" s="2548"/>
      <c r="C47" s="370"/>
      <c r="D47" s="2548"/>
      <c r="E47" s="370"/>
      <c r="F47" s="2549"/>
      <c r="G47" s="746"/>
      <c r="H47" s="746"/>
      <c r="I47" s="746"/>
      <c r="J47" s="746"/>
      <c r="K47" s="746"/>
      <c r="L47" s="746"/>
      <c r="M47" s="746"/>
      <c r="N47" s="746"/>
      <c r="O47" s="746"/>
      <c r="P47" s="746"/>
      <c r="Q47" s="746"/>
      <c r="R47" s="746"/>
      <c r="S47" s="746"/>
      <c r="T47" s="746"/>
      <c r="U47" s="746"/>
      <c r="V47" s="746"/>
      <c r="W47" s="746"/>
      <c r="X47" s="746"/>
      <c r="Y47" s="746"/>
      <c r="Z47" s="746"/>
      <c r="AA47" s="746"/>
      <c r="AB47" s="2554"/>
      <c r="AC47" s="2554"/>
      <c r="AD47" s="2554"/>
      <c r="AE47" s="2554"/>
      <c r="AF47" s="2554"/>
      <c r="AG47" s="2554"/>
    </row>
    <row r="48" spans="1:37" s="2536" customFormat="1" ht="17.25" customHeight="1">
      <c r="A48" s="3054"/>
      <c r="B48" s="2548" t="s">
        <v>2648</v>
      </c>
      <c r="C48" s="370"/>
      <c r="D48" s="2548"/>
      <c r="E48" s="370"/>
      <c r="F48" s="2549"/>
      <c r="G48" s="746"/>
      <c r="H48" s="746"/>
      <c r="I48" s="746"/>
      <c r="J48" s="746"/>
      <c r="K48" s="746"/>
      <c r="L48" s="746"/>
      <c r="M48" s="746"/>
      <c r="N48" s="746"/>
      <c r="O48" s="746"/>
      <c r="P48" s="746"/>
      <c r="Q48" s="746"/>
      <c r="R48" s="746"/>
      <c r="S48" s="746"/>
      <c r="T48" s="746"/>
      <c r="U48" s="746"/>
      <c r="V48" s="746"/>
      <c r="W48" s="746"/>
      <c r="X48" s="746"/>
      <c r="Y48" s="746"/>
      <c r="Z48" s="746"/>
      <c r="AA48" s="746"/>
      <c r="AB48" s="2554"/>
      <c r="AC48" s="2554"/>
      <c r="AD48" s="2554"/>
      <c r="AE48" s="2554"/>
      <c r="AF48" s="2554"/>
      <c r="AG48" s="2554"/>
    </row>
    <row r="49" spans="1:37" s="2536" customFormat="1" ht="17.25" customHeight="1">
      <c r="A49" s="3054"/>
      <c r="B49" s="2536" t="s">
        <v>2649</v>
      </c>
      <c r="C49" s="370"/>
      <c r="D49" s="2548"/>
      <c r="E49" s="370"/>
      <c r="F49" s="2549"/>
      <c r="G49" s="746"/>
      <c r="H49" s="746"/>
      <c r="I49" s="746"/>
      <c r="J49" s="746"/>
      <c r="K49" s="746"/>
      <c r="L49" s="746"/>
      <c r="M49" s="746"/>
      <c r="N49" s="746"/>
      <c r="O49" s="746"/>
      <c r="P49" s="746"/>
      <c r="Q49" s="746"/>
      <c r="R49" s="746"/>
      <c r="S49" s="746"/>
      <c r="T49" s="746"/>
      <c r="U49" s="746"/>
      <c r="V49" s="746"/>
      <c r="W49" s="746"/>
      <c r="X49" s="746"/>
      <c r="Y49" s="746"/>
      <c r="Z49" s="746"/>
      <c r="AA49" s="746"/>
      <c r="AB49" s="2554"/>
      <c r="AC49" s="2554"/>
      <c r="AD49" s="2554"/>
      <c r="AE49" s="2554"/>
      <c r="AF49" s="2554"/>
      <c r="AG49" s="2554"/>
    </row>
    <row r="50" spans="1:37" s="2536" customFormat="1" ht="17.25" customHeight="1">
      <c r="A50" s="3054"/>
      <c r="B50" s="2548"/>
      <c r="C50" s="370"/>
      <c r="D50" s="2548"/>
      <c r="E50" s="370"/>
      <c r="F50" s="2549"/>
      <c r="G50" s="746"/>
      <c r="H50" s="746"/>
      <c r="I50" s="746"/>
      <c r="J50" s="746"/>
      <c r="K50" s="746"/>
      <c r="L50" s="746"/>
      <c r="M50" s="746"/>
      <c r="N50" s="746"/>
      <c r="O50" s="746"/>
      <c r="P50" s="746"/>
      <c r="Q50" s="746"/>
      <c r="R50" s="746"/>
      <c r="S50" s="746"/>
      <c r="T50" s="746"/>
      <c r="U50" s="746"/>
      <c r="V50" s="746"/>
      <c r="W50" s="746"/>
      <c r="X50" s="746"/>
      <c r="Y50" s="746"/>
      <c r="Z50" s="746"/>
      <c r="AA50" s="746"/>
      <c r="AB50" s="2554"/>
      <c r="AC50" s="2554"/>
      <c r="AD50" s="2554"/>
      <c r="AE50" s="2554"/>
      <c r="AF50" s="2554"/>
      <c r="AG50" s="2554"/>
    </row>
    <row r="52" spans="1:37" s="249" customFormat="1" ht="17.25" customHeight="1">
      <c r="A52" s="2561" t="s">
        <v>2605</v>
      </c>
      <c r="B52" s="307"/>
      <c r="C52" s="252"/>
      <c r="D52" s="307"/>
      <c r="E52" s="252"/>
      <c r="F52" s="253"/>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173"/>
      <c r="AK52" s="174"/>
    </row>
    <row r="53" spans="1:37" s="1122" customFormat="1" ht="32.25" customHeight="1">
      <c r="A53" s="175"/>
      <c r="B53" s="1210" t="s">
        <v>1199</v>
      </c>
      <c r="C53" s="642"/>
      <c r="D53" s="52"/>
      <c r="E53" s="642"/>
      <c r="F53" s="754">
        <v>100</v>
      </c>
      <c r="G53" s="755">
        <f>F53+100</f>
        <v>200</v>
      </c>
      <c r="H53" s="755">
        <f t="shared" ref="H53" si="14">G53+100</f>
        <v>300</v>
      </c>
      <c r="I53" s="755">
        <f t="shared" ref="I53" si="15">H53+100</f>
        <v>400</v>
      </c>
      <c r="J53" s="755">
        <f t="shared" ref="J53" si="16">I53+100</f>
        <v>500</v>
      </c>
      <c r="K53" s="755">
        <f t="shared" ref="K53" si="17">J53+100</f>
        <v>600</v>
      </c>
      <c r="L53" s="755">
        <f t="shared" ref="L53" si="18">K53+100</f>
        <v>700</v>
      </c>
      <c r="M53" s="755">
        <f t="shared" ref="M53" si="19">L53+100</f>
        <v>800</v>
      </c>
      <c r="N53" s="755">
        <f t="shared" ref="N53" si="20">M53+100</f>
        <v>900</v>
      </c>
      <c r="O53" s="755">
        <f t="shared" ref="O53" si="21">N53+100</f>
        <v>1000</v>
      </c>
      <c r="P53" s="755">
        <f t="shared" ref="P53" si="22">O53+100</f>
        <v>1100</v>
      </c>
      <c r="Q53" s="755">
        <f t="shared" ref="Q53" si="23">P53+100</f>
        <v>1200</v>
      </c>
      <c r="R53" s="755">
        <f t="shared" ref="R53" si="24">Q53+100</f>
        <v>1300</v>
      </c>
      <c r="S53" s="755">
        <f t="shared" ref="S53" si="25">R53+100</f>
        <v>1400</v>
      </c>
      <c r="T53" s="3058">
        <f t="shared" ref="T53" si="26">S53+100</f>
        <v>1500</v>
      </c>
      <c r="V53" s="2554"/>
      <c r="W53" s="2554"/>
      <c r="X53" s="2554"/>
      <c r="Y53" s="2554"/>
      <c r="Z53" s="2554"/>
      <c r="AA53" s="2554"/>
      <c r="AB53" s="2554"/>
      <c r="AC53" s="2554"/>
      <c r="AD53" s="2554"/>
      <c r="AE53" s="2554"/>
      <c r="AF53" s="2554"/>
      <c r="AG53" s="2554"/>
      <c r="AH53" s="2554"/>
      <c r="AI53" s="2554"/>
      <c r="AJ53" s="2541"/>
      <c r="AK53" s="1124"/>
    </row>
    <row r="54" spans="1:37" s="1122" customFormat="1">
      <c r="B54" s="795" t="s">
        <v>956</v>
      </c>
      <c r="C54" s="799"/>
      <c r="D54" s="52"/>
      <c r="E54" s="2539" t="s">
        <v>2077</v>
      </c>
      <c r="F54" s="1350" t="s">
        <v>2236</v>
      </c>
      <c r="G54" s="1350"/>
      <c r="H54" s="1351"/>
      <c r="I54" s="264"/>
      <c r="J54" s="265"/>
      <c r="K54" s="264"/>
      <c r="L54" s="265"/>
      <c r="M54" s="264"/>
      <c r="N54" s="265"/>
      <c r="O54" s="264"/>
      <c r="P54" s="265"/>
      <c r="Q54" s="264"/>
      <c r="R54" s="265"/>
      <c r="S54" s="264"/>
      <c r="T54" s="558"/>
      <c r="V54" s="2540"/>
      <c r="W54" s="2541"/>
      <c r="X54" s="2540"/>
      <c r="Y54" s="2541"/>
      <c r="Z54" s="2540"/>
      <c r="AA54" s="2541"/>
      <c r="AB54" s="2540"/>
      <c r="AC54" s="2541"/>
      <c r="AD54" s="2540"/>
      <c r="AE54" s="2541"/>
      <c r="AF54" s="2540"/>
      <c r="AG54" s="2541"/>
      <c r="AH54" s="2540"/>
      <c r="AI54" s="2541"/>
      <c r="AJ54" s="2541"/>
      <c r="AK54" s="1124"/>
    </row>
    <row r="55" spans="1:37" s="1122" customFormat="1">
      <c r="B55" s="239" t="s">
        <v>956</v>
      </c>
      <c r="C55" s="1123"/>
      <c r="E55" s="2536" t="s">
        <v>2077</v>
      </c>
      <c r="F55" s="1128"/>
      <c r="G55" s="1128"/>
      <c r="H55" s="1354" t="s">
        <v>2237</v>
      </c>
      <c r="I55" s="1355"/>
      <c r="J55" s="1354"/>
      <c r="K55" s="1355"/>
      <c r="L55" s="269"/>
      <c r="M55" s="268"/>
      <c r="N55" s="269"/>
      <c r="O55" s="268"/>
      <c r="P55" s="269"/>
      <c r="Q55" s="268"/>
      <c r="R55" s="269"/>
      <c r="S55" s="268"/>
      <c r="T55" s="548"/>
      <c r="V55" s="2540"/>
      <c r="W55" s="2541"/>
      <c r="X55" s="2540"/>
      <c r="Y55" s="2541"/>
      <c r="Z55" s="2540"/>
      <c r="AA55" s="2541"/>
      <c r="AB55" s="2540"/>
      <c r="AC55" s="2541"/>
      <c r="AD55" s="2540"/>
      <c r="AE55" s="2541"/>
      <c r="AF55" s="2540"/>
      <c r="AG55" s="2541"/>
      <c r="AH55" s="2540"/>
      <c r="AI55" s="2541"/>
      <c r="AJ55" s="2541"/>
      <c r="AK55" s="1124"/>
    </row>
    <row r="56" spans="1:37" s="1122" customFormat="1">
      <c r="B56" s="239" t="s">
        <v>956</v>
      </c>
      <c r="C56" s="1123"/>
      <c r="E56" s="2536" t="s">
        <v>2077</v>
      </c>
      <c r="F56" s="1128"/>
      <c r="G56" s="1128"/>
      <c r="H56" s="651"/>
      <c r="I56" s="268"/>
      <c r="J56" s="274" t="s">
        <v>2238</v>
      </c>
      <c r="K56" s="1356"/>
      <c r="L56" s="274"/>
      <c r="M56" s="1356"/>
      <c r="N56" s="274"/>
      <c r="O56" s="1356"/>
      <c r="P56" s="274"/>
      <c r="Q56" s="268"/>
      <c r="R56" s="269"/>
      <c r="S56" s="268"/>
      <c r="T56" s="548"/>
      <c r="V56" s="2540"/>
      <c r="W56" s="2541"/>
      <c r="X56" s="2540"/>
      <c r="Y56" s="2541"/>
      <c r="Z56" s="2540"/>
      <c r="AA56" s="2541"/>
      <c r="AB56" s="2540"/>
      <c r="AC56" s="2541"/>
      <c r="AD56" s="2540"/>
      <c r="AE56" s="2541"/>
      <c r="AF56" s="2540"/>
      <c r="AG56" s="2541"/>
      <c r="AH56" s="2540"/>
      <c r="AI56" s="2541"/>
      <c r="AJ56" s="2541"/>
      <c r="AK56" s="1124"/>
    </row>
    <row r="57" spans="1:37" s="1122" customFormat="1">
      <c r="B57" s="244" t="s">
        <v>956</v>
      </c>
      <c r="C57" s="409"/>
      <c r="D57" s="205"/>
      <c r="E57" s="2551" t="s">
        <v>2077</v>
      </c>
      <c r="F57" s="30"/>
      <c r="G57" s="30"/>
      <c r="H57" s="653"/>
      <c r="I57" s="284"/>
      <c r="J57" s="285"/>
      <c r="K57" s="284"/>
      <c r="L57" s="285"/>
      <c r="M57" s="284"/>
      <c r="N57" s="285"/>
      <c r="O57" s="1347" t="s">
        <v>2239</v>
      </c>
      <c r="P57" s="1348"/>
      <c r="Q57" s="1347"/>
      <c r="R57" s="1348"/>
      <c r="S57" s="1347"/>
      <c r="T57" s="3072"/>
      <c r="V57" s="2541"/>
      <c r="W57" s="2540"/>
      <c r="X57" s="2541"/>
      <c r="Y57" s="2540"/>
      <c r="Z57" s="2541"/>
      <c r="AA57" s="2541"/>
      <c r="AB57" s="2540"/>
      <c r="AC57" s="2541"/>
      <c r="AD57" s="2540"/>
      <c r="AE57" s="2541"/>
      <c r="AF57" s="2540"/>
      <c r="AG57" s="2541"/>
      <c r="AH57" s="2540"/>
      <c r="AI57" s="2541"/>
      <c r="AJ57" s="2541"/>
      <c r="AK57" s="1124"/>
    </row>
    <row r="58" spans="1:37">
      <c r="V58" s="2540"/>
      <c r="W58" s="2541"/>
      <c r="X58" s="2540"/>
      <c r="Y58" s="2541"/>
      <c r="Z58" s="2540"/>
      <c r="AA58" s="2541"/>
      <c r="AB58" s="2540"/>
      <c r="AC58" s="2541"/>
      <c r="AD58" s="2540"/>
      <c r="AE58" s="2541"/>
      <c r="AF58" s="2540"/>
      <c r="AG58" s="2541"/>
      <c r="AH58" s="2540"/>
      <c r="AI58" s="2541"/>
      <c r="AJ58" s="2541"/>
    </row>
    <row r="60" spans="1:37" s="249" customFormat="1" ht="17.25" customHeight="1">
      <c r="A60" s="2561" t="s">
        <v>405</v>
      </c>
      <c r="B60" s="307"/>
      <c r="C60" s="252"/>
      <c r="D60" s="307"/>
      <c r="E60" s="252"/>
      <c r="F60" s="253"/>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c r="AJ60" s="173"/>
      <c r="AK60" s="174"/>
    </row>
    <row r="61" spans="1:37" s="2536" customFormat="1" ht="17.25" customHeight="1">
      <c r="A61" s="1209"/>
      <c r="B61" s="2548"/>
      <c r="C61" s="2545"/>
      <c r="D61" s="2548"/>
      <c r="E61" s="2545"/>
      <c r="F61" s="2549"/>
      <c r="G61" s="2554"/>
      <c r="H61" s="2554"/>
      <c r="I61" s="2554"/>
      <c r="J61" s="2554"/>
      <c r="K61" s="2554"/>
      <c r="L61" s="2554"/>
      <c r="M61" s="2554"/>
      <c r="N61" s="2554"/>
      <c r="O61" s="2554"/>
      <c r="P61" s="2554"/>
      <c r="Q61" s="2554"/>
      <c r="R61" s="2554"/>
      <c r="S61" s="2554"/>
      <c r="T61" s="2554"/>
      <c r="U61" s="2554"/>
      <c r="V61" s="2554"/>
      <c r="W61" s="2554"/>
      <c r="X61" s="2554"/>
      <c r="Y61" s="2554"/>
      <c r="Z61" s="2554"/>
      <c r="AA61" s="2554"/>
      <c r="AB61" s="2554"/>
      <c r="AC61" s="2554"/>
      <c r="AD61" s="2554"/>
      <c r="AE61" s="2554"/>
      <c r="AF61" s="2554"/>
      <c r="AG61" s="2554"/>
      <c r="AH61" s="2554"/>
      <c r="AI61" s="2554"/>
      <c r="AJ61" s="2541"/>
      <c r="AK61" s="2540"/>
    </row>
    <row r="62" spans="1:37" s="146" customFormat="1">
      <c r="A62" s="2541"/>
      <c r="B62" s="145" t="s">
        <v>2703</v>
      </c>
      <c r="C62" s="145"/>
      <c r="D62" s="145"/>
      <c r="E62" s="3032"/>
      <c r="F62" s="145"/>
      <c r="G62" s="147"/>
      <c r="I62" s="147"/>
      <c r="K62" s="147"/>
      <c r="M62" s="147"/>
      <c r="O62" s="147"/>
      <c r="R62" s="147"/>
      <c r="T62" s="145"/>
      <c r="U62" s="145"/>
      <c r="V62" s="145"/>
      <c r="W62" s="145"/>
      <c r="X62" s="145"/>
      <c r="Y62" s="145"/>
      <c r="Z62" s="145"/>
      <c r="AA62" s="145"/>
      <c r="AB62" s="145"/>
      <c r="AC62" s="145"/>
      <c r="AD62" s="145"/>
      <c r="AE62" s="145"/>
      <c r="AF62" s="145"/>
      <c r="AG62" s="145"/>
      <c r="AH62" s="145"/>
      <c r="AI62" s="145"/>
      <c r="AJ62" s="145"/>
      <c r="AK62" s="147"/>
    </row>
    <row r="63" spans="1:37" s="2541" customFormat="1">
      <c r="B63" s="2536"/>
      <c r="C63" s="2536"/>
      <c r="D63" s="2536"/>
      <c r="E63" s="3030"/>
      <c r="F63" s="2536"/>
      <c r="G63" s="2540"/>
      <c r="I63" s="2540"/>
      <c r="K63" s="2540"/>
      <c r="M63" s="2540"/>
      <c r="O63" s="2540"/>
      <c r="R63" s="2540"/>
      <c r="T63" s="2536"/>
      <c r="U63" s="2536"/>
      <c r="V63" s="2536"/>
      <c r="W63" s="2536"/>
      <c r="X63" s="2536"/>
      <c r="Y63" s="2536"/>
      <c r="Z63" s="2536"/>
      <c r="AA63" s="2536"/>
      <c r="AB63" s="2536"/>
      <c r="AC63" s="2536"/>
      <c r="AD63" s="2536"/>
      <c r="AE63" s="2536"/>
      <c r="AF63" s="2536"/>
      <c r="AG63" s="2536"/>
      <c r="AH63" s="2536"/>
      <c r="AI63" s="2536"/>
      <c r="AJ63" s="2536"/>
      <c r="AK63" s="2540"/>
    </row>
    <row r="64" spans="1:37" s="2536" customFormat="1" ht="17.25" customHeight="1">
      <c r="A64" s="1209"/>
      <c r="B64" s="2548"/>
      <c r="C64" s="2545"/>
      <c r="D64" s="2548"/>
      <c r="E64" s="2545"/>
      <c r="F64" s="2549"/>
      <c r="G64" s="4192" t="s">
        <v>969</v>
      </c>
      <c r="H64" s="4193"/>
      <c r="I64" s="4193"/>
      <c r="J64" s="4293"/>
      <c r="K64" s="4294" t="s">
        <v>970</v>
      </c>
      <c r="L64" s="4295"/>
      <c r="M64" s="4295"/>
      <c r="N64" s="4296"/>
      <c r="O64" s="4297" t="s">
        <v>971</v>
      </c>
      <c r="P64" s="4298"/>
      <c r="Q64" s="4298"/>
      <c r="R64" s="4299"/>
      <c r="S64" s="2554"/>
      <c r="T64" s="2554"/>
      <c r="U64" s="2554"/>
      <c r="V64" s="2554"/>
      <c r="W64" s="2554"/>
      <c r="X64" s="2554"/>
      <c r="Y64" s="2554"/>
      <c r="Z64" s="2554"/>
      <c r="AA64" s="2554"/>
      <c r="AB64" s="2554"/>
      <c r="AC64" s="2554"/>
      <c r="AD64" s="2554"/>
      <c r="AE64" s="2554"/>
      <c r="AF64" s="2554"/>
      <c r="AG64" s="2554"/>
      <c r="AH64" s="2554"/>
      <c r="AI64" s="2554"/>
      <c r="AJ64" s="2541"/>
      <c r="AK64" s="2540"/>
    </row>
    <row r="65" spans="1:38" s="2536" customFormat="1" ht="17.25" customHeight="1">
      <c r="A65" s="1209"/>
      <c r="B65" s="2564" t="s">
        <v>2704</v>
      </c>
      <c r="C65" s="2562"/>
      <c r="D65" s="803"/>
      <c r="E65" s="2562"/>
      <c r="F65" s="2566"/>
      <c r="G65" s="5245" t="s">
        <v>2705</v>
      </c>
      <c r="H65" s="5246"/>
      <c r="I65" s="5246"/>
      <c r="J65" s="5247"/>
      <c r="K65" s="5245" t="s">
        <v>2719</v>
      </c>
      <c r="L65" s="5246"/>
      <c r="M65" s="5246"/>
      <c r="N65" s="5247"/>
      <c r="O65" s="5245" t="s">
        <v>2720</v>
      </c>
      <c r="P65" s="5246"/>
      <c r="Q65" s="5246"/>
      <c r="R65" s="5247"/>
      <c r="S65" s="2554"/>
      <c r="T65" s="2554"/>
      <c r="U65" s="2554"/>
      <c r="V65" s="2554"/>
      <c r="W65" s="2554"/>
      <c r="X65" s="2554"/>
      <c r="Y65" s="2554"/>
      <c r="Z65" s="2554"/>
      <c r="AA65" s="2554"/>
      <c r="AB65" s="2554"/>
      <c r="AC65" s="2554"/>
      <c r="AD65" s="2554"/>
      <c r="AE65" s="2554"/>
      <c r="AF65" s="2554"/>
      <c r="AG65" s="2554"/>
      <c r="AH65" s="2554"/>
      <c r="AI65" s="2554"/>
      <c r="AJ65" s="2541"/>
      <c r="AK65" s="2540"/>
    </row>
    <row r="66" spans="1:38" s="2536" customFormat="1">
      <c r="B66" s="2542" t="s">
        <v>2698</v>
      </c>
      <c r="E66" s="3090"/>
      <c r="F66" s="625"/>
      <c r="G66" s="4245" t="s">
        <v>2728</v>
      </c>
      <c r="H66" s="4246"/>
      <c r="I66" s="4246"/>
      <c r="J66" s="4247"/>
      <c r="K66" s="4245" t="s">
        <v>2697</v>
      </c>
      <c r="L66" s="4246"/>
      <c r="M66" s="4246"/>
      <c r="N66" s="4247"/>
      <c r="O66" s="4245" t="s">
        <v>2619</v>
      </c>
      <c r="P66" s="4246"/>
      <c r="Q66" s="4246"/>
      <c r="R66" s="4247"/>
      <c r="S66" s="2541"/>
      <c r="T66" s="2540"/>
      <c r="U66" s="2541"/>
      <c r="V66" s="2540"/>
      <c r="W66" s="2541"/>
      <c r="X66" s="2540"/>
      <c r="Y66" s="2541"/>
      <c r="Z66" s="2540"/>
      <c r="AA66" s="2541"/>
      <c r="AB66" s="2540"/>
      <c r="AC66" s="2541"/>
      <c r="AD66" s="2540"/>
      <c r="AE66" s="2541"/>
      <c r="AF66" s="2540"/>
      <c r="AG66" s="2541"/>
      <c r="AH66" s="2540"/>
      <c r="AI66" s="2541"/>
      <c r="AJ66" s="2541"/>
    </row>
    <row r="67" spans="1:38">
      <c r="B67" s="2542" t="s">
        <v>2699</v>
      </c>
      <c r="C67" s="2536"/>
      <c r="D67" s="2536"/>
      <c r="E67" s="3030"/>
      <c r="F67" s="625"/>
      <c r="G67" s="4245">
        <v>25</v>
      </c>
      <c r="H67" s="4246"/>
      <c r="I67" s="4246"/>
      <c r="J67" s="4247"/>
      <c r="K67" s="4245">
        <v>50</v>
      </c>
      <c r="L67" s="4246"/>
      <c r="M67" s="4246"/>
      <c r="N67" s="4247"/>
      <c r="O67" s="4245">
        <v>50</v>
      </c>
      <c r="P67" s="4246"/>
      <c r="Q67" s="4246"/>
      <c r="R67" s="4247"/>
    </row>
    <row r="68" spans="1:38" s="2536" customFormat="1">
      <c r="B68" s="2542" t="s">
        <v>2700</v>
      </c>
      <c r="E68" s="3030"/>
      <c r="F68" s="625"/>
      <c r="G68" s="4245">
        <v>6</v>
      </c>
      <c r="H68" s="4246"/>
      <c r="I68" s="4246"/>
      <c r="J68" s="4247"/>
      <c r="K68" s="4245">
        <v>11</v>
      </c>
      <c r="L68" s="4246"/>
      <c r="M68" s="4246"/>
      <c r="N68" s="4247"/>
      <c r="O68" s="4245">
        <v>20</v>
      </c>
      <c r="P68" s="4246"/>
      <c r="Q68" s="4246"/>
      <c r="R68" s="4247"/>
      <c r="S68" s="2541"/>
      <c r="T68" s="2540"/>
      <c r="U68" s="2541"/>
      <c r="V68" s="2540"/>
      <c r="W68" s="2541"/>
      <c r="X68" s="2540"/>
      <c r="Y68" s="2541"/>
      <c r="Z68" s="2540"/>
      <c r="AA68" s="2541"/>
      <c r="AB68" s="2540"/>
      <c r="AC68" s="2541"/>
      <c r="AD68" s="2540"/>
      <c r="AE68" s="2541"/>
      <c r="AF68" s="2540"/>
      <c r="AG68" s="2541"/>
      <c r="AH68" s="2540"/>
      <c r="AI68" s="2541"/>
      <c r="AJ68" s="2541"/>
    </row>
    <row r="69" spans="1:38" s="2536" customFormat="1">
      <c r="B69" s="2542" t="s">
        <v>2701</v>
      </c>
      <c r="E69" s="3090"/>
      <c r="F69" s="625"/>
      <c r="G69" s="4245">
        <v>30.1</v>
      </c>
      <c r="H69" s="4246"/>
      <c r="I69" s="4246"/>
      <c r="J69" s="4247"/>
      <c r="K69" s="4245">
        <v>30.17</v>
      </c>
      <c r="L69" s="4246"/>
      <c r="M69" s="4246"/>
      <c r="N69" s="4247"/>
      <c r="O69" s="4245">
        <v>30</v>
      </c>
      <c r="P69" s="4246"/>
      <c r="Q69" s="4246"/>
      <c r="R69" s="4247"/>
      <c r="S69" s="2541"/>
      <c r="T69" s="2540"/>
      <c r="U69" s="2541"/>
      <c r="V69" s="2540"/>
      <c r="W69" s="2541"/>
      <c r="X69" s="2540"/>
      <c r="Y69" s="2541"/>
      <c r="Z69" s="2540"/>
      <c r="AA69" s="2541"/>
      <c r="AB69" s="2540"/>
      <c r="AC69" s="2541"/>
      <c r="AD69" s="2540"/>
      <c r="AE69" s="2541"/>
      <c r="AF69" s="2540"/>
      <c r="AG69" s="2541"/>
      <c r="AH69" s="2540"/>
      <c r="AI69" s="2541"/>
      <c r="AJ69" s="2541"/>
    </row>
    <row r="70" spans="1:38" s="2536" customFormat="1">
      <c r="B70" s="2542" t="s">
        <v>2702</v>
      </c>
      <c r="E70" s="3165"/>
      <c r="F70" s="625"/>
      <c r="G70" s="4245">
        <v>1.58</v>
      </c>
      <c r="H70" s="4246"/>
      <c r="I70" s="4246"/>
      <c r="J70" s="4247"/>
      <c r="K70" s="4245">
        <v>2.29</v>
      </c>
      <c r="L70" s="4246"/>
      <c r="M70" s="4246"/>
      <c r="N70" s="4247"/>
      <c r="O70" s="4245">
        <v>2.93</v>
      </c>
      <c r="P70" s="4246"/>
      <c r="Q70" s="4246"/>
      <c r="R70" s="4247"/>
      <c r="S70" s="2541"/>
      <c r="T70" s="2540"/>
      <c r="U70" s="2541"/>
      <c r="V70" s="2540"/>
      <c r="W70" s="2541"/>
      <c r="X70" s="2540"/>
      <c r="Y70" s="2541"/>
      <c r="Z70" s="2540"/>
      <c r="AA70" s="2541"/>
      <c r="AB70" s="2540"/>
      <c r="AC70" s="2541"/>
      <c r="AD70" s="2540"/>
      <c r="AE70" s="2541"/>
      <c r="AF70" s="2540"/>
      <c r="AG70" s="2541"/>
      <c r="AH70" s="2540"/>
      <c r="AI70" s="2541"/>
      <c r="AJ70" s="2541"/>
    </row>
    <row r="71" spans="1:38" s="2536" customFormat="1">
      <c r="B71" s="2560" t="s">
        <v>2920</v>
      </c>
      <c r="C71" s="2551"/>
      <c r="D71" s="2551"/>
      <c r="E71" s="3091"/>
      <c r="F71" s="621"/>
      <c r="G71" s="4287">
        <v>2.2000000000000002</v>
      </c>
      <c r="H71" s="4288"/>
      <c r="I71" s="4288"/>
      <c r="J71" s="4289"/>
      <c r="K71" s="4287">
        <v>3</v>
      </c>
      <c r="L71" s="4288"/>
      <c r="M71" s="4288"/>
      <c r="N71" s="4289"/>
      <c r="O71" s="4287">
        <v>4</v>
      </c>
      <c r="P71" s="4288"/>
      <c r="Q71" s="4288"/>
      <c r="R71" s="4289"/>
      <c r="S71" s="2541"/>
      <c r="T71" s="2540"/>
      <c r="U71" s="2541"/>
      <c r="V71" s="2540"/>
      <c r="W71" s="2541"/>
      <c r="X71" s="2540"/>
      <c r="Y71" s="2541"/>
      <c r="Z71" s="2540"/>
      <c r="AA71" s="2541"/>
      <c r="AB71" s="2540"/>
      <c r="AC71" s="2541"/>
      <c r="AD71" s="2540"/>
      <c r="AE71" s="2541"/>
      <c r="AF71" s="2540"/>
      <c r="AG71" s="2541"/>
      <c r="AH71" s="2540"/>
      <c r="AI71" s="2541"/>
      <c r="AJ71" s="2541"/>
    </row>
    <row r="73" spans="1:38" s="146" customFormat="1">
      <c r="A73" s="1125"/>
      <c r="B73" s="145" t="s">
        <v>956</v>
      </c>
      <c r="C73" s="145"/>
      <c r="D73" s="145"/>
      <c r="E73" s="2735" t="s">
        <v>2078</v>
      </c>
      <c r="F73" s="145"/>
      <c r="G73" s="147"/>
      <c r="I73" s="147"/>
      <c r="K73" s="147"/>
      <c r="M73" s="147"/>
      <c r="O73" s="147"/>
      <c r="R73" s="147"/>
      <c r="T73" s="145"/>
      <c r="U73" s="145"/>
      <c r="V73" s="145"/>
      <c r="W73" s="145"/>
      <c r="X73" s="145"/>
      <c r="Y73" s="145"/>
      <c r="Z73" s="145"/>
      <c r="AA73" s="145"/>
      <c r="AB73" s="145"/>
      <c r="AC73" s="145"/>
      <c r="AD73" s="145"/>
      <c r="AE73" s="145"/>
      <c r="AF73" s="145"/>
      <c r="AG73" s="145"/>
      <c r="AH73" s="145"/>
      <c r="AI73" s="145"/>
      <c r="AJ73" s="145"/>
      <c r="AK73" s="147"/>
    </row>
    <row r="74" spans="1:38" s="1125" customFormat="1">
      <c r="B74" s="1122"/>
      <c r="C74" s="1122"/>
      <c r="D74" s="1122"/>
      <c r="E74" s="1330"/>
      <c r="F74" s="1122"/>
      <c r="G74" s="1124"/>
      <c r="I74" s="1124"/>
      <c r="K74" s="1124"/>
      <c r="M74" s="1124"/>
      <c r="O74" s="1124"/>
      <c r="R74" s="1124"/>
      <c r="T74" s="1122"/>
      <c r="U74" s="1122"/>
      <c r="V74" s="1122"/>
      <c r="W74" s="1122"/>
      <c r="X74" s="1122"/>
      <c r="Y74" s="1122"/>
      <c r="Z74" s="1122"/>
      <c r="AA74" s="1122"/>
      <c r="AB74" s="1122"/>
      <c r="AC74" s="1122"/>
      <c r="AD74" s="1122"/>
      <c r="AE74" s="1122"/>
      <c r="AF74" s="1122"/>
      <c r="AG74" s="1122"/>
      <c r="AH74" s="1122"/>
      <c r="AI74" s="1122"/>
      <c r="AJ74" s="1122"/>
      <c r="AK74" s="1124"/>
    </row>
    <row r="75" spans="1:38" s="1122" customFormat="1">
      <c r="E75" s="1330"/>
      <c r="G75" s="4192" t="s">
        <v>2601</v>
      </c>
      <c r="H75" s="4193"/>
      <c r="I75" s="4193"/>
      <c r="J75" s="4293"/>
      <c r="K75" s="4294" t="s">
        <v>2602</v>
      </c>
      <c r="L75" s="4295"/>
      <c r="M75" s="4295"/>
      <c r="N75" s="4296"/>
      <c r="O75" s="4297" t="s">
        <v>2603</v>
      </c>
      <c r="P75" s="4298"/>
      <c r="Q75" s="4298"/>
      <c r="R75" s="4299"/>
      <c r="S75" s="4290" t="s">
        <v>2604</v>
      </c>
      <c r="T75" s="4291"/>
      <c r="U75" s="4291"/>
      <c r="V75" s="4292"/>
      <c r="W75" s="1125"/>
      <c r="X75" s="1124"/>
      <c r="Y75" s="1125"/>
      <c r="Z75" s="1124"/>
      <c r="AA75" s="1125"/>
      <c r="AB75" s="1124"/>
      <c r="AC75" s="1125"/>
      <c r="AD75" s="1124"/>
      <c r="AE75" s="1125"/>
      <c r="AF75" s="1124"/>
      <c r="AG75" s="1125"/>
      <c r="AH75" s="1124"/>
      <c r="AI75" s="1125"/>
      <c r="AJ75" s="1125"/>
      <c r="AK75" s="1124"/>
      <c r="AL75" s="1125"/>
    </row>
    <row r="76" spans="1:38" s="1122" customFormat="1" ht="15" customHeight="1">
      <c r="B76" s="1142" t="s">
        <v>812</v>
      </c>
      <c r="C76" s="1135"/>
      <c r="D76" s="1135"/>
      <c r="E76" s="1136"/>
      <c r="F76" s="1135"/>
      <c r="G76" s="4211" t="s">
        <v>800</v>
      </c>
      <c r="H76" s="4212"/>
      <c r="I76" s="4212"/>
      <c r="J76" s="4212"/>
      <c r="K76" s="4212"/>
      <c r="L76" s="4212"/>
      <c r="M76" s="4212"/>
      <c r="N76" s="4212"/>
      <c r="O76" s="4212"/>
      <c r="P76" s="4212"/>
      <c r="Q76" s="4212"/>
      <c r="R76" s="4212"/>
      <c r="S76" s="4212"/>
      <c r="T76" s="4212"/>
      <c r="U76" s="4212"/>
      <c r="V76" s="4213"/>
      <c r="W76" s="1125"/>
      <c r="X76" s="1125"/>
      <c r="Y76" s="1125"/>
      <c r="Z76" s="1124"/>
      <c r="AA76" s="1125"/>
      <c r="AB76" s="1124"/>
      <c r="AC76" s="1125"/>
      <c r="AD76" s="1124"/>
      <c r="AE76" s="1125"/>
      <c r="AF76" s="1124"/>
      <c r="AG76" s="1125"/>
      <c r="AH76" s="1124"/>
      <c r="AI76" s="1125"/>
      <c r="AJ76" s="1125"/>
      <c r="AK76" s="1124"/>
      <c r="AL76" s="1125"/>
    </row>
    <row r="77" spans="1:38" s="1122" customFormat="1" ht="15" customHeight="1">
      <c r="B77" s="1137" t="s">
        <v>814</v>
      </c>
      <c r="C77" s="1126"/>
      <c r="D77" s="1126"/>
      <c r="E77" s="1130"/>
      <c r="F77" s="1126"/>
      <c r="G77" s="4214" t="s">
        <v>801</v>
      </c>
      <c r="H77" s="4215"/>
      <c r="I77" s="4215"/>
      <c r="J77" s="4215"/>
      <c r="K77" s="4215"/>
      <c r="L77" s="4215"/>
      <c r="M77" s="4215"/>
      <c r="N77" s="4215"/>
      <c r="O77" s="4215"/>
      <c r="P77" s="4215"/>
      <c r="Q77" s="4215"/>
      <c r="R77" s="4215"/>
      <c r="S77" s="4215"/>
      <c r="T77" s="4215"/>
      <c r="U77" s="4215"/>
      <c r="V77" s="4216"/>
      <c r="W77" s="1125"/>
      <c r="X77" s="1124"/>
      <c r="Y77" s="1125"/>
      <c r="Z77" s="1124"/>
      <c r="AA77" s="1125"/>
      <c r="AB77" s="1124"/>
      <c r="AC77" s="1125"/>
      <c r="AD77" s="1124"/>
      <c r="AE77" s="1125"/>
      <c r="AF77" s="1124"/>
      <c r="AG77" s="1125"/>
      <c r="AH77" s="1124"/>
      <c r="AI77" s="1125"/>
      <c r="AJ77" s="1125"/>
      <c r="AK77" s="1124"/>
      <c r="AL77" s="1125"/>
    </row>
    <row r="78" spans="1:38" s="1122" customFormat="1" ht="15" customHeight="1">
      <c r="B78" s="1137" t="s">
        <v>813</v>
      </c>
      <c r="C78" s="1126"/>
      <c r="D78" s="1126"/>
      <c r="E78" s="1130"/>
      <c r="F78" s="1126"/>
      <c r="G78" s="4214" t="s">
        <v>803</v>
      </c>
      <c r="H78" s="4215"/>
      <c r="I78" s="4215"/>
      <c r="J78" s="4215"/>
      <c r="K78" s="4215"/>
      <c r="L78" s="4215"/>
      <c r="M78" s="4215"/>
      <c r="N78" s="4215"/>
      <c r="O78" s="4215"/>
      <c r="P78" s="4215"/>
      <c r="Q78" s="4215"/>
      <c r="R78" s="4215"/>
      <c r="S78" s="4215"/>
      <c r="T78" s="4215"/>
      <c r="U78" s="4215"/>
      <c r="V78" s="4216"/>
      <c r="W78" s="1125"/>
      <c r="X78" s="1124"/>
      <c r="Y78" s="1125"/>
      <c r="Z78" s="1124"/>
      <c r="AA78" s="1125"/>
      <c r="AB78" s="1124"/>
      <c r="AC78" s="1125"/>
      <c r="AD78" s="1124"/>
      <c r="AE78" s="1125"/>
      <c r="AF78" s="1124"/>
      <c r="AG78" s="1125"/>
      <c r="AH78" s="1124"/>
      <c r="AI78" s="1125"/>
      <c r="AJ78" s="1125"/>
      <c r="AK78" s="1124"/>
      <c r="AL78" s="1125"/>
    </row>
    <row r="79" spans="1:38" s="1122" customFormat="1" ht="15" customHeight="1">
      <c r="B79" s="1137" t="s">
        <v>817</v>
      </c>
      <c r="C79" s="1126"/>
      <c r="D79" s="1126"/>
      <c r="E79" s="1130"/>
      <c r="F79" s="1126"/>
      <c r="G79" s="4214" t="s">
        <v>802</v>
      </c>
      <c r="H79" s="4215"/>
      <c r="I79" s="4215"/>
      <c r="J79" s="4215"/>
      <c r="K79" s="4215"/>
      <c r="L79" s="4215"/>
      <c r="M79" s="4215"/>
      <c r="N79" s="4215"/>
      <c r="O79" s="4215"/>
      <c r="P79" s="4215"/>
      <c r="Q79" s="4215"/>
      <c r="R79" s="4215"/>
      <c r="S79" s="4215"/>
      <c r="T79" s="4215"/>
      <c r="U79" s="4215"/>
      <c r="V79" s="4216"/>
      <c r="W79" s="1125"/>
      <c r="X79" s="1124"/>
      <c r="Y79" s="1125"/>
      <c r="Z79" s="1124"/>
      <c r="AA79" s="1125"/>
      <c r="AB79" s="1124"/>
      <c r="AC79" s="1125"/>
      <c r="AD79" s="1124"/>
      <c r="AE79" s="1125"/>
      <c r="AF79" s="1124"/>
      <c r="AG79" s="1125"/>
      <c r="AH79" s="1124"/>
      <c r="AI79" s="1125"/>
      <c r="AJ79" s="1125"/>
      <c r="AK79" s="1124"/>
      <c r="AL79" s="1125"/>
    </row>
    <row r="80" spans="1:38" s="1122" customFormat="1" ht="15" customHeight="1">
      <c r="B80" s="1137" t="s">
        <v>815</v>
      </c>
      <c r="C80" s="1126"/>
      <c r="D80" s="1126"/>
      <c r="E80" s="1130"/>
      <c r="F80" s="1126"/>
      <c r="G80" s="4217" t="s">
        <v>804</v>
      </c>
      <c r="H80" s="4218"/>
      <c r="I80" s="4218"/>
      <c r="J80" s="4218"/>
      <c r="K80" s="4218"/>
      <c r="L80" s="4218"/>
      <c r="M80" s="4218"/>
      <c r="N80" s="4218"/>
      <c r="O80" s="4218"/>
      <c r="P80" s="4218"/>
      <c r="Q80" s="4218"/>
      <c r="R80" s="4218"/>
      <c r="S80" s="4218"/>
      <c r="T80" s="4218"/>
      <c r="U80" s="4218"/>
      <c r="V80" s="4219"/>
      <c r="W80" s="1125"/>
      <c r="X80" s="1124"/>
      <c r="Y80" s="1125"/>
      <c r="Z80" s="1124"/>
      <c r="AA80" s="1125"/>
      <c r="AB80" s="1124"/>
      <c r="AC80" s="1125"/>
      <c r="AD80" s="1124"/>
      <c r="AE80" s="1125"/>
      <c r="AF80" s="1124"/>
      <c r="AG80" s="1125"/>
      <c r="AH80" s="1124"/>
      <c r="AI80" s="1125"/>
      <c r="AJ80" s="1125"/>
      <c r="AK80" s="1124"/>
      <c r="AL80" s="1125"/>
    </row>
    <row r="81" spans="2:38" s="1122" customFormat="1" ht="15" customHeight="1">
      <c r="B81" s="1137" t="s">
        <v>108</v>
      </c>
      <c r="C81" s="1126"/>
      <c r="D81" s="1126"/>
      <c r="E81" s="1130"/>
      <c r="F81" s="1126"/>
      <c r="G81" s="4147">
        <v>20</v>
      </c>
      <c r="H81" s="4148"/>
      <c r="I81" s="4148">
        <v>40</v>
      </c>
      <c r="J81" s="4539"/>
      <c r="K81" s="4203">
        <v>25</v>
      </c>
      <c r="L81" s="4204"/>
      <c r="M81" s="4204">
        <v>50</v>
      </c>
      <c r="N81" s="4205"/>
      <c r="O81" s="4888">
        <v>40</v>
      </c>
      <c r="P81" s="4711"/>
      <c r="Q81" s="4711">
        <v>80</v>
      </c>
      <c r="R81" s="4712"/>
      <c r="S81" s="4675">
        <v>50</v>
      </c>
      <c r="T81" s="4488"/>
      <c r="U81" s="4488">
        <v>80</v>
      </c>
      <c r="V81" s="4489"/>
      <c r="W81" s="1125"/>
      <c r="X81" s="1124"/>
      <c r="Y81" s="1125"/>
      <c r="Z81" s="1124"/>
      <c r="AA81" s="1125"/>
      <c r="AB81" s="1124"/>
      <c r="AC81" s="1125"/>
      <c r="AD81" s="1124"/>
      <c r="AE81" s="1125"/>
      <c r="AF81" s="1124"/>
      <c r="AG81" s="1125"/>
      <c r="AH81" s="1124"/>
      <c r="AI81" s="1125"/>
      <c r="AJ81" s="1125"/>
      <c r="AK81" s="1124"/>
      <c r="AL81" s="1125"/>
    </row>
    <row r="82" spans="2:38" s="1122" customFormat="1" ht="15" customHeight="1">
      <c r="B82" s="1137" t="s">
        <v>816</v>
      </c>
      <c r="C82" s="1126"/>
      <c r="D82" s="1126"/>
      <c r="E82" s="1130"/>
      <c r="F82" s="1126"/>
      <c r="G82" s="4144">
        <v>6.3</v>
      </c>
      <c r="H82" s="4145"/>
      <c r="I82" s="4145">
        <v>25</v>
      </c>
      <c r="J82" s="4519"/>
      <c r="K82" s="4254">
        <v>10</v>
      </c>
      <c r="L82" s="4255"/>
      <c r="M82" s="4255">
        <v>40</v>
      </c>
      <c r="N82" s="4256"/>
      <c r="O82" s="4481">
        <v>25</v>
      </c>
      <c r="P82" s="4482"/>
      <c r="Q82" s="4482">
        <v>60</v>
      </c>
      <c r="R82" s="4483"/>
      <c r="S82" s="4441">
        <v>40</v>
      </c>
      <c r="T82" s="4442"/>
      <c r="U82" s="4442">
        <v>100</v>
      </c>
      <c r="V82" s="4443"/>
      <c r="W82" s="1125"/>
      <c r="X82" s="1124"/>
      <c r="Y82" s="1125"/>
      <c r="Z82" s="1124"/>
      <c r="AA82" s="1125"/>
      <c r="AB82" s="1124"/>
      <c r="AC82" s="1125"/>
      <c r="AD82" s="1124"/>
      <c r="AE82" s="1125"/>
      <c r="AF82" s="1124"/>
      <c r="AG82" s="1125"/>
      <c r="AH82" s="1124"/>
      <c r="AI82" s="1125"/>
      <c r="AJ82" s="1125"/>
      <c r="AK82" s="1124"/>
      <c r="AL82" s="1125"/>
    </row>
    <row r="83" spans="2:38" s="1122" customFormat="1">
      <c r="B83" s="1019" t="s">
        <v>827</v>
      </c>
      <c r="C83" s="639"/>
      <c r="D83" s="639"/>
      <c r="E83" s="1138"/>
      <c r="F83" s="639"/>
      <c r="G83" s="4144">
        <v>0.2</v>
      </c>
      <c r="H83" s="4145"/>
      <c r="I83" s="4145">
        <v>0.2</v>
      </c>
      <c r="J83" s="4519"/>
      <c r="K83" s="4254">
        <v>0.2</v>
      </c>
      <c r="L83" s="4255"/>
      <c r="M83" s="4255">
        <v>0.2</v>
      </c>
      <c r="N83" s="4256"/>
      <c r="O83" s="4481">
        <v>0.2</v>
      </c>
      <c r="P83" s="4482"/>
      <c r="Q83" s="4482">
        <v>0.3</v>
      </c>
      <c r="R83" s="4483"/>
      <c r="S83" s="4441">
        <v>0.3</v>
      </c>
      <c r="T83" s="4442"/>
      <c r="U83" s="4442">
        <v>0.2</v>
      </c>
      <c r="V83" s="4443"/>
      <c r="W83" s="1125"/>
      <c r="X83" s="1124"/>
      <c r="Y83" s="1125"/>
      <c r="Z83" s="1124"/>
      <c r="AA83" s="1125"/>
      <c r="AB83" s="1124"/>
      <c r="AC83" s="1125"/>
      <c r="AD83" s="1124"/>
      <c r="AE83" s="1125"/>
      <c r="AF83" s="1124"/>
      <c r="AG83" s="1125"/>
      <c r="AH83" s="1124"/>
      <c r="AI83" s="1125"/>
      <c r="AJ83" s="1125"/>
      <c r="AK83" s="1124"/>
      <c r="AL83" s="1125"/>
    </row>
    <row r="84" spans="2:38" s="1122" customFormat="1">
      <c r="B84" s="1142" t="s">
        <v>805</v>
      </c>
      <c r="C84" s="1135"/>
      <c r="D84" s="1135"/>
      <c r="E84" s="1136"/>
      <c r="F84" s="1135"/>
      <c r="G84" s="4211" t="s">
        <v>2224</v>
      </c>
      <c r="H84" s="4212"/>
      <c r="I84" s="4212"/>
      <c r="J84" s="4212"/>
      <c r="K84" s="4212"/>
      <c r="L84" s="4212"/>
      <c r="M84" s="4212"/>
      <c r="N84" s="4212"/>
      <c r="O84" s="4212"/>
      <c r="P84" s="4212"/>
      <c r="Q84" s="4212"/>
      <c r="R84" s="4212"/>
      <c r="S84" s="4212"/>
      <c r="T84" s="4212"/>
      <c r="U84" s="4212"/>
      <c r="V84" s="4213"/>
      <c r="W84" s="1125"/>
      <c r="X84" s="1124"/>
      <c r="Y84" s="1125"/>
      <c r="Z84" s="1124"/>
      <c r="AA84" s="1125"/>
      <c r="AB84" s="1124"/>
      <c r="AC84" s="1125"/>
      <c r="AD84" s="1124"/>
      <c r="AE84" s="1125"/>
      <c r="AF84" s="1124"/>
      <c r="AG84" s="1125"/>
      <c r="AH84" s="1124"/>
      <c r="AI84" s="1125"/>
      <c r="AJ84" s="1125"/>
      <c r="AK84" s="1124"/>
      <c r="AL84" s="1125"/>
    </row>
    <row r="85" spans="2:38" s="1122" customFormat="1">
      <c r="B85" s="1137" t="s">
        <v>986</v>
      </c>
      <c r="C85" s="1126"/>
      <c r="D85" s="1126"/>
      <c r="E85" s="1130"/>
      <c r="F85" s="1126"/>
      <c r="G85" s="4217" t="s">
        <v>988</v>
      </c>
      <c r="H85" s="4218"/>
      <c r="I85" s="4218"/>
      <c r="J85" s="4218"/>
      <c r="K85" s="4218"/>
      <c r="L85" s="4218"/>
      <c r="M85" s="4218"/>
      <c r="N85" s="4218"/>
      <c r="O85" s="4218"/>
      <c r="P85" s="4218"/>
      <c r="Q85" s="4218"/>
      <c r="R85" s="4218"/>
      <c r="S85" s="4218"/>
      <c r="T85" s="4218"/>
      <c r="U85" s="4218"/>
      <c r="V85" s="4219"/>
      <c r="W85" s="1125"/>
      <c r="X85" s="1124"/>
      <c r="Y85" s="1125"/>
      <c r="Z85" s="1124"/>
      <c r="AA85" s="1125"/>
      <c r="AB85" s="1124"/>
      <c r="AC85" s="1125"/>
      <c r="AD85" s="1124"/>
      <c r="AE85" s="1125"/>
      <c r="AF85" s="1124"/>
      <c r="AG85" s="1125"/>
      <c r="AH85" s="1124"/>
      <c r="AI85" s="1125"/>
      <c r="AJ85" s="1125"/>
      <c r="AK85" s="1124"/>
      <c r="AL85" s="1125"/>
    </row>
    <row r="86" spans="2:38" s="1122" customFormat="1">
      <c r="B86" s="1137" t="s">
        <v>806</v>
      </c>
      <c r="C86" s="1126" t="s">
        <v>809</v>
      </c>
      <c r="D86" s="1126"/>
      <c r="E86" s="1130"/>
      <c r="F86" s="1126"/>
      <c r="G86" s="4144">
        <v>120</v>
      </c>
      <c r="H86" s="4145"/>
      <c r="I86" s="4145">
        <v>120</v>
      </c>
      <c r="J86" s="4519"/>
      <c r="K86" s="4254">
        <v>120</v>
      </c>
      <c r="L86" s="4255"/>
      <c r="M86" s="4255">
        <v>120</v>
      </c>
      <c r="N86" s="4256"/>
      <c r="O86" s="4481">
        <v>120</v>
      </c>
      <c r="P86" s="4482"/>
      <c r="Q86" s="4482">
        <v>120</v>
      </c>
      <c r="R86" s="4483"/>
      <c r="S86" s="4441">
        <v>240</v>
      </c>
      <c r="T86" s="4442"/>
      <c r="U86" s="4442">
        <v>350</v>
      </c>
      <c r="V86" s="4443"/>
      <c r="W86" s="1125"/>
      <c r="X86" s="1124"/>
      <c r="Y86" s="1125"/>
      <c r="Z86" s="1124"/>
      <c r="AA86" s="1125"/>
      <c r="AB86" s="1124"/>
      <c r="AC86" s="1125"/>
      <c r="AD86" s="1124"/>
      <c r="AE86" s="1125"/>
      <c r="AF86" s="1124"/>
      <c r="AG86" s="1125"/>
      <c r="AH86" s="1124"/>
      <c r="AI86" s="1125"/>
      <c r="AJ86" s="1125"/>
      <c r="AK86" s="1124"/>
      <c r="AL86" s="1125"/>
    </row>
    <row r="87" spans="2:38" s="1122" customFormat="1">
      <c r="B87" s="1137" t="s">
        <v>807</v>
      </c>
      <c r="C87" s="1126" t="s">
        <v>810</v>
      </c>
      <c r="D87" s="1126"/>
      <c r="E87" s="1130"/>
      <c r="F87" s="1126"/>
      <c r="G87" s="4144">
        <v>15</v>
      </c>
      <c r="H87" s="4145"/>
      <c r="I87" s="4145">
        <v>15</v>
      </c>
      <c r="J87" s="4519"/>
      <c r="K87" s="4254">
        <v>15</v>
      </c>
      <c r="L87" s="4255"/>
      <c r="M87" s="4255">
        <v>15</v>
      </c>
      <c r="N87" s="4256"/>
      <c r="O87" s="4481">
        <v>15</v>
      </c>
      <c r="P87" s="4482"/>
      <c r="Q87" s="4482">
        <v>15</v>
      </c>
      <c r="R87" s="4483"/>
      <c r="S87" s="4441">
        <v>15</v>
      </c>
      <c r="T87" s="4442"/>
      <c r="U87" s="4442">
        <v>15</v>
      </c>
      <c r="V87" s="4443"/>
      <c r="W87" s="1125"/>
      <c r="X87" s="1124"/>
      <c r="Y87" s="1125"/>
      <c r="Z87" s="1124"/>
      <c r="AA87" s="1125"/>
      <c r="AB87" s="1124"/>
      <c r="AC87" s="1125"/>
      <c r="AD87" s="1124"/>
      <c r="AE87" s="1125"/>
      <c r="AF87" s="1124"/>
      <c r="AG87" s="1125"/>
      <c r="AH87" s="1124"/>
      <c r="AI87" s="1125"/>
      <c r="AJ87" s="1125"/>
      <c r="AK87" s="1124"/>
      <c r="AL87" s="1125"/>
    </row>
    <row r="88" spans="2:38" s="1122" customFormat="1" ht="15" customHeight="1">
      <c r="B88" s="1019" t="s">
        <v>2200</v>
      </c>
      <c r="C88" s="639" t="s">
        <v>811</v>
      </c>
      <c r="D88" s="639"/>
      <c r="E88" s="1138"/>
      <c r="F88" s="639"/>
      <c r="G88" s="4150" t="s">
        <v>2205</v>
      </c>
      <c r="H88" s="4151"/>
      <c r="I88" s="4151">
        <v>18</v>
      </c>
      <c r="J88" s="4653"/>
      <c r="K88" s="4257" t="s">
        <v>2205</v>
      </c>
      <c r="L88" s="4268"/>
      <c r="M88" s="4268">
        <v>18</v>
      </c>
      <c r="N88" s="4269"/>
      <c r="O88" s="4887" t="s">
        <v>2205</v>
      </c>
      <c r="P88" s="4661"/>
      <c r="Q88" s="4661">
        <v>18</v>
      </c>
      <c r="R88" s="4662"/>
      <c r="S88" s="5037" t="s">
        <v>2204</v>
      </c>
      <c r="T88" s="4445"/>
      <c r="U88" s="4445"/>
      <c r="V88" s="4446"/>
      <c r="W88" s="1125"/>
      <c r="X88" s="1124"/>
      <c r="Y88" s="1125"/>
      <c r="Z88" s="1124"/>
      <c r="AA88" s="1125"/>
      <c r="AB88" s="1124"/>
      <c r="AC88" s="1125"/>
      <c r="AD88" s="1124"/>
      <c r="AE88" s="1125"/>
      <c r="AF88" s="1124"/>
      <c r="AG88" s="1125"/>
      <c r="AH88" s="1124"/>
      <c r="AI88" s="1125"/>
      <c r="AJ88" s="1125"/>
      <c r="AK88" s="1124"/>
      <c r="AL88" s="1125"/>
    </row>
    <row r="89" spans="2:38" s="1122" customFormat="1" ht="15" customHeight="1">
      <c r="B89" s="1142" t="s">
        <v>824</v>
      </c>
      <c r="C89" s="1135"/>
      <c r="D89" s="1135"/>
      <c r="E89" s="1136"/>
      <c r="F89" s="1135"/>
      <c r="G89" s="4214" t="s">
        <v>937</v>
      </c>
      <c r="H89" s="4215"/>
      <c r="I89" s="4215"/>
      <c r="J89" s="4215"/>
      <c r="K89" s="4215"/>
      <c r="L89" s="4215"/>
      <c r="M89" s="4215"/>
      <c r="N89" s="4215"/>
      <c r="O89" s="4215"/>
      <c r="P89" s="4215"/>
      <c r="Q89" s="4215"/>
      <c r="R89" s="4215"/>
      <c r="S89" s="4215"/>
      <c r="T89" s="4215"/>
      <c r="U89" s="4215"/>
      <c r="V89" s="4216"/>
      <c r="W89" s="1125"/>
      <c r="X89" s="1124"/>
      <c r="Y89" s="1125"/>
      <c r="Z89" s="1124"/>
      <c r="AA89" s="1125"/>
      <c r="AB89" s="1124"/>
      <c r="AC89" s="1125"/>
      <c r="AD89" s="1124"/>
      <c r="AE89" s="1125"/>
      <c r="AF89" s="1124"/>
      <c r="AG89" s="1125"/>
      <c r="AH89" s="1124"/>
      <c r="AI89" s="1125"/>
      <c r="AJ89" s="1125"/>
      <c r="AK89" s="1124"/>
      <c r="AL89" s="1125"/>
    </row>
    <row r="90" spans="2:38" s="1122" customFormat="1" ht="15" customHeight="1">
      <c r="B90" s="1137"/>
      <c r="C90" s="1126"/>
      <c r="D90" s="1126"/>
      <c r="E90" s="1130"/>
      <c r="F90" s="1126"/>
      <c r="G90" s="4214" t="s">
        <v>818</v>
      </c>
      <c r="H90" s="4215"/>
      <c r="I90" s="4215"/>
      <c r="J90" s="4215"/>
      <c r="K90" s="4215"/>
      <c r="L90" s="4215"/>
      <c r="M90" s="4215"/>
      <c r="N90" s="4215"/>
      <c r="O90" s="4215"/>
      <c r="P90" s="4215"/>
      <c r="Q90" s="4215"/>
      <c r="R90" s="4215"/>
      <c r="S90" s="4215"/>
      <c r="T90" s="4215"/>
      <c r="U90" s="4215"/>
      <c r="V90" s="4216"/>
      <c r="W90" s="1125"/>
      <c r="X90" s="1124"/>
      <c r="Y90" s="1125"/>
      <c r="Z90" s="1124"/>
      <c r="AA90" s="1125"/>
      <c r="AB90" s="1124"/>
      <c r="AC90" s="1125"/>
      <c r="AD90" s="1124"/>
      <c r="AE90" s="1125"/>
      <c r="AF90" s="1124"/>
      <c r="AG90" s="1125"/>
      <c r="AH90" s="1124"/>
      <c r="AI90" s="1125"/>
      <c r="AJ90" s="1125"/>
      <c r="AK90" s="1124"/>
      <c r="AL90" s="1125"/>
    </row>
    <row r="91" spans="2:38" s="1122" customFormat="1" ht="15" customHeight="1">
      <c r="B91" s="1144" t="s">
        <v>819</v>
      </c>
      <c r="C91" s="1134"/>
      <c r="D91" s="1145" t="s">
        <v>935</v>
      </c>
      <c r="F91" s="1134"/>
      <c r="G91" s="5248" t="s">
        <v>820</v>
      </c>
      <c r="H91" s="5249"/>
      <c r="I91" s="5249"/>
      <c r="J91" s="5249"/>
      <c r="K91" s="5249"/>
      <c r="L91" s="5249"/>
      <c r="M91" s="5249"/>
      <c r="N91" s="5249"/>
      <c r="O91" s="5249"/>
      <c r="P91" s="5249"/>
      <c r="Q91" s="5249"/>
      <c r="R91" s="5249"/>
      <c r="S91" s="5249"/>
      <c r="T91" s="5249"/>
      <c r="U91" s="5249"/>
      <c r="V91" s="5250"/>
      <c r="W91" s="1133"/>
      <c r="Z91" s="1124"/>
      <c r="AA91" s="1125"/>
      <c r="AB91" s="1124"/>
      <c r="AC91" s="1125"/>
      <c r="AD91" s="1124"/>
      <c r="AE91" s="1125"/>
      <c r="AF91" s="1124"/>
      <c r="AG91" s="1125"/>
      <c r="AH91" s="1124"/>
      <c r="AI91" s="1125"/>
      <c r="AJ91" s="1125"/>
      <c r="AK91" s="1124"/>
      <c r="AL91" s="1125"/>
    </row>
    <row r="92" spans="2:38" s="1122" customFormat="1">
      <c r="B92" s="1137"/>
      <c r="C92" s="1126"/>
      <c r="D92" s="1126"/>
      <c r="E92" s="1126"/>
      <c r="F92" s="1126"/>
      <c r="G92" s="5248" t="s">
        <v>821</v>
      </c>
      <c r="H92" s="5249"/>
      <c r="I92" s="5249"/>
      <c r="J92" s="5249"/>
      <c r="K92" s="5249"/>
      <c r="L92" s="5249"/>
      <c r="M92" s="5249"/>
      <c r="N92" s="5249"/>
      <c r="O92" s="5249"/>
      <c r="P92" s="5249"/>
      <c r="Q92" s="5249"/>
      <c r="R92" s="5249"/>
      <c r="S92" s="5249"/>
      <c r="T92" s="5249"/>
      <c r="U92" s="5249"/>
      <c r="V92" s="5250"/>
      <c r="W92" s="1125"/>
      <c r="X92" s="1124"/>
      <c r="Y92" s="1125"/>
      <c r="Z92" s="1124"/>
      <c r="AA92" s="1125"/>
      <c r="AB92" s="1124"/>
      <c r="AC92" s="1125"/>
      <c r="AD92" s="1124"/>
      <c r="AE92" s="1125"/>
      <c r="AF92" s="1124"/>
      <c r="AG92" s="1125"/>
      <c r="AH92" s="1124"/>
      <c r="AI92" s="1125"/>
      <c r="AJ92" s="1125"/>
      <c r="AK92" s="1124"/>
      <c r="AL92" s="1125"/>
    </row>
    <row r="93" spans="2:38" s="1122" customFormat="1" ht="15" customHeight="1">
      <c r="B93" s="1137"/>
      <c r="C93" s="1126"/>
      <c r="D93" s="1126"/>
      <c r="E93" s="1130"/>
      <c r="F93" s="1126"/>
      <c r="G93" s="5248" t="s">
        <v>822</v>
      </c>
      <c r="H93" s="5249"/>
      <c r="I93" s="5249"/>
      <c r="J93" s="5249"/>
      <c r="K93" s="5249"/>
      <c r="L93" s="5249"/>
      <c r="M93" s="5249"/>
      <c r="N93" s="5249"/>
      <c r="O93" s="5249"/>
      <c r="P93" s="5249"/>
      <c r="Q93" s="5249"/>
      <c r="R93" s="5249"/>
      <c r="S93" s="5249"/>
      <c r="T93" s="5249"/>
      <c r="U93" s="5249"/>
      <c r="V93" s="5250"/>
      <c r="W93" s="1125"/>
      <c r="X93" s="1124"/>
      <c r="Y93" s="1125"/>
      <c r="Z93" s="1124"/>
      <c r="AA93" s="1125"/>
      <c r="AB93" s="1124"/>
      <c r="AC93" s="1125"/>
      <c r="AD93" s="1124"/>
      <c r="AE93" s="1125"/>
      <c r="AF93" s="1124"/>
      <c r="AG93" s="1125"/>
      <c r="AH93" s="1124"/>
      <c r="AI93" s="1125"/>
      <c r="AJ93" s="1125"/>
      <c r="AK93" s="1124"/>
      <c r="AL93" s="1125"/>
    </row>
    <row r="94" spans="2:38" s="1122" customFormat="1">
      <c r="B94" s="1019"/>
      <c r="C94" s="639"/>
      <c r="D94" s="639"/>
      <c r="E94" s="1138"/>
      <c r="F94" s="639"/>
      <c r="G94" s="5248" t="s">
        <v>823</v>
      </c>
      <c r="H94" s="5249"/>
      <c r="I94" s="5249"/>
      <c r="J94" s="5249"/>
      <c r="K94" s="5249"/>
      <c r="L94" s="5249"/>
      <c r="M94" s="5249"/>
      <c r="N94" s="5249"/>
      <c r="O94" s="5249"/>
      <c r="P94" s="5249"/>
      <c r="Q94" s="5249"/>
      <c r="R94" s="5249"/>
      <c r="S94" s="5249"/>
      <c r="T94" s="5249"/>
      <c r="U94" s="5249"/>
      <c r="V94" s="5250"/>
      <c r="W94" s="1144"/>
      <c r="X94" s="175"/>
      <c r="Y94" s="175"/>
      <c r="Z94" s="175"/>
      <c r="AA94" s="175"/>
      <c r="AB94" s="175"/>
      <c r="AC94" s="175"/>
      <c r="AD94" s="175"/>
      <c r="AE94" s="175"/>
      <c r="AF94" s="175"/>
      <c r="AG94" s="175"/>
      <c r="AH94" s="175"/>
      <c r="AI94" s="175"/>
      <c r="AJ94" s="175"/>
      <c r="AK94" s="175"/>
      <c r="AL94" s="175"/>
    </row>
    <row r="95" spans="2:38" s="1122" customFormat="1">
      <c r="B95" s="1143" t="s">
        <v>934</v>
      </c>
      <c r="C95" s="1139"/>
      <c r="D95" s="1139"/>
      <c r="E95" s="1140"/>
      <c r="F95" s="1141"/>
      <c r="G95" s="4141" t="s">
        <v>826</v>
      </c>
      <c r="H95" s="4142"/>
      <c r="I95" s="4142"/>
      <c r="J95" s="4142"/>
      <c r="K95" s="4142"/>
      <c r="L95" s="4142"/>
      <c r="M95" s="4142"/>
      <c r="N95" s="4142"/>
      <c r="O95" s="4142"/>
      <c r="P95" s="4142"/>
      <c r="Q95" s="4142"/>
      <c r="R95" s="4142"/>
      <c r="S95" s="4142"/>
      <c r="T95" s="4142"/>
      <c r="U95" s="4142"/>
      <c r="V95" s="4143"/>
      <c r="W95" s="1125"/>
      <c r="X95" s="1124"/>
      <c r="Y95" s="1125"/>
      <c r="Z95" s="1124"/>
      <c r="AA95" s="1125"/>
      <c r="AB95" s="1124"/>
      <c r="AC95" s="1125"/>
      <c r="AD95" s="1124"/>
      <c r="AE95" s="1125"/>
      <c r="AF95" s="1124"/>
      <c r="AG95" s="1125"/>
      <c r="AH95" s="1124"/>
      <c r="AI95" s="1125"/>
      <c r="AJ95" s="1125"/>
      <c r="AK95" s="1124"/>
      <c r="AL95" s="1125"/>
    </row>
    <row r="99" spans="2:35" s="1122" customFormat="1">
      <c r="B99" s="145" t="s">
        <v>1420</v>
      </c>
      <c r="C99" s="145"/>
      <c r="D99" s="145"/>
      <c r="E99" s="1675" t="s">
        <v>1480</v>
      </c>
      <c r="F99" s="145"/>
      <c r="G99" s="147"/>
      <c r="H99" s="146"/>
      <c r="I99" s="147"/>
      <c r="J99" s="146"/>
      <c r="K99" s="147"/>
      <c r="L99" s="146"/>
      <c r="M99" s="147"/>
      <c r="N99" s="146"/>
      <c r="O99" s="147"/>
      <c r="P99" s="146"/>
      <c r="Q99" s="146"/>
      <c r="R99" s="147"/>
      <c r="S99" s="146"/>
      <c r="T99" s="145"/>
      <c r="U99" s="145"/>
      <c r="V99" s="145"/>
      <c r="W99" s="145"/>
      <c r="X99" s="145"/>
      <c r="Y99" s="145"/>
      <c r="Z99" s="145"/>
      <c r="AA99" s="145"/>
      <c r="AB99" s="145"/>
      <c r="AC99" s="145"/>
      <c r="AD99" s="145"/>
      <c r="AE99" s="145"/>
      <c r="AF99" s="145"/>
      <c r="AG99" s="145"/>
      <c r="AH99" s="145"/>
      <c r="AI99" s="145"/>
    </row>
    <row r="100" spans="2:35" s="1122" customFormat="1">
      <c r="E100" s="1431"/>
      <c r="F100" s="138"/>
      <c r="I100" s="1125"/>
      <c r="J100" s="1124"/>
      <c r="K100" s="1125"/>
      <c r="L100" s="1124"/>
      <c r="M100" s="1125"/>
      <c r="N100" s="1124"/>
      <c r="O100" s="1125"/>
      <c r="P100" s="1124"/>
      <c r="Q100" s="1125"/>
      <c r="R100" s="1124"/>
      <c r="S100" s="1125"/>
      <c r="T100" s="1124"/>
      <c r="U100" s="1125"/>
      <c r="V100" s="1124"/>
      <c r="W100" s="1125"/>
      <c r="X100" s="1124"/>
      <c r="Y100" s="1125"/>
      <c r="Z100" s="1124"/>
      <c r="AA100" s="1125"/>
      <c r="AB100" s="1124"/>
      <c r="AC100" s="1125"/>
      <c r="AD100" s="1124"/>
      <c r="AE100" s="1125"/>
      <c r="AF100" s="1124"/>
      <c r="AG100" s="1125"/>
      <c r="AH100" s="1124"/>
      <c r="AI100" s="1125"/>
    </row>
    <row r="101" spans="2:35" s="1122" customFormat="1">
      <c r="E101" s="1431"/>
      <c r="G101" s="4427" t="s">
        <v>1441</v>
      </c>
      <c r="H101" s="4428"/>
      <c r="I101" s="4428"/>
      <c r="J101" s="4428"/>
      <c r="K101" s="4428"/>
      <c r="L101" s="4428"/>
      <c r="M101" s="4427" t="s">
        <v>1442</v>
      </c>
      <c r="N101" s="4428"/>
      <c r="O101" s="4428"/>
      <c r="P101" s="4428"/>
      <c r="Q101" s="4428"/>
      <c r="R101" s="4974"/>
      <c r="T101" s="1701"/>
      <c r="U101" s="1701"/>
      <c r="V101" s="1701"/>
      <c r="W101" s="1701"/>
      <c r="X101" s="1701"/>
      <c r="Y101" s="1701"/>
      <c r="Z101" s="1701"/>
      <c r="AA101" s="1701"/>
      <c r="AB101" s="1701"/>
      <c r="AC101" s="1701"/>
      <c r="AD101" s="1701"/>
      <c r="AE101" s="1125"/>
      <c r="AF101" s="1124"/>
      <c r="AG101" s="1125"/>
      <c r="AH101" s="1124"/>
      <c r="AI101" s="1125"/>
    </row>
    <row r="102" spans="2:35" s="1122" customFormat="1">
      <c r="B102" s="54" t="s">
        <v>1438</v>
      </c>
      <c r="C102" s="50"/>
      <c r="D102" s="50" t="s">
        <v>1493</v>
      </c>
      <c r="E102" s="1674"/>
      <c r="F102" s="1674"/>
      <c r="G102" s="4287" t="s">
        <v>1440</v>
      </c>
      <c r="H102" s="4288"/>
      <c r="I102" s="4288"/>
      <c r="J102" s="4288"/>
      <c r="K102" s="4288"/>
      <c r="L102" s="4288"/>
      <c r="M102" s="4287" t="s">
        <v>1443</v>
      </c>
      <c r="N102" s="4288"/>
      <c r="O102" s="4288"/>
      <c r="P102" s="4288"/>
      <c r="Q102" s="4288"/>
      <c r="R102" s="4289"/>
      <c r="T102" s="137"/>
      <c r="U102" s="137"/>
      <c r="V102" s="137"/>
      <c r="W102" s="137"/>
      <c r="X102" s="137"/>
      <c r="Y102" s="137"/>
      <c r="Z102" s="137"/>
      <c r="AA102" s="137"/>
      <c r="AB102" s="137"/>
      <c r="AC102" s="137"/>
      <c r="AD102" s="137"/>
      <c r="AE102" s="1125"/>
      <c r="AF102" s="1124"/>
      <c r="AG102" s="1125"/>
      <c r="AH102" s="1124"/>
      <c r="AI102" s="1125"/>
    </row>
  </sheetData>
  <dataConsolidate/>
  <mergeCells count="80">
    <mergeCell ref="A20:A30"/>
    <mergeCell ref="A33:A43"/>
    <mergeCell ref="F36:T36"/>
    <mergeCell ref="F38:T38"/>
    <mergeCell ref="F39:T39"/>
    <mergeCell ref="F23:T23"/>
    <mergeCell ref="F25:T25"/>
    <mergeCell ref="F26:T26"/>
    <mergeCell ref="F37:T37"/>
    <mergeCell ref="F24:T24"/>
    <mergeCell ref="G64:J64"/>
    <mergeCell ref="K64:N64"/>
    <mergeCell ref="O64:R64"/>
    <mergeCell ref="G75:J75"/>
    <mergeCell ref="S75:V75"/>
    <mergeCell ref="O75:R75"/>
    <mergeCell ref="K75:N75"/>
    <mergeCell ref="G65:J65"/>
    <mergeCell ref="G66:J66"/>
    <mergeCell ref="G67:J67"/>
    <mergeCell ref="G68:J68"/>
    <mergeCell ref="G69:J69"/>
    <mergeCell ref="G71:J71"/>
    <mergeCell ref="K65:N65"/>
    <mergeCell ref="K66:N66"/>
    <mergeCell ref="K67:N67"/>
    <mergeCell ref="G101:L101"/>
    <mergeCell ref="G102:L102"/>
    <mergeCell ref="M101:R101"/>
    <mergeCell ref="M102:R102"/>
    <mergeCell ref="S88:V88"/>
    <mergeCell ref="G94:V94"/>
    <mergeCell ref="G95:V95"/>
    <mergeCell ref="G91:V91"/>
    <mergeCell ref="G92:V92"/>
    <mergeCell ref="G93:V93"/>
    <mergeCell ref="G89:V89"/>
    <mergeCell ref="G90:V90"/>
    <mergeCell ref="G88:J88"/>
    <mergeCell ref="K88:N88"/>
    <mergeCell ref="O88:R88"/>
    <mergeCell ref="S87:V87"/>
    <mergeCell ref="G83:J83"/>
    <mergeCell ref="K83:N83"/>
    <mergeCell ref="G84:V84"/>
    <mergeCell ref="O86:R86"/>
    <mergeCell ref="S86:V86"/>
    <mergeCell ref="G85:V85"/>
    <mergeCell ref="G86:J86"/>
    <mergeCell ref="K86:N86"/>
    <mergeCell ref="G87:J87"/>
    <mergeCell ref="K87:N87"/>
    <mergeCell ref="O87:R87"/>
    <mergeCell ref="G77:V77"/>
    <mergeCell ref="G78:V78"/>
    <mergeCell ref="G79:V79"/>
    <mergeCell ref="G80:V80"/>
    <mergeCell ref="O83:R83"/>
    <mergeCell ref="S83:V83"/>
    <mergeCell ref="G81:J81"/>
    <mergeCell ref="K81:N81"/>
    <mergeCell ref="O81:R81"/>
    <mergeCell ref="S81:V81"/>
    <mergeCell ref="G82:J82"/>
    <mergeCell ref="K82:N82"/>
    <mergeCell ref="O82:R82"/>
    <mergeCell ref="S82:V82"/>
    <mergeCell ref="K71:N71"/>
    <mergeCell ref="O71:R71"/>
    <mergeCell ref="O69:R69"/>
    <mergeCell ref="O68:R68"/>
    <mergeCell ref="G76:V76"/>
    <mergeCell ref="G70:J70"/>
    <mergeCell ref="K70:N70"/>
    <mergeCell ref="O70:R70"/>
    <mergeCell ref="O67:R67"/>
    <mergeCell ref="O66:R66"/>
    <mergeCell ref="O65:R65"/>
    <mergeCell ref="K68:N68"/>
    <mergeCell ref="K69:N69"/>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29"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rowBreaks count="1" manualBreakCount="1">
    <brk id="58" max="36" man="1"/>
  </rowBreaks>
  <drawing r:id="rId2"/>
  <legacyDrawingHF r:id="rId3"/>
</worksheet>
</file>

<file path=xl/worksheets/sheet37.xml><?xml version="1.0" encoding="utf-8"?>
<worksheet xmlns="http://schemas.openxmlformats.org/spreadsheetml/2006/main" xmlns:r="http://schemas.openxmlformats.org/officeDocument/2006/relationships">
  <sheetPr>
    <pageSetUpPr fitToPage="1"/>
  </sheetPr>
  <dimension ref="A1:AL65"/>
  <sheetViews>
    <sheetView topLeftCell="A25" zoomScale="85" zoomScaleNormal="85" workbookViewId="0">
      <selection activeCell="A10" sqref="A10:I10"/>
    </sheetView>
  </sheetViews>
  <sheetFormatPr baseColWidth="10" defaultRowHeight="15"/>
  <cols>
    <col min="1" max="1" width="11.42578125" style="219"/>
    <col min="2" max="2" width="32.85546875" style="219" bestFit="1" customWidth="1"/>
    <col min="3" max="3" width="7.28515625" style="219" customWidth="1"/>
    <col min="4" max="4" width="28" style="219" bestFit="1" customWidth="1"/>
    <col min="5" max="5" width="11" style="8" bestFit="1" customWidth="1"/>
    <col min="6" max="6" width="11.42578125" style="219" customWidth="1"/>
    <col min="7" max="8" width="5.5703125" style="219" customWidth="1"/>
    <col min="9" max="9" width="5.5703125" style="220" customWidth="1"/>
    <col min="10" max="10" width="5.5703125" style="65" customWidth="1"/>
    <col min="11" max="11" width="5.5703125" style="70" customWidth="1"/>
    <col min="12" max="12" width="5.5703125" style="65" customWidth="1"/>
    <col min="13" max="13" width="5.5703125" style="70" customWidth="1"/>
    <col min="14" max="14" width="5.5703125" style="65" customWidth="1"/>
    <col min="15" max="15" width="5.5703125" style="70" customWidth="1"/>
    <col min="16" max="16" width="5.5703125" style="65" customWidth="1"/>
    <col min="17" max="17" width="5.5703125" style="70" customWidth="1"/>
    <col min="18" max="18" width="5.5703125" style="65" customWidth="1"/>
    <col min="19" max="19" width="5.5703125" style="70" customWidth="1"/>
    <col min="20" max="20" width="5.5703125" style="65" customWidth="1"/>
    <col min="21" max="21" width="5.5703125" style="70" customWidth="1"/>
    <col min="22" max="22" width="5.5703125" style="65" customWidth="1"/>
    <col min="23" max="23" width="5.5703125" style="70" customWidth="1"/>
    <col min="24" max="24" width="5.5703125" style="65" customWidth="1"/>
    <col min="25" max="25" width="5.5703125" style="70" customWidth="1"/>
    <col min="26" max="26" width="5.5703125" style="65" customWidth="1"/>
    <col min="27" max="27" width="5.5703125" style="70" customWidth="1"/>
    <col min="28" max="28" width="5.5703125" style="65" customWidth="1"/>
    <col min="29" max="29" width="5.5703125" style="70" customWidth="1"/>
    <col min="30" max="30" width="5.5703125" style="65" customWidth="1"/>
    <col min="31" max="31" width="5.5703125" style="70" customWidth="1"/>
    <col min="32" max="32" width="5.5703125" style="65" customWidth="1"/>
    <col min="33" max="33" width="5.5703125" style="70" customWidth="1"/>
    <col min="34" max="34" width="5.5703125" style="65" customWidth="1"/>
    <col min="35" max="35" width="5.5703125" style="70" customWidth="1"/>
    <col min="36" max="36" width="11.42578125" style="70"/>
    <col min="37" max="37" width="11.42578125" style="65"/>
    <col min="38" max="38" width="11.42578125" style="70"/>
    <col min="39" max="16384" width="11.42578125" style="219"/>
  </cols>
  <sheetData>
    <row r="1" spans="1:38" s="195" customFormat="1" ht="15.75" thickBot="1">
      <c r="A1" s="194" t="s">
        <v>2583</v>
      </c>
      <c r="E1" s="196"/>
      <c r="I1" s="198"/>
      <c r="J1" s="199"/>
      <c r="K1" s="200"/>
      <c r="L1" s="199"/>
      <c r="M1" s="200"/>
      <c r="N1" s="199"/>
      <c r="O1" s="200"/>
      <c r="P1" s="199"/>
      <c r="Q1" s="200"/>
      <c r="R1" s="199"/>
      <c r="S1" s="200"/>
      <c r="T1" s="199"/>
      <c r="U1" s="200"/>
      <c r="V1" s="199"/>
      <c r="W1" s="200"/>
      <c r="X1" s="199"/>
      <c r="Y1" s="200"/>
      <c r="Z1" s="199"/>
      <c r="AA1" s="200"/>
      <c r="AB1" s="199"/>
      <c r="AC1" s="200"/>
      <c r="AD1" s="199"/>
      <c r="AE1" s="200"/>
      <c r="AF1" s="199"/>
      <c r="AG1" s="200"/>
      <c r="AH1" s="199"/>
      <c r="AI1" s="200"/>
      <c r="AJ1" s="200"/>
      <c r="AK1" s="199"/>
      <c r="AL1" s="200"/>
    </row>
    <row r="2" spans="1:38">
      <c r="A2" s="315" t="s">
        <v>1952</v>
      </c>
    </row>
    <row r="3" spans="1:38">
      <c r="E3" s="135" t="s">
        <v>213</v>
      </c>
      <c r="F3" s="43" t="s">
        <v>206</v>
      </c>
      <c r="G3" s="220" t="s">
        <v>578</v>
      </c>
      <c r="S3" s="43" t="s">
        <v>208</v>
      </c>
      <c r="T3" s="421" t="s">
        <v>579</v>
      </c>
    </row>
    <row r="4" spans="1:38">
      <c r="C4" s="134"/>
      <c r="E4" s="135"/>
      <c r="F4" s="43" t="s">
        <v>207</v>
      </c>
      <c r="G4" s="220" t="s">
        <v>457</v>
      </c>
      <c r="S4" s="1702" t="s">
        <v>238</v>
      </c>
      <c r="T4" s="1123" t="s">
        <v>839</v>
      </c>
    </row>
    <row r="5" spans="1:38">
      <c r="C5" s="134"/>
      <c r="E5" s="135"/>
      <c r="F5" s="43" t="s">
        <v>205</v>
      </c>
      <c r="G5" s="220" t="s">
        <v>510</v>
      </c>
      <c r="S5" s="1132" t="s">
        <v>239</v>
      </c>
      <c r="T5" s="1123" t="s">
        <v>838</v>
      </c>
    </row>
    <row r="6" spans="1:38">
      <c r="C6" s="134"/>
      <c r="E6" s="135"/>
      <c r="S6" s="1702" t="s">
        <v>261</v>
      </c>
      <c r="T6" s="261" t="s">
        <v>1504</v>
      </c>
    </row>
    <row r="7" spans="1:38">
      <c r="C7" s="134"/>
      <c r="E7" s="135"/>
      <c r="F7" s="43"/>
      <c r="G7" s="220"/>
    </row>
    <row r="8" spans="1:38">
      <c r="C8" s="134"/>
      <c r="E8" s="135"/>
      <c r="G8" s="220"/>
    </row>
    <row r="9" spans="1:38" ht="15" customHeight="1"/>
    <row r="10" spans="1:38" ht="27.75" customHeight="1">
      <c r="C10" s="137"/>
      <c r="E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L10" s="219"/>
    </row>
    <row r="11" spans="1:38" ht="17.25" customHeight="1">
      <c r="A11" s="175"/>
      <c r="B11" s="175"/>
      <c r="C11" s="172"/>
      <c r="D11" s="175"/>
      <c r="E11" s="172"/>
      <c r="F11" s="176"/>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L11" s="219"/>
    </row>
    <row r="12" spans="1:38" s="145" customFormat="1">
      <c r="A12" s="141" t="s">
        <v>593</v>
      </c>
      <c r="E12" s="390"/>
      <c r="H12" s="151"/>
      <c r="I12" s="152"/>
      <c r="J12" s="147"/>
      <c r="K12" s="146"/>
      <c r="L12" s="147"/>
      <c r="M12" s="146"/>
      <c r="N12" s="147"/>
      <c r="O12" s="146"/>
      <c r="P12" s="147"/>
      <c r="Q12" s="146"/>
      <c r="R12" s="147"/>
      <c r="S12" s="146"/>
      <c r="T12" s="147"/>
      <c r="U12" s="146"/>
      <c r="V12" s="147"/>
      <c r="W12" s="146"/>
      <c r="X12" s="147"/>
      <c r="Y12" s="146"/>
      <c r="Z12" s="147"/>
      <c r="AA12" s="146"/>
      <c r="AB12" s="147"/>
      <c r="AC12" s="146"/>
      <c r="AD12" s="147"/>
      <c r="AE12" s="146"/>
      <c r="AF12" s="147"/>
      <c r="AG12" s="146"/>
      <c r="AH12" s="147"/>
      <c r="AI12" s="146"/>
      <c r="AJ12" s="146"/>
      <c r="AK12" s="147"/>
      <c r="AL12" s="146"/>
    </row>
    <row r="14" spans="1:38" ht="36.75" customHeight="1">
      <c r="A14" s="5264" t="s">
        <v>594</v>
      </c>
      <c r="B14" s="171"/>
      <c r="C14" s="96"/>
      <c r="D14" s="171" t="s">
        <v>1199</v>
      </c>
      <c r="E14" s="96"/>
      <c r="F14" s="97"/>
      <c r="G14" s="296">
        <v>100</v>
      </c>
      <c r="H14" s="296">
        <f>G14+50</f>
        <v>150</v>
      </c>
      <c r="I14" s="296">
        <f>G14+100</f>
        <v>200</v>
      </c>
      <c r="J14" s="296">
        <f>H14+100</f>
        <v>250</v>
      </c>
      <c r="K14" s="296">
        <f t="shared" ref="K14:AI14" si="0">I14+100</f>
        <v>300</v>
      </c>
      <c r="L14" s="296">
        <f t="shared" si="0"/>
        <v>350</v>
      </c>
      <c r="M14" s="296">
        <f t="shared" si="0"/>
        <v>400</v>
      </c>
      <c r="N14" s="296">
        <f t="shared" si="0"/>
        <v>450</v>
      </c>
      <c r="O14" s="296">
        <f t="shared" si="0"/>
        <v>500</v>
      </c>
      <c r="P14" s="296">
        <f t="shared" si="0"/>
        <v>550</v>
      </c>
      <c r="Q14" s="296">
        <f t="shared" si="0"/>
        <v>600</v>
      </c>
      <c r="R14" s="296">
        <f t="shared" si="0"/>
        <v>650</v>
      </c>
      <c r="S14" s="296">
        <f t="shared" si="0"/>
        <v>700</v>
      </c>
      <c r="T14" s="296">
        <f t="shared" si="0"/>
        <v>750</v>
      </c>
      <c r="U14" s="296">
        <f t="shared" si="0"/>
        <v>800</v>
      </c>
      <c r="V14" s="296">
        <f t="shared" si="0"/>
        <v>850</v>
      </c>
      <c r="W14" s="296">
        <f t="shared" si="0"/>
        <v>900</v>
      </c>
      <c r="X14" s="296">
        <f t="shared" si="0"/>
        <v>950</v>
      </c>
      <c r="Y14" s="296">
        <f t="shared" si="0"/>
        <v>1000</v>
      </c>
      <c r="Z14" s="296">
        <f t="shared" si="0"/>
        <v>1050</v>
      </c>
      <c r="AA14" s="296">
        <f t="shared" si="0"/>
        <v>1100</v>
      </c>
      <c r="AB14" s="296">
        <f t="shared" si="0"/>
        <v>1150</v>
      </c>
      <c r="AC14" s="296">
        <f t="shared" si="0"/>
        <v>1200</v>
      </c>
      <c r="AD14" s="296">
        <f t="shared" si="0"/>
        <v>1250</v>
      </c>
      <c r="AE14" s="296">
        <f t="shared" si="0"/>
        <v>1300</v>
      </c>
      <c r="AF14" s="296">
        <f t="shared" si="0"/>
        <v>1350</v>
      </c>
      <c r="AG14" s="296">
        <f t="shared" si="0"/>
        <v>1400</v>
      </c>
      <c r="AH14" s="296">
        <f t="shared" si="0"/>
        <v>1450</v>
      </c>
      <c r="AI14" s="296">
        <f t="shared" si="0"/>
        <v>1500</v>
      </c>
      <c r="AL14" s="219"/>
    </row>
    <row r="15" spans="1:38" ht="17.25" customHeight="1">
      <c r="A15" s="5265"/>
      <c r="B15" s="316" t="s">
        <v>581</v>
      </c>
      <c r="C15" s="172"/>
      <c r="D15" s="175"/>
      <c r="E15" s="172"/>
      <c r="F15" s="176"/>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427"/>
      <c r="AL15" s="219"/>
    </row>
    <row r="16" spans="1:38" s="249" customFormat="1" ht="15" customHeight="1" thickBot="1">
      <c r="A16" s="5265"/>
      <c r="B16" s="248" t="s">
        <v>355</v>
      </c>
      <c r="C16" s="252"/>
      <c r="D16" s="252"/>
      <c r="E16" s="252"/>
      <c r="F16" s="253"/>
      <c r="G16" s="254"/>
      <c r="H16" s="255"/>
      <c r="I16" s="254"/>
      <c r="J16" s="255"/>
      <c r="K16" s="254"/>
      <c r="L16" s="255"/>
      <c r="M16" s="254"/>
      <c r="N16" s="255"/>
      <c r="O16" s="254"/>
      <c r="P16" s="255"/>
      <c r="Q16" s="254"/>
      <c r="R16" s="255"/>
      <c r="S16" s="254"/>
      <c r="T16" s="255"/>
      <c r="U16" s="254"/>
      <c r="V16" s="255"/>
      <c r="W16" s="254"/>
      <c r="X16" s="255"/>
      <c r="Y16" s="254"/>
      <c r="Z16" s="254"/>
      <c r="AA16" s="254"/>
      <c r="AB16" s="254"/>
      <c r="AC16" s="254"/>
      <c r="AD16" s="254"/>
      <c r="AE16" s="254"/>
      <c r="AF16" s="254"/>
      <c r="AG16" s="254"/>
      <c r="AH16" s="254"/>
      <c r="AI16" s="428"/>
      <c r="AJ16" s="173"/>
      <c r="AK16" s="174"/>
    </row>
    <row r="17" spans="1:38" s="70" customFormat="1" ht="15.75" thickBot="1">
      <c r="A17" s="5265"/>
      <c r="B17" s="133" t="s">
        <v>584</v>
      </c>
      <c r="C17" s="220"/>
      <c r="D17" s="219"/>
      <c r="E17" s="8" t="s">
        <v>287</v>
      </c>
      <c r="F17" s="62"/>
      <c r="G17" s="766" t="s">
        <v>1899</v>
      </c>
      <c r="H17" s="767"/>
      <c r="I17" s="767"/>
      <c r="J17" s="768"/>
      <c r="K17" s="769"/>
      <c r="L17" s="764"/>
      <c r="M17" s="430"/>
      <c r="N17" s="430"/>
      <c r="O17" s="265"/>
      <c r="P17" s="265"/>
      <c r="Q17" s="430"/>
      <c r="R17" s="430"/>
      <c r="S17" s="430"/>
      <c r="T17" s="430"/>
      <c r="U17" s="430"/>
      <c r="V17" s="430"/>
      <c r="W17" s="430"/>
      <c r="X17" s="430"/>
      <c r="Y17" s="430"/>
      <c r="Z17" s="430"/>
      <c r="AA17" s="430"/>
      <c r="AB17" s="264"/>
      <c r="AC17" s="265"/>
      <c r="AD17" s="264"/>
      <c r="AE17" s="265"/>
      <c r="AF17" s="264"/>
      <c r="AG17" s="265"/>
      <c r="AH17" s="264"/>
      <c r="AI17" s="265"/>
      <c r="AK17" s="65"/>
    </row>
    <row r="18" spans="1:38" s="70" customFormat="1" ht="15.75" thickBot="1">
      <c r="A18" s="5265"/>
      <c r="B18" s="133" t="s">
        <v>584</v>
      </c>
      <c r="C18" s="220"/>
      <c r="D18" s="219"/>
      <c r="E18" s="8" t="s">
        <v>287</v>
      </c>
      <c r="F18" s="62"/>
      <c r="G18" s="271"/>
      <c r="H18" s="491"/>
      <c r="I18" s="495"/>
      <c r="J18" s="770" t="s">
        <v>1900</v>
      </c>
      <c r="K18" s="771"/>
      <c r="L18" s="771"/>
      <c r="M18" s="771"/>
      <c r="N18" s="771"/>
      <c r="O18" s="771"/>
      <c r="P18" s="771"/>
      <c r="Q18" s="772"/>
      <c r="R18" s="104"/>
      <c r="S18" s="269"/>
      <c r="T18" s="269"/>
      <c r="U18" s="269"/>
      <c r="V18" s="269"/>
      <c r="W18" s="269"/>
      <c r="X18" s="269"/>
      <c r="Y18" s="269"/>
      <c r="Z18" s="269"/>
      <c r="AA18" s="269"/>
      <c r="AB18" s="269"/>
      <c r="AC18" s="269"/>
      <c r="AD18" s="269"/>
      <c r="AE18" s="269"/>
      <c r="AF18" s="269"/>
      <c r="AG18" s="269"/>
      <c r="AH18" s="269"/>
      <c r="AI18" s="280"/>
      <c r="AK18" s="65"/>
    </row>
    <row r="19" spans="1:38" s="70" customFormat="1" ht="15.75" thickBot="1">
      <c r="A19" s="5265"/>
      <c r="B19" s="133" t="s">
        <v>584</v>
      </c>
      <c r="C19" s="220"/>
      <c r="D19" s="219"/>
      <c r="E19" s="8" t="s">
        <v>287</v>
      </c>
      <c r="F19" s="62"/>
      <c r="G19" s="780"/>
      <c r="H19" s="781"/>
      <c r="I19" s="781"/>
      <c r="J19" s="781"/>
      <c r="K19" s="781"/>
      <c r="L19" s="280"/>
      <c r="M19" s="280"/>
      <c r="N19" s="470"/>
      <c r="O19" s="773" t="s">
        <v>1901</v>
      </c>
      <c r="P19" s="774"/>
      <c r="Q19" s="775"/>
      <c r="R19" s="775"/>
      <c r="S19" s="775"/>
      <c r="T19" s="775"/>
      <c r="U19" s="775"/>
      <c r="V19" s="775"/>
      <c r="W19" s="775"/>
      <c r="X19" s="775"/>
      <c r="Y19" s="775"/>
      <c r="Z19" s="775"/>
      <c r="AA19" s="776"/>
      <c r="AB19" s="498"/>
      <c r="AC19" s="269"/>
      <c r="AD19" s="268"/>
      <c r="AE19" s="269"/>
      <c r="AF19" s="268"/>
      <c r="AG19" s="269"/>
      <c r="AH19" s="268"/>
      <c r="AI19" s="269"/>
      <c r="AK19" s="65"/>
    </row>
    <row r="20" spans="1:38" s="70" customFormat="1" ht="15.75" thickBot="1">
      <c r="A20" s="5265"/>
      <c r="B20" s="133" t="s">
        <v>584</v>
      </c>
      <c r="C20" s="220"/>
      <c r="D20" s="219"/>
      <c r="E20" s="8" t="s">
        <v>287</v>
      </c>
      <c r="F20" s="62"/>
      <c r="G20" s="489"/>
      <c r="H20" s="492"/>
      <c r="I20" s="748"/>
      <c r="J20" s="285"/>
      <c r="K20" s="283"/>
      <c r="L20" s="283"/>
      <c r="M20" s="283"/>
      <c r="N20" s="283"/>
      <c r="O20" s="283"/>
      <c r="P20" s="283"/>
      <c r="Q20" s="283"/>
      <c r="R20" s="285"/>
      <c r="S20" s="285"/>
      <c r="T20" s="285"/>
      <c r="U20" s="285"/>
      <c r="V20" s="285"/>
      <c r="W20" s="285"/>
      <c r="X20" s="765"/>
      <c r="Y20" s="777" t="s">
        <v>1902</v>
      </c>
      <c r="Z20" s="778"/>
      <c r="AA20" s="778"/>
      <c r="AB20" s="778"/>
      <c r="AC20" s="778"/>
      <c r="AD20" s="778"/>
      <c r="AE20" s="778"/>
      <c r="AF20" s="778"/>
      <c r="AG20" s="778"/>
      <c r="AH20" s="778"/>
      <c r="AI20" s="779"/>
      <c r="AK20" s="65"/>
    </row>
    <row r="21" spans="1:38" s="70" customFormat="1">
      <c r="A21" s="5265"/>
      <c r="B21" s="65"/>
      <c r="C21" s="129"/>
      <c r="D21" s="129"/>
      <c r="E21" s="43"/>
      <c r="F21" s="129"/>
      <c r="G21" s="129"/>
      <c r="H21" s="398"/>
      <c r="I21" s="128"/>
      <c r="J21" s="65"/>
      <c r="L21" s="65"/>
      <c r="N21" s="65"/>
      <c r="P21" s="65"/>
      <c r="R21" s="65"/>
      <c r="T21" s="65"/>
      <c r="V21" s="65"/>
      <c r="X21" s="65"/>
      <c r="Z21" s="65"/>
      <c r="AB21" s="65"/>
      <c r="AD21" s="65"/>
      <c r="AF21" s="65"/>
      <c r="AH21" s="65"/>
      <c r="AI21" s="104"/>
      <c r="AK21" s="65"/>
    </row>
    <row r="22" spans="1:38" s="249" customFormat="1" ht="15.75" thickBot="1">
      <c r="A22" s="5265"/>
      <c r="B22" s="248" t="s">
        <v>356</v>
      </c>
      <c r="C22" s="252"/>
      <c r="D22" s="252"/>
      <c r="E22" s="252"/>
      <c r="F22" s="253"/>
      <c r="G22" s="254"/>
      <c r="H22" s="255"/>
      <c r="I22" s="254"/>
      <c r="J22" s="255"/>
      <c r="K22" s="254"/>
      <c r="L22" s="255"/>
      <c r="M22" s="254"/>
      <c r="N22" s="255"/>
      <c r="O22" s="254"/>
      <c r="P22" s="255"/>
      <c r="Q22" s="254"/>
      <c r="R22" s="255"/>
      <c r="S22" s="254"/>
      <c r="T22" s="255"/>
      <c r="U22" s="254"/>
      <c r="V22" s="255"/>
      <c r="W22" s="254"/>
      <c r="X22" s="255"/>
      <c r="Y22" s="254"/>
      <c r="Z22" s="255"/>
      <c r="AA22" s="254"/>
      <c r="AB22" s="255"/>
      <c r="AC22" s="254"/>
      <c r="AD22" s="255"/>
      <c r="AE22" s="254"/>
      <c r="AF22" s="255"/>
      <c r="AG22" s="254"/>
      <c r="AH22" s="255"/>
      <c r="AI22" s="428"/>
      <c r="AJ22" s="173"/>
      <c r="AK22" s="174"/>
    </row>
    <row r="23" spans="1:38" ht="15.75" thickBot="1">
      <c r="A23" s="5265"/>
      <c r="B23" s="133" t="s">
        <v>584</v>
      </c>
      <c r="C23" s="220"/>
      <c r="E23" s="8" t="s">
        <v>287</v>
      </c>
      <c r="F23" s="62"/>
      <c r="G23" s="783" t="s">
        <v>1903</v>
      </c>
      <c r="H23" s="784"/>
      <c r="I23" s="784"/>
      <c r="J23" s="784"/>
      <c r="K23" s="785"/>
      <c r="L23" s="764"/>
      <c r="M23" s="430"/>
      <c r="N23" s="430"/>
      <c r="O23" s="265"/>
      <c r="P23" s="430"/>
      <c r="Q23" s="430"/>
      <c r="R23" s="430"/>
      <c r="S23" s="430"/>
      <c r="T23" s="430"/>
      <c r="U23" s="430"/>
      <c r="V23" s="430"/>
      <c r="W23" s="430"/>
      <c r="X23" s="430"/>
      <c r="Y23" s="430"/>
      <c r="Z23" s="430"/>
      <c r="AA23" s="430"/>
      <c r="AB23" s="264"/>
      <c r="AC23" s="265"/>
      <c r="AD23" s="264"/>
      <c r="AE23" s="265"/>
      <c r="AF23" s="264"/>
      <c r="AG23" s="265"/>
      <c r="AH23" s="264"/>
      <c r="AI23" s="265"/>
    </row>
    <row r="24" spans="1:38" ht="15.75" thickBot="1">
      <c r="A24" s="5265"/>
      <c r="B24" s="133" t="s">
        <v>584</v>
      </c>
      <c r="C24" s="220"/>
      <c r="E24" s="8" t="s">
        <v>287</v>
      </c>
      <c r="F24" s="633"/>
      <c r="G24" s="632"/>
      <c r="H24" s="491"/>
      <c r="I24" s="495"/>
      <c r="J24" s="773" t="s">
        <v>1904</v>
      </c>
      <c r="K24" s="775"/>
      <c r="L24" s="775"/>
      <c r="M24" s="775"/>
      <c r="N24" s="775"/>
      <c r="O24" s="775"/>
      <c r="P24" s="775"/>
      <c r="Q24" s="776"/>
      <c r="R24" s="498"/>
      <c r="S24" s="269"/>
      <c r="T24" s="280"/>
      <c r="U24" s="280"/>
      <c r="V24" s="280"/>
      <c r="W24" s="280"/>
      <c r="X24" s="280"/>
      <c r="Y24" s="269"/>
      <c r="Z24" s="280"/>
      <c r="AA24" s="280"/>
      <c r="AB24" s="280"/>
      <c r="AC24" s="280"/>
      <c r="AD24" s="280"/>
      <c r="AE24" s="280"/>
      <c r="AF24" s="280"/>
      <c r="AG24" s="280"/>
      <c r="AH24" s="280"/>
      <c r="AI24" s="280"/>
    </row>
    <row r="25" spans="1:38" ht="15.75" thickBot="1">
      <c r="A25" s="5265"/>
      <c r="B25" s="133" t="s">
        <v>584</v>
      </c>
      <c r="C25" s="220"/>
      <c r="E25" s="8" t="s">
        <v>287</v>
      </c>
      <c r="F25" s="633"/>
      <c r="G25" s="790"/>
      <c r="H25" s="782"/>
      <c r="I25" s="782"/>
      <c r="J25" s="782"/>
      <c r="K25" s="782"/>
      <c r="L25" s="280"/>
      <c r="M25" s="280"/>
      <c r="N25" s="470"/>
      <c r="O25" s="777" t="s">
        <v>1905</v>
      </c>
      <c r="P25" s="786"/>
      <c r="Q25" s="786"/>
      <c r="R25" s="786"/>
      <c r="S25" s="786"/>
      <c r="T25" s="786"/>
      <c r="U25" s="786"/>
      <c r="V25" s="786"/>
      <c r="W25" s="786"/>
      <c r="X25" s="786"/>
      <c r="Y25" s="786"/>
      <c r="Z25" s="786"/>
      <c r="AA25" s="779"/>
      <c r="AB25" s="498"/>
      <c r="AC25" s="269"/>
      <c r="AD25" s="268"/>
      <c r="AE25" s="269"/>
      <c r="AF25" s="268"/>
      <c r="AG25" s="269"/>
      <c r="AH25" s="268"/>
      <c r="AI25" s="269"/>
    </row>
    <row r="26" spans="1:38" ht="15.75" thickBot="1">
      <c r="A26" s="792"/>
      <c r="B26" s="245" t="s">
        <v>584</v>
      </c>
      <c r="C26" s="409"/>
      <c r="D26" s="205"/>
      <c r="E26" s="431" t="s">
        <v>287</v>
      </c>
      <c r="F26" s="634"/>
      <c r="G26" s="791"/>
      <c r="H26" s="492"/>
      <c r="I26" s="748"/>
      <c r="J26" s="285"/>
      <c r="K26" s="283"/>
      <c r="L26" s="283"/>
      <c r="M26" s="283"/>
      <c r="N26" s="283"/>
      <c r="O26" s="283"/>
      <c r="P26" s="283"/>
      <c r="Q26" s="283"/>
      <c r="R26" s="284"/>
      <c r="S26" s="285"/>
      <c r="T26" s="283"/>
      <c r="U26" s="283"/>
      <c r="V26" s="283"/>
      <c r="W26" s="283"/>
      <c r="X26" s="471"/>
      <c r="Y26" s="787" t="s">
        <v>1906</v>
      </c>
      <c r="Z26" s="788"/>
      <c r="AA26" s="788"/>
      <c r="AB26" s="788"/>
      <c r="AC26" s="788"/>
      <c r="AD26" s="788"/>
      <c r="AE26" s="788"/>
      <c r="AF26" s="788"/>
      <c r="AG26" s="788"/>
      <c r="AH26" s="788"/>
      <c r="AI26" s="789"/>
    </row>
    <row r="27" spans="1:38">
      <c r="A27" s="432"/>
      <c r="B27" s="133"/>
      <c r="C27" s="220"/>
      <c r="F27" s="62"/>
      <c r="G27" s="433"/>
      <c r="H27" s="434"/>
      <c r="I27" s="434"/>
      <c r="J27" s="434"/>
      <c r="K27" s="434"/>
      <c r="L27" s="8"/>
      <c r="M27" s="8"/>
      <c r="N27" s="8"/>
      <c r="P27" s="8"/>
      <c r="Q27" s="8"/>
      <c r="R27" s="8"/>
      <c r="S27" s="8"/>
      <c r="T27" s="8"/>
      <c r="U27" s="8"/>
      <c r="V27" s="8"/>
      <c r="W27" s="8"/>
      <c r="X27" s="8"/>
      <c r="Y27" s="8"/>
      <c r="Z27" s="8"/>
      <c r="AA27" s="8"/>
    </row>
    <row r="28" spans="1:38">
      <c r="B28" s="133"/>
      <c r="C28" s="220"/>
      <c r="E28" s="43"/>
      <c r="F28" s="62"/>
      <c r="G28" s="250"/>
      <c r="H28" s="250"/>
      <c r="I28" s="250"/>
      <c r="J28" s="250"/>
      <c r="K28" s="250"/>
      <c r="L28" s="8"/>
      <c r="M28" s="8"/>
      <c r="N28" s="8"/>
      <c r="O28" s="8"/>
      <c r="P28" s="8"/>
      <c r="Q28" s="8"/>
      <c r="R28" s="8"/>
      <c r="S28" s="8"/>
      <c r="T28" s="8"/>
      <c r="U28" s="8"/>
      <c r="V28" s="8"/>
      <c r="W28" s="65"/>
      <c r="Y28" s="65"/>
      <c r="AA28" s="65"/>
    </row>
    <row r="29" spans="1:38" ht="36.75" customHeight="1">
      <c r="A29" s="5264" t="s">
        <v>595</v>
      </c>
      <c r="B29" s="171"/>
      <c r="C29" s="96"/>
      <c r="D29" s="171" t="s">
        <v>1199</v>
      </c>
      <c r="E29" s="96"/>
      <c r="F29" s="97"/>
      <c r="G29" s="296">
        <v>100</v>
      </c>
      <c r="H29" s="296">
        <f>G29+50</f>
        <v>150</v>
      </c>
      <c r="I29" s="296">
        <f>G29+100</f>
        <v>200</v>
      </c>
      <c r="J29" s="296">
        <f>H29+100</f>
        <v>250</v>
      </c>
      <c r="K29" s="296">
        <f t="shared" ref="K29:AI29" si="1">I29+100</f>
        <v>300</v>
      </c>
      <c r="L29" s="296">
        <f t="shared" si="1"/>
        <v>350</v>
      </c>
      <c r="M29" s="296">
        <f t="shared" si="1"/>
        <v>400</v>
      </c>
      <c r="N29" s="296">
        <f t="shared" si="1"/>
        <v>450</v>
      </c>
      <c r="O29" s="296">
        <f t="shared" si="1"/>
        <v>500</v>
      </c>
      <c r="P29" s="296">
        <f t="shared" si="1"/>
        <v>550</v>
      </c>
      <c r="Q29" s="296">
        <f t="shared" si="1"/>
        <v>600</v>
      </c>
      <c r="R29" s="296">
        <f t="shared" si="1"/>
        <v>650</v>
      </c>
      <c r="S29" s="296">
        <f t="shared" si="1"/>
        <v>700</v>
      </c>
      <c r="T29" s="296">
        <f t="shared" si="1"/>
        <v>750</v>
      </c>
      <c r="U29" s="296">
        <f t="shared" si="1"/>
        <v>800</v>
      </c>
      <c r="V29" s="296">
        <f t="shared" si="1"/>
        <v>850</v>
      </c>
      <c r="W29" s="296">
        <f t="shared" si="1"/>
        <v>900</v>
      </c>
      <c r="X29" s="296">
        <f t="shared" si="1"/>
        <v>950</v>
      </c>
      <c r="Y29" s="296">
        <f t="shared" si="1"/>
        <v>1000</v>
      </c>
      <c r="Z29" s="296">
        <f t="shared" si="1"/>
        <v>1050</v>
      </c>
      <c r="AA29" s="296">
        <f t="shared" si="1"/>
        <v>1100</v>
      </c>
      <c r="AB29" s="296">
        <f t="shared" si="1"/>
        <v>1150</v>
      </c>
      <c r="AC29" s="296">
        <f t="shared" si="1"/>
        <v>1200</v>
      </c>
      <c r="AD29" s="296">
        <f t="shared" si="1"/>
        <v>1250</v>
      </c>
      <c r="AE29" s="296">
        <f t="shared" si="1"/>
        <v>1300</v>
      </c>
      <c r="AF29" s="296">
        <f t="shared" si="1"/>
        <v>1350</v>
      </c>
      <c r="AG29" s="296">
        <f t="shared" si="1"/>
        <v>1400</v>
      </c>
      <c r="AH29" s="296">
        <f t="shared" si="1"/>
        <v>1450</v>
      </c>
      <c r="AI29" s="296">
        <f t="shared" si="1"/>
        <v>1500</v>
      </c>
      <c r="AL29" s="219"/>
    </row>
    <row r="30" spans="1:38" ht="17.25" customHeight="1">
      <c r="A30" s="5265"/>
      <c r="B30" s="316"/>
      <c r="C30" s="172"/>
      <c r="D30" s="175"/>
      <c r="E30" s="172"/>
      <c r="F30" s="176"/>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427"/>
      <c r="AL30" s="219"/>
    </row>
    <row r="31" spans="1:38" s="249" customFormat="1" ht="15" customHeight="1">
      <c r="A31" s="5265"/>
      <c r="B31" s="248" t="s">
        <v>355</v>
      </c>
      <c r="C31" s="252"/>
      <c r="D31" s="252"/>
      <c r="E31" s="252"/>
      <c r="F31" s="253"/>
      <c r="G31" s="254"/>
      <c r="H31" s="255"/>
      <c r="I31" s="254"/>
      <c r="J31" s="255"/>
      <c r="K31" s="254"/>
      <c r="L31" s="255"/>
      <c r="M31" s="254"/>
      <c r="N31" s="255"/>
      <c r="O31" s="254"/>
      <c r="P31" s="255"/>
      <c r="Q31" s="254"/>
      <c r="R31" s="255"/>
      <c r="S31" s="254"/>
      <c r="T31" s="255"/>
      <c r="U31" s="254"/>
      <c r="V31" s="255"/>
      <c r="W31" s="254"/>
      <c r="X31" s="255"/>
      <c r="Y31" s="254"/>
      <c r="Z31" s="254"/>
      <c r="AA31" s="254"/>
      <c r="AB31" s="254"/>
      <c r="AC31" s="254"/>
      <c r="AD31" s="254"/>
      <c r="AE31" s="254"/>
      <c r="AF31" s="254"/>
      <c r="AG31" s="254"/>
      <c r="AH31" s="254"/>
      <c r="AI31" s="428"/>
      <c r="AJ31" s="173"/>
      <c r="AK31" s="174"/>
    </row>
    <row r="32" spans="1:38" s="70" customFormat="1">
      <c r="A32" s="5265"/>
      <c r="B32" s="133" t="s">
        <v>584</v>
      </c>
      <c r="C32" s="220"/>
      <c r="D32" s="219"/>
      <c r="E32" s="8"/>
      <c r="F32" s="62"/>
      <c r="G32" s="429"/>
      <c r="H32" s="262"/>
      <c r="I32" s="263"/>
      <c r="J32" s="265"/>
      <c r="K32" s="430"/>
      <c r="L32" s="430"/>
      <c r="M32" s="430"/>
      <c r="N32" s="430"/>
      <c r="O32" s="430"/>
      <c r="P32" s="430"/>
      <c r="Q32" s="430"/>
      <c r="R32" s="265"/>
      <c r="S32" s="265"/>
      <c r="T32" s="265"/>
      <c r="U32" s="265"/>
      <c r="V32" s="265"/>
      <c r="W32" s="265"/>
      <c r="X32" s="265"/>
      <c r="Y32" s="265"/>
      <c r="Z32" s="265"/>
      <c r="AA32" s="265"/>
      <c r="AB32" s="265"/>
      <c r="AC32" s="265"/>
      <c r="AD32" s="265"/>
      <c r="AE32" s="265"/>
      <c r="AF32" s="265"/>
      <c r="AG32" s="265"/>
      <c r="AH32" s="265"/>
      <c r="AI32" s="430"/>
      <c r="AK32" s="65"/>
    </row>
    <row r="33" spans="1:38" s="70" customFormat="1">
      <c r="A33" s="5265"/>
      <c r="B33" s="133" t="s">
        <v>584</v>
      </c>
      <c r="C33" s="220"/>
      <c r="D33" s="219"/>
      <c r="E33" s="8"/>
      <c r="F33" s="62"/>
      <c r="G33" s="435"/>
      <c r="H33" s="436"/>
      <c r="I33" s="436"/>
      <c r="J33" s="436"/>
      <c r="K33" s="436"/>
      <c r="L33" s="283"/>
      <c r="M33" s="283"/>
      <c r="N33" s="283"/>
      <c r="O33" s="285"/>
      <c r="P33" s="285"/>
      <c r="Q33" s="283"/>
      <c r="R33" s="283"/>
      <c r="S33" s="283"/>
      <c r="T33" s="283"/>
      <c r="U33" s="283"/>
      <c r="V33" s="283"/>
      <c r="W33" s="283"/>
      <c r="X33" s="283"/>
      <c r="Y33" s="283"/>
      <c r="Z33" s="283"/>
      <c r="AA33" s="283"/>
      <c r="AB33" s="284"/>
      <c r="AC33" s="285"/>
      <c r="AD33" s="284"/>
      <c r="AE33" s="285"/>
      <c r="AF33" s="284"/>
      <c r="AG33" s="285"/>
      <c r="AH33" s="284"/>
      <c r="AI33" s="285"/>
      <c r="AK33" s="65"/>
    </row>
    <row r="34" spans="1:38" s="70" customFormat="1">
      <c r="A34" s="5265"/>
      <c r="B34" s="65"/>
      <c r="C34" s="129"/>
      <c r="D34" s="129"/>
      <c r="E34" s="43"/>
      <c r="F34" s="129"/>
      <c r="G34" s="129"/>
      <c r="H34" s="398"/>
      <c r="I34" s="128"/>
      <c r="J34" s="65"/>
      <c r="L34" s="65"/>
      <c r="N34" s="65"/>
      <c r="P34" s="65"/>
      <c r="R34" s="65"/>
      <c r="T34" s="65"/>
      <c r="V34" s="65"/>
      <c r="X34" s="65"/>
      <c r="Z34" s="65"/>
      <c r="AB34" s="65"/>
      <c r="AD34" s="65"/>
      <c r="AF34" s="65"/>
      <c r="AH34" s="65"/>
      <c r="AI34" s="104"/>
      <c r="AK34" s="65"/>
    </row>
    <row r="35" spans="1:38" s="249" customFormat="1">
      <c r="A35" s="5265"/>
      <c r="B35" s="248" t="s">
        <v>356</v>
      </c>
      <c r="C35" s="252"/>
      <c r="D35" s="252"/>
      <c r="E35" s="252"/>
      <c r="F35" s="253"/>
      <c r="G35" s="254"/>
      <c r="H35" s="255"/>
      <c r="I35" s="254"/>
      <c r="J35" s="255"/>
      <c r="K35" s="254"/>
      <c r="L35" s="255"/>
      <c r="M35" s="254"/>
      <c r="N35" s="255"/>
      <c r="O35" s="254"/>
      <c r="P35" s="255"/>
      <c r="Q35" s="254"/>
      <c r="R35" s="255"/>
      <c r="S35" s="254"/>
      <c r="T35" s="255"/>
      <c r="U35" s="254"/>
      <c r="V35" s="255"/>
      <c r="W35" s="254"/>
      <c r="X35" s="255"/>
      <c r="Y35" s="254"/>
      <c r="Z35" s="255"/>
      <c r="AA35" s="254"/>
      <c r="AB35" s="255"/>
      <c r="AC35" s="254"/>
      <c r="AD35" s="255"/>
      <c r="AE35" s="254"/>
      <c r="AF35" s="255"/>
      <c r="AG35" s="254"/>
      <c r="AH35" s="255"/>
      <c r="AI35" s="428"/>
      <c r="AJ35" s="173"/>
      <c r="AK35" s="174"/>
    </row>
    <row r="36" spans="1:38">
      <c r="A36" s="5265"/>
      <c r="B36" s="133" t="s">
        <v>584</v>
      </c>
      <c r="C36" s="220"/>
      <c r="F36" s="62"/>
      <c r="G36" s="429"/>
      <c r="H36" s="262"/>
      <c r="I36" s="263"/>
      <c r="J36" s="265"/>
      <c r="K36" s="430"/>
      <c r="L36" s="430"/>
      <c r="M36" s="430"/>
      <c r="N36" s="430"/>
      <c r="O36" s="430"/>
      <c r="P36" s="430"/>
      <c r="Q36" s="430"/>
      <c r="R36" s="264"/>
      <c r="S36" s="265"/>
      <c r="T36" s="430"/>
      <c r="U36" s="430"/>
      <c r="V36" s="430"/>
      <c r="W36" s="430"/>
      <c r="X36" s="430"/>
      <c r="Y36" s="265"/>
      <c r="Z36" s="430"/>
      <c r="AA36" s="430"/>
      <c r="AB36" s="430"/>
      <c r="AC36" s="430"/>
      <c r="AD36" s="430"/>
      <c r="AE36" s="430"/>
      <c r="AF36" s="430"/>
      <c r="AG36" s="430"/>
      <c r="AH36" s="430"/>
      <c r="AI36" s="430"/>
    </row>
    <row r="37" spans="1:38">
      <c r="A37" s="5266"/>
      <c r="B37" s="245" t="s">
        <v>584</v>
      </c>
      <c r="C37" s="409"/>
      <c r="D37" s="205"/>
      <c r="E37" s="431"/>
      <c r="F37" s="408"/>
      <c r="G37" s="435"/>
      <c r="H37" s="437"/>
      <c r="I37" s="437"/>
      <c r="J37" s="437"/>
      <c r="K37" s="437"/>
      <c r="L37" s="283"/>
      <c r="M37" s="283"/>
      <c r="N37" s="283"/>
      <c r="O37" s="285"/>
      <c r="P37" s="283"/>
      <c r="Q37" s="283"/>
      <c r="R37" s="283"/>
      <c r="S37" s="283"/>
      <c r="T37" s="283"/>
      <c r="U37" s="283"/>
      <c r="V37" s="283"/>
      <c r="W37" s="283"/>
      <c r="X37" s="283"/>
      <c r="Y37" s="283"/>
      <c r="Z37" s="283"/>
      <c r="AA37" s="283"/>
      <c r="AB37" s="284"/>
      <c r="AC37" s="285"/>
      <c r="AD37" s="284"/>
      <c r="AE37" s="285"/>
      <c r="AF37" s="284"/>
      <c r="AG37" s="285"/>
      <c r="AH37" s="284"/>
      <c r="AI37" s="285"/>
    </row>
    <row r="38" spans="1:38">
      <c r="A38" s="432"/>
      <c r="B38" s="133"/>
      <c r="C38" s="220"/>
      <c r="F38" s="62"/>
      <c r="G38" s="433"/>
      <c r="H38" s="434"/>
      <c r="I38" s="434"/>
      <c r="J38" s="434"/>
      <c r="K38" s="434"/>
      <c r="L38" s="8"/>
      <c r="M38" s="8"/>
      <c r="N38" s="8"/>
      <c r="P38" s="8"/>
      <c r="Q38" s="8"/>
      <c r="R38" s="8"/>
      <c r="S38" s="8"/>
      <c r="T38" s="8"/>
      <c r="U38" s="8"/>
      <c r="V38" s="8"/>
      <c r="W38" s="8"/>
      <c r="X38" s="8"/>
      <c r="Y38" s="8"/>
      <c r="Z38" s="8"/>
      <c r="AA38" s="8"/>
    </row>
    <row r="39" spans="1:38">
      <c r="B39" s="133"/>
      <c r="C39" s="220"/>
      <c r="E39" s="43"/>
      <c r="F39" s="62"/>
      <c r="G39" s="250"/>
      <c r="H39" s="250"/>
      <c r="I39" s="250"/>
      <c r="J39" s="250"/>
      <c r="K39" s="250"/>
      <c r="L39" s="8"/>
      <c r="M39" s="8"/>
      <c r="N39" s="8"/>
      <c r="O39" s="8"/>
      <c r="P39" s="8"/>
      <c r="Q39" s="8"/>
      <c r="R39" s="8"/>
      <c r="S39" s="8"/>
      <c r="T39" s="8"/>
      <c r="U39" s="8"/>
      <c r="V39" s="8"/>
      <c r="W39" s="65"/>
      <c r="Y39" s="65"/>
      <c r="AA39" s="65"/>
    </row>
    <row r="40" spans="1:38" ht="36.75" customHeight="1">
      <c r="A40" s="5264" t="s">
        <v>596</v>
      </c>
      <c r="B40" s="171"/>
      <c r="C40" s="96"/>
      <c r="D40" s="171" t="s">
        <v>1199</v>
      </c>
      <c r="E40" s="96"/>
      <c r="F40" s="97"/>
      <c r="G40" s="296">
        <v>100</v>
      </c>
      <c r="H40" s="296">
        <f>G40+50</f>
        <v>150</v>
      </c>
      <c r="I40" s="296">
        <f>G40+100</f>
        <v>200</v>
      </c>
      <c r="J40" s="296">
        <f>H40+100</f>
        <v>250</v>
      </c>
      <c r="K40" s="296">
        <f t="shared" ref="K40:AI40" si="2">I40+100</f>
        <v>300</v>
      </c>
      <c r="L40" s="296">
        <f t="shared" si="2"/>
        <v>350</v>
      </c>
      <c r="M40" s="296">
        <f t="shared" si="2"/>
        <v>400</v>
      </c>
      <c r="N40" s="296">
        <f t="shared" si="2"/>
        <v>450</v>
      </c>
      <c r="O40" s="296">
        <f t="shared" si="2"/>
        <v>500</v>
      </c>
      <c r="P40" s="296">
        <f t="shared" si="2"/>
        <v>550</v>
      </c>
      <c r="Q40" s="296">
        <f t="shared" si="2"/>
        <v>600</v>
      </c>
      <c r="R40" s="296">
        <f t="shared" si="2"/>
        <v>650</v>
      </c>
      <c r="S40" s="296">
        <f t="shared" si="2"/>
        <v>700</v>
      </c>
      <c r="T40" s="296">
        <f t="shared" si="2"/>
        <v>750</v>
      </c>
      <c r="U40" s="296">
        <f t="shared" si="2"/>
        <v>800</v>
      </c>
      <c r="V40" s="296">
        <f t="shared" si="2"/>
        <v>850</v>
      </c>
      <c r="W40" s="296">
        <f t="shared" si="2"/>
        <v>900</v>
      </c>
      <c r="X40" s="296">
        <f t="shared" si="2"/>
        <v>950</v>
      </c>
      <c r="Y40" s="296">
        <f t="shared" si="2"/>
        <v>1000</v>
      </c>
      <c r="Z40" s="296">
        <f t="shared" si="2"/>
        <v>1050</v>
      </c>
      <c r="AA40" s="296">
        <f t="shared" si="2"/>
        <v>1100</v>
      </c>
      <c r="AB40" s="296">
        <f t="shared" si="2"/>
        <v>1150</v>
      </c>
      <c r="AC40" s="296">
        <f t="shared" si="2"/>
        <v>1200</v>
      </c>
      <c r="AD40" s="296">
        <f t="shared" si="2"/>
        <v>1250</v>
      </c>
      <c r="AE40" s="296">
        <f t="shared" si="2"/>
        <v>1300</v>
      </c>
      <c r="AF40" s="296">
        <f t="shared" si="2"/>
        <v>1350</v>
      </c>
      <c r="AG40" s="296">
        <f t="shared" si="2"/>
        <v>1400</v>
      </c>
      <c r="AH40" s="296">
        <f t="shared" si="2"/>
        <v>1450</v>
      </c>
      <c r="AI40" s="296">
        <f t="shared" si="2"/>
        <v>1500</v>
      </c>
      <c r="AL40" s="219"/>
    </row>
    <row r="41" spans="1:38" ht="17.25" customHeight="1">
      <c r="A41" s="5265"/>
      <c r="B41" s="316"/>
      <c r="C41" s="172"/>
      <c r="D41" s="175"/>
      <c r="E41" s="172"/>
      <c r="F41" s="176"/>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427"/>
      <c r="AL41" s="219"/>
    </row>
    <row r="42" spans="1:38" s="249" customFormat="1" ht="15" customHeight="1">
      <c r="A42" s="5265"/>
      <c r="B42" s="248"/>
      <c r="C42" s="252"/>
      <c r="D42" s="252"/>
      <c r="E42" s="252"/>
      <c r="F42" s="253"/>
      <c r="G42" s="254"/>
      <c r="H42" s="255"/>
      <c r="I42" s="254"/>
      <c r="J42" s="255"/>
      <c r="K42" s="254"/>
      <c r="L42" s="255"/>
      <c r="M42" s="254"/>
      <c r="N42" s="255"/>
      <c r="O42" s="254"/>
      <c r="P42" s="255"/>
      <c r="Q42" s="254"/>
      <c r="R42" s="255"/>
      <c r="S42" s="254"/>
      <c r="T42" s="255"/>
      <c r="U42" s="254"/>
      <c r="V42" s="255"/>
      <c r="W42" s="254"/>
      <c r="X42" s="255"/>
      <c r="Y42" s="254"/>
      <c r="Z42" s="254"/>
      <c r="AA42" s="254"/>
      <c r="AB42" s="254"/>
      <c r="AC42" s="254"/>
      <c r="AD42" s="254"/>
      <c r="AE42" s="254"/>
      <c r="AF42" s="254"/>
      <c r="AG42" s="254"/>
      <c r="AH42" s="254"/>
      <c r="AI42" s="428"/>
      <c r="AJ42" s="173"/>
      <c r="AK42" s="174"/>
    </row>
    <row r="43" spans="1:38" s="70" customFormat="1">
      <c r="A43" s="5265"/>
      <c r="B43" s="133" t="s">
        <v>584</v>
      </c>
      <c r="C43" s="220"/>
      <c r="D43" s="219"/>
      <c r="E43" s="8"/>
      <c r="F43" s="62"/>
      <c r="G43" s="429"/>
      <c r="H43" s="262"/>
      <c r="I43" s="263"/>
      <c r="J43" s="265"/>
      <c r="K43" s="430"/>
      <c r="L43" s="430"/>
      <c r="M43" s="430"/>
      <c r="N43" s="430"/>
      <c r="O43" s="430"/>
      <c r="P43" s="430"/>
      <c r="Q43" s="430"/>
      <c r="R43" s="265"/>
      <c r="S43" s="265"/>
      <c r="T43" s="265"/>
      <c r="U43" s="265"/>
      <c r="V43" s="265"/>
      <c r="W43" s="265"/>
      <c r="X43" s="265"/>
      <c r="Y43" s="265"/>
      <c r="Z43" s="265"/>
      <c r="AA43" s="265"/>
      <c r="AB43" s="265"/>
      <c r="AC43" s="265"/>
      <c r="AD43" s="265"/>
      <c r="AE43" s="265"/>
      <c r="AF43" s="265"/>
      <c r="AG43" s="265"/>
      <c r="AH43" s="265"/>
      <c r="AI43" s="430"/>
      <c r="AK43" s="65"/>
    </row>
    <row r="44" spans="1:38" s="70" customFormat="1">
      <c r="A44" s="5266"/>
      <c r="B44" s="245" t="s">
        <v>584</v>
      </c>
      <c r="C44" s="409"/>
      <c r="D44" s="205"/>
      <c r="E44" s="431"/>
      <c r="F44" s="408"/>
      <c r="G44" s="435"/>
      <c r="H44" s="436"/>
      <c r="I44" s="436"/>
      <c r="J44" s="436"/>
      <c r="K44" s="436"/>
      <c r="L44" s="283"/>
      <c r="M44" s="283"/>
      <c r="N44" s="283"/>
      <c r="O44" s="285"/>
      <c r="P44" s="285"/>
      <c r="Q44" s="283"/>
      <c r="R44" s="283"/>
      <c r="S44" s="283"/>
      <c r="T44" s="283"/>
      <c r="U44" s="283"/>
      <c r="V44" s="283"/>
      <c r="W44" s="283"/>
      <c r="X44" s="283"/>
      <c r="Y44" s="283"/>
      <c r="Z44" s="283"/>
      <c r="AA44" s="283"/>
      <c r="AB44" s="284"/>
      <c r="AC44" s="285"/>
      <c r="AD44" s="284"/>
      <c r="AE44" s="285"/>
      <c r="AF44" s="284"/>
      <c r="AG44" s="285"/>
      <c r="AH44" s="284"/>
      <c r="AI44" s="285"/>
      <c r="AK44" s="65"/>
    </row>
    <row r="45" spans="1:38">
      <c r="B45" s="133"/>
      <c r="C45" s="220"/>
      <c r="E45" s="43"/>
      <c r="F45" s="62"/>
      <c r="G45" s="250"/>
      <c r="H45" s="250"/>
      <c r="I45" s="250"/>
      <c r="J45" s="250"/>
      <c r="K45" s="250"/>
      <c r="L45" s="8"/>
      <c r="M45" s="8"/>
      <c r="N45" s="8"/>
      <c r="O45" s="8"/>
      <c r="P45" s="8"/>
      <c r="Q45" s="8"/>
      <c r="R45" s="8"/>
      <c r="S45" s="8"/>
      <c r="T45" s="8"/>
      <c r="U45" s="8"/>
      <c r="V45" s="8"/>
      <c r="W45" s="65"/>
      <c r="Y45" s="65"/>
      <c r="AA45" s="65"/>
    </row>
    <row r="46" spans="1:38" s="145" customFormat="1">
      <c r="A46" s="141" t="s">
        <v>2585</v>
      </c>
      <c r="E46" s="3032"/>
      <c r="H46" s="151"/>
      <c r="I46" s="3033"/>
      <c r="J46" s="147"/>
      <c r="K46" s="146"/>
      <c r="L46" s="147"/>
      <c r="M46" s="146"/>
      <c r="N46" s="147"/>
      <c r="O46" s="146"/>
      <c r="P46" s="147"/>
      <c r="Q46" s="146"/>
      <c r="R46" s="147"/>
      <c r="S46" s="146"/>
      <c r="T46" s="147"/>
      <c r="U46" s="146"/>
      <c r="V46" s="147"/>
      <c r="W46" s="146"/>
      <c r="X46" s="147"/>
      <c r="Y46" s="146"/>
      <c r="Z46" s="147"/>
      <c r="AA46" s="146"/>
      <c r="AB46" s="147"/>
      <c r="AC46" s="146"/>
      <c r="AD46" s="147"/>
      <c r="AE46" s="146"/>
      <c r="AF46" s="147"/>
      <c r="AG46" s="146"/>
      <c r="AH46" s="147"/>
      <c r="AI46" s="146"/>
      <c r="AJ46" s="146"/>
      <c r="AK46" s="147"/>
      <c r="AL46" s="146"/>
    </row>
    <row r="47" spans="1:38" s="2536" customFormat="1">
      <c r="A47" s="42"/>
      <c r="E47" s="3030"/>
      <c r="H47" s="3034"/>
      <c r="I47" s="128"/>
      <c r="J47" s="2540"/>
      <c r="K47" s="2541"/>
      <c r="L47" s="2540"/>
      <c r="M47" s="2541"/>
      <c r="N47" s="2540"/>
      <c r="O47" s="2541"/>
      <c r="P47" s="2540"/>
      <c r="Q47" s="2541"/>
      <c r="R47" s="2540"/>
      <c r="S47" s="2541"/>
      <c r="T47" s="2540"/>
      <c r="U47" s="2541"/>
      <c r="V47" s="2540"/>
      <c r="W47" s="2541"/>
      <c r="X47" s="2540"/>
      <c r="Y47" s="2541"/>
      <c r="Z47" s="2540"/>
      <c r="AA47" s="2541"/>
      <c r="AB47" s="2540"/>
      <c r="AC47" s="2541"/>
      <c r="AD47" s="2540"/>
      <c r="AE47" s="2541"/>
      <c r="AF47" s="2540"/>
      <c r="AG47" s="2541"/>
      <c r="AH47" s="2540"/>
      <c r="AI47" s="2541"/>
      <c r="AJ47" s="2541"/>
      <c r="AK47" s="2540"/>
      <c r="AL47" s="2541"/>
    </row>
    <row r="48" spans="1:38" s="2536" customFormat="1">
      <c r="A48" s="42"/>
      <c r="B48" s="2536" t="s">
        <v>2584</v>
      </c>
      <c r="E48" s="3030"/>
      <c r="H48" s="3034"/>
      <c r="I48" s="128"/>
      <c r="J48" s="2540"/>
      <c r="K48" s="2541"/>
      <c r="L48" s="2540"/>
      <c r="M48" s="2541"/>
      <c r="N48" s="2540"/>
      <c r="O48" s="2541"/>
      <c r="P48" s="2540"/>
      <c r="Q48" s="2541"/>
      <c r="R48" s="2540"/>
      <c r="S48" s="2541"/>
      <c r="T48" s="2540"/>
      <c r="U48" s="2541"/>
      <c r="V48" s="2540"/>
      <c r="W48" s="2541"/>
      <c r="X48" s="2540"/>
      <c r="Y48" s="2541"/>
      <c r="Z48" s="2540"/>
      <c r="AA48" s="2541"/>
      <c r="AB48" s="2540"/>
      <c r="AC48" s="2541"/>
      <c r="AD48" s="2540"/>
      <c r="AE48" s="2541"/>
      <c r="AF48" s="2540"/>
      <c r="AG48" s="2541"/>
      <c r="AH48" s="2540"/>
      <c r="AI48" s="2541"/>
      <c r="AJ48" s="2541"/>
      <c r="AK48" s="2540"/>
      <c r="AL48" s="2541"/>
    </row>
    <row r="49" spans="1:38" s="2536" customFormat="1">
      <c r="A49" s="42"/>
      <c r="E49" s="3030"/>
      <c r="H49" s="3034"/>
      <c r="I49" s="128"/>
      <c r="J49" s="2540"/>
      <c r="K49" s="2541"/>
      <c r="L49" s="2540"/>
      <c r="M49" s="2541"/>
      <c r="N49" s="2540"/>
      <c r="O49" s="2541"/>
      <c r="P49" s="2540"/>
      <c r="Q49" s="2541"/>
      <c r="R49" s="2540"/>
      <c r="S49" s="2541"/>
      <c r="T49" s="2540"/>
      <c r="U49" s="2541"/>
      <c r="V49" s="2540"/>
      <c r="W49" s="2541"/>
      <c r="X49" s="2540"/>
      <c r="Y49" s="2541"/>
      <c r="Z49" s="2540"/>
      <c r="AA49" s="2541"/>
      <c r="AB49" s="2540"/>
      <c r="AC49" s="2541"/>
      <c r="AD49" s="2540"/>
      <c r="AE49" s="2541"/>
      <c r="AF49" s="2540"/>
      <c r="AG49" s="2541"/>
      <c r="AH49" s="2540"/>
      <c r="AI49" s="2541"/>
      <c r="AJ49" s="2541"/>
      <c r="AK49" s="2540"/>
      <c r="AL49" s="2541"/>
    </row>
    <row r="50" spans="1:38" s="2536" customFormat="1">
      <c r="A50" s="42"/>
      <c r="E50" s="3030"/>
      <c r="H50" s="3034"/>
      <c r="I50" s="128"/>
      <c r="J50" s="2540"/>
      <c r="K50" s="2541"/>
      <c r="L50" s="2540"/>
      <c r="M50" s="2541"/>
      <c r="N50" s="2540"/>
      <c r="O50" s="2541"/>
      <c r="P50" s="2540"/>
      <c r="Q50" s="2541"/>
      <c r="R50" s="2540"/>
      <c r="S50" s="2541"/>
      <c r="T50" s="2540"/>
      <c r="U50" s="2541"/>
      <c r="V50" s="2540"/>
      <c r="W50" s="2541"/>
      <c r="X50" s="2540"/>
      <c r="Y50" s="2541"/>
      <c r="Z50" s="2540"/>
      <c r="AA50" s="2541"/>
      <c r="AB50" s="2540"/>
      <c r="AC50" s="2541"/>
      <c r="AD50" s="2540"/>
      <c r="AE50" s="2541"/>
      <c r="AF50" s="2540"/>
      <c r="AG50" s="2541"/>
      <c r="AH50" s="2540"/>
      <c r="AI50" s="2541"/>
      <c r="AJ50" s="2541"/>
      <c r="AK50" s="2540"/>
      <c r="AL50" s="2541"/>
    </row>
    <row r="51" spans="1:38" s="2536" customFormat="1" ht="17.25" customHeight="1">
      <c r="A51" s="2548"/>
      <c r="B51" s="2548"/>
      <c r="C51" s="2545"/>
      <c r="D51" s="2548"/>
      <c r="E51" s="2545"/>
      <c r="F51" s="2549"/>
      <c r="G51" s="2554"/>
      <c r="H51" s="2554"/>
      <c r="I51" s="2554"/>
      <c r="J51" s="2554"/>
      <c r="K51" s="2554"/>
      <c r="L51" s="2554"/>
      <c r="M51" s="2554"/>
      <c r="N51" s="2554"/>
      <c r="O51" s="2554"/>
      <c r="P51" s="2554"/>
      <c r="Q51" s="2554"/>
      <c r="R51" s="2554"/>
      <c r="S51" s="2554"/>
      <c r="T51" s="2554"/>
      <c r="U51" s="2554"/>
      <c r="V51" s="2554"/>
      <c r="W51" s="2554"/>
      <c r="X51" s="2554"/>
      <c r="Y51" s="2554"/>
      <c r="Z51" s="2554"/>
      <c r="AA51" s="2554"/>
      <c r="AB51" s="2554"/>
      <c r="AC51" s="2554"/>
      <c r="AD51" s="2554"/>
      <c r="AE51" s="2554"/>
      <c r="AF51" s="2554"/>
      <c r="AG51" s="2554"/>
      <c r="AH51" s="2554"/>
      <c r="AI51" s="2554"/>
      <c r="AJ51" s="2541"/>
      <c r="AK51" s="2540"/>
    </row>
    <row r="52" spans="1:38" s="249" customFormat="1" ht="17.25" customHeight="1">
      <c r="A52" s="307" t="s">
        <v>405</v>
      </c>
      <c r="B52" s="307"/>
      <c r="C52" s="252"/>
      <c r="D52" s="307"/>
      <c r="E52" s="252"/>
      <c r="F52" s="253"/>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173"/>
      <c r="AK52" s="174"/>
    </row>
    <row r="53" spans="1:38" s="70" customFormat="1">
      <c r="A53" s="219"/>
      <c r="B53" s="219"/>
      <c r="C53" s="219"/>
      <c r="D53" s="219"/>
      <c r="E53" s="8"/>
      <c r="F53" s="219"/>
      <c r="G53" s="62"/>
      <c r="H53" s="62"/>
      <c r="I53" s="62"/>
      <c r="J53" s="8"/>
      <c r="K53" s="8"/>
      <c r="L53" s="8"/>
      <c r="M53" s="8"/>
      <c r="N53" s="8"/>
      <c r="O53" s="8"/>
      <c r="P53" s="8"/>
      <c r="Q53" s="8"/>
      <c r="R53" s="8"/>
      <c r="T53" s="219"/>
      <c r="U53" s="219"/>
      <c r="V53" s="219"/>
      <c r="W53" s="219"/>
      <c r="X53" s="219"/>
      <c r="Y53" s="219"/>
      <c r="Z53" s="219"/>
      <c r="AA53" s="219"/>
      <c r="AB53" s="219"/>
      <c r="AC53" s="219"/>
      <c r="AD53" s="219"/>
      <c r="AE53" s="219"/>
      <c r="AF53" s="219"/>
      <c r="AG53" s="219"/>
      <c r="AH53" s="219"/>
      <c r="AI53" s="219"/>
      <c r="AJ53" s="219"/>
      <c r="AK53" s="65"/>
    </row>
    <row r="54" spans="1:38" s="70" customFormat="1">
      <c r="A54" s="219"/>
      <c r="B54" s="219"/>
      <c r="C54" s="219"/>
      <c r="D54" s="219"/>
      <c r="E54" s="8"/>
      <c r="F54" s="219"/>
      <c r="G54" s="4194" t="s">
        <v>1894</v>
      </c>
      <c r="H54" s="4194"/>
      <c r="I54" s="4194"/>
      <c r="J54" s="4194"/>
      <c r="K54" s="5287" t="s">
        <v>1896</v>
      </c>
      <c r="L54" s="4084"/>
      <c r="M54" s="4084"/>
      <c r="N54" s="4085"/>
      <c r="O54" s="5284" t="s">
        <v>1897</v>
      </c>
      <c r="P54" s="5285"/>
      <c r="Q54" s="5285"/>
      <c r="R54" s="5286"/>
      <c r="S54" s="5195" t="s">
        <v>1898</v>
      </c>
      <c r="T54" s="5196"/>
      <c r="U54" s="5196"/>
      <c r="V54" s="5212"/>
      <c r="W54" s="5258" t="s">
        <v>1895</v>
      </c>
      <c r="X54" s="5258"/>
      <c r="Y54" s="5258"/>
      <c r="Z54" s="5258"/>
      <c r="AI54" s="219"/>
      <c r="AJ54" s="219"/>
      <c r="AK54" s="65"/>
    </row>
    <row r="55" spans="1:38" s="70" customFormat="1" ht="32.25" customHeight="1">
      <c r="A55" s="219"/>
      <c r="B55" s="219" t="s">
        <v>584</v>
      </c>
      <c r="C55" s="219"/>
      <c r="D55" s="219"/>
      <c r="E55" s="1702" t="s">
        <v>1503</v>
      </c>
      <c r="F55" s="219"/>
      <c r="G55" s="4583" t="s">
        <v>602</v>
      </c>
      <c r="H55" s="4169"/>
      <c r="I55" s="4169"/>
      <c r="J55" s="4169"/>
      <c r="K55" s="5261" t="s">
        <v>603</v>
      </c>
      <c r="L55" s="5262"/>
      <c r="M55" s="5262"/>
      <c r="N55" s="5263"/>
      <c r="O55" s="5267" t="s">
        <v>604</v>
      </c>
      <c r="P55" s="5268"/>
      <c r="Q55" s="5268"/>
      <c r="R55" s="5269"/>
      <c r="S55" s="5270" t="s">
        <v>605</v>
      </c>
      <c r="T55" s="5271"/>
      <c r="U55" s="5271"/>
      <c r="V55" s="5272"/>
      <c r="W55" s="5259" t="s">
        <v>606</v>
      </c>
      <c r="X55" s="5259"/>
      <c r="Y55" s="5259"/>
      <c r="Z55" s="5260"/>
      <c r="AI55" s="219"/>
      <c r="AJ55" s="219"/>
      <c r="AK55" s="65"/>
    </row>
    <row r="56" spans="1:38" s="70" customFormat="1">
      <c r="A56" s="219"/>
      <c r="B56" s="1122" t="s">
        <v>1502</v>
      </c>
      <c r="C56" s="219"/>
      <c r="D56" s="219"/>
      <c r="E56" s="1702" t="s">
        <v>1503</v>
      </c>
      <c r="F56" s="219"/>
      <c r="G56" s="4168" t="s">
        <v>585</v>
      </c>
      <c r="H56" s="4169"/>
      <c r="I56" s="4169"/>
      <c r="J56" s="4169"/>
      <c r="K56" s="4772" t="s">
        <v>586</v>
      </c>
      <c r="L56" s="4852"/>
      <c r="M56" s="4852"/>
      <c r="N56" s="4773"/>
      <c r="O56" s="4856" t="s">
        <v>587</v>
      </c>
      <c r="P56" s="4857"/>
      <c r="Q56" s="4857"/>
      <c r="R56" s="4858"/>
      <c r="S56" s="4859" t="s">
        <v>588</v>
      </c>
      <c r="T56" s="4860"/>
      <c r="U56" s="4860"/>
      <c r="V56" s="4861"/>
      <c r="W56" s="4866" t="s">
        <v>589</v>
      </c>
      <c r="X56" s="4866"/>
      <c r="Y56" s="4866"/>
      <c r="Z56" s="4867"/>
      <c r="AI56" s="219"/>
      <c r="AJ56" s="219"/>
      <c r="AK56" s="65"/>
    </row>
    <row r="57" spans="1:38">
      <c r="B57" s="1122" t="s">
        <v>1495</v>
      </c>
      <c r="E57" s="1702" t="s">
        <v>261</v>
      </c>
      <c r="G57" s="4168">
        <v>800</v>
      </c>
      <c r="H57" s="4169"/>
      <c r="I57" s="4169"/>
      <c r="J57" s="4169"/>
      <c r="K57" s="4772">
        <v>8000</v>
      </c>
      <c r="L57" s="4852"/>
      <c r="M57" s="4852"/>
      <c r="N57" s="4773"/>
      <c r="O57" s="4856">
        <v>900</v>
      </c>
      <c r="P57" s="4857"/>
      <c r="Q57" s="4857"/>
      <c r="R57" s="4858"/>
      <c r="S57" s="4859">
        <v>800</v>
      </c>
      <c r="T57" s="4860"/>
      <c r="U57" s="4860"/>
      <c r="V57" s="4861"/>
      <c r="W57" s="4866">
        <v>900</v>
      </c>
      <c r="X57" s="4866"/>
      <c r="Y57" s="4866"/>
      <c r="Z57" s="4867"/>
    </row>
    <row r="58" spans="1:38">
      <c r="B58" s="1122" t="s">
        <v>1496</v>
      </c>
      <c r="E58" s="1702" t="s">
        <v>261</v>
      </c>
      <c r="G58" s="4168">
        <v>2</v>
      </c>
      <c r="H58" s="4169"/>
      <c r="I58" s="4169"/>
      <c r="J58" s="4169"/>
      <c r="K58" s="4772">
        <v>3</v>
      </c>
      <c r="L58" s="4852"/>
      <c r="M58" s="4852"/>
      <c r="N58" s="4773"/>
      <c r="O58" s="4856">
        <v>3</v>
      </c>
      <c r="P58" s="4857"/>
      <c r="Q58" s="4857"/>
      <c r="R58" s="4858"/>
      <c r="S58" s="4859">
        <v>6</v>
      </c>
      <c r="T58" s="4860"/>
      <c r="U58" s="4860"/>
      <c r="V58" s="4861"/>
      <c r="W58" s="4866">
        <v>10</v>
      </c>
      <c r="X58" s="4866"/>
      <c r="Y58" s="4866"/>
      <c r="Z58" s="4867"/>
    </row>
    <row r="59" spans="1:38">
      <c r="B59" s="1122" t="s">
        <v>1497</v>
      </c>
      <c r="E59" s="1702" t="s">
        <v>261</v>
      </c>
      <c r="G59" s="4168">
        <v>3</v>
      </c>
      <c r="H59" s="4169"/>
      <c r="I59" s="4169"/>
      <c r="J59" s="4169"/>
      <c r="K59" s="4772">
        <v>3</v>
      </c>
      <c r="L59" s="4852"/>
      <c r="M59" s="4852"/>
      <c r="N59" s="4773"/>
      <c r="O59" s="4856">
        <v>5</v>
      </c>
      <c r="P59" s="4857"/>
      <c r="Q59" s="4857"/>
      <c r="R59" s="4858"/>
      <c r="S59" s="4859">
        <v>4</v>
      </c>
      <c r="T59" s="4860"/>
      <c r="U59" s="4860"/>
      <c r="V59" s="4861"/>
      <c r="W59" s="4866">
        <v>3</v>
      </c>
      <c r="X59" s="4866"/>
      <c r="Y59" s="4866"/>
      <c r="Z59" s="4867"/>
    </row>
    <row r="60" spans="1:38">
      <c r="B60" s="1122" t="s">
        <v>1498</v>
      </c>
      <c r="E60" s="1702" t="s">
        <v>261</v>
      </c>
      <c r="G60" s="4168">
        <v>1</v>
      </c>
      <c r="H60" s="4169"/>
      <c r="I60" s="4169"/>
      <c r="J60" s="4169"/>
      <c r="K60" s="4772">
        <v>1</v>
      </c>
      <c r="L60" s="4852"/>
      <c r="M60" s="4852"/>
      <c r="N60" s="4773"/>
      <c r="O60" s="4856">
        <v>1</v>
      </c>
      <c r="P60" s="4857"/>
      <c r="Q60" s="4857"/>
      <c r="R60" s="4858"/>
      <c r="S60" s="4859">
        <v>2</v>
      </c>
      <c r="T60" s="4860"/>
      <c r="U60" s="4860"/>
      <c r="V60" s="4861"/>
      <c r="W60" s="4866">
        <v>2</v>
      </c>
      <c r="X60" s="4866"/>
      <c r="Y60" s="4866"/>
      <c r="Z60" s="4867"/>
    </row>
    <row r="61" spans="1:38">
      <c r="B61" s="1122" t="s">
        <v>1499</v>
      </c>
      <c r="E61" s="1702" t="s">
        <v>261</v>
      </c>
      <c r="G61" s="4168">
        <v>535</v>
      </c>
      <c r="H61" s="4169"/>
      <c r="I61" s="4169"/>
      <c r="J61" s="4169"/>
      <c r="K61" s="4772">
        <v>535</v>
      </c>
      <c r="L61" s="4852"/>
      <c r="M61" s="4852"/>
      <c r="N61" s="4773"/>
      <c r="O61" s="4856">
        <v>520</v>
      </c>
      <c r="P61" s="4857"/>
      <c r="Q61" s="4857"/>
      <c r="R61" s="4858"/>
      <c r="S61" s="4859">
        <v>535</v>
      </c>
      <c r="T61" s="4860"/>
      <c r="U61" s="4860"/>
      <c r="V61" s="4861"/>
      <c r="W61" s="4866">
        <v>520</v>
      </c>
      <c r="X61" s="4866"/>
      <c r="Y61" s="4866"/>
      <c r="Z61" s="4867"/>
    </row>
    <row r="62" spans="1:38">
      <c r="B62" s="1122" t="s">
        <v>1500</v>
      </c>
      <c r="E62" s="1702" t="s">
        <v>261</v>
      </c>
      <c r="G62" s="4168" t="s">
        <v>1297</v>
      </c>
      <c r="H62" s="4169"/>
      <c r="I62" s="4169"/>
      <c r="J62" s="4169"/>
      <c r="K62" s="4772" t="s">
        <v>1297</v>
      </c>
      <c r="L62" s="4852"/>
      <c r="M62" s="4852"/>
      <c r="N62" s="4773"/>
      <c r="O62" s="4856" t="s">
        <v>1297</v>
      </c>
      <c r="P62" s="4857"/>
      <c r="Q62" s="4857"/>
      <c r="R62" s="4858"/>
      <c r="S62" s="4859" t="s">
        <v>1297</v>
      </c>
      <c r="T62" s="4860"/>
      <c r="U62" s="4860"/>
      <c r="V62" s="4861"/>
      <c r="W62" s="4866" t="s">
        <v>1297</v>
      </c>
      <c r="X62" s="4866"/>
      <c r="Y62" s="4866"/>
      <c r="Z62" s="4867"/>
    </row>
    <row r="63" spans="1:38">
      <c r="B63" s="133" t="s">
        <v>387</v>
      </c>
      <c r="G63" s="5273" t="s">
        <v>597</v>
      </c>
      <c r="H63" s="5274"/>
      <c r="I63" s="5274"/>
      <c r="J63" s="5274"/>
      <c r="K63" s="5275" t="s">
        <v>597</v>
      </c>
      <c r="L63" s="5276"/>
      <c r="M63" s="5276"/>
      <c r="N63" s="5277"/>
      <c r="O63" s="5278" t="s">
        <v>597</v>
      </c>
      <c r="P63" s="5279"/>
      <c r="Q63" s="5279"/>
      <c r="R63" s="5280"/>
      <c r="S63" s="5281" t="s">
        <v>597</v>
      </c>
      <c r="T63" s="5282"/>
      <c r="U63" s="5282"/>
      <c r="V63" s="5283"/>
      <c r="W63" s="5256" t="s">
        <v>597</v>
      </c>
      <c r="X63" s="5256"/>
      <c r="Y63" s="5256"/>
      <c r="Z63" s="5257"/>
    </row>
    <row r="64" spans="1:38">
      <c r="B64" s="1122" t="s">
        <v>837</v>
      </c>
      <c r="G64" s="5273" t="s">
        <v>597</v>
      </c>
      <c r="H64" s="5274"/>
      <c r="I64" s="5274"/>
      <c r="J64" s="5274"/>
      <c r="K64" s="5275" t="s">
        <v>597</v>
      </c>
      <c r="L64" s="5276"/>
      <c r="M64" s="5276"/>
      <c r="N64" s="5277"/>
      <c r="O64" s="5278" t="s">
        <v>597</v>
      </c>
      <c r="P64" s="5279"/>
      <c r="Q64" s="5279"/>
      <c r="R64" s="5280"/>
      <c r="S64" s="5281" t="s">
        <v>597</v>
      </c>
      <c r="T64" s="5282"/>
      <c r="U64" s="5282"/>
      <c r="V64" s="5283"/>
      <c r="W64" s="5256" t="s">
        <v>597</v>
      </c>
      <c r="X64" s="5256"/>
      <c r="Y64" s="5256"/>
      <c r="Z64" s="5257"/>
    </row>
    <row r="65" spans="2:26">
      <c r="B65" s="1122" t="s">
        <v>832</v>
      </c>
      <c r="E65" s="1702" t="s">
        <v>1503</v>
      </c>
      <c r="G65" s="4150">
        <f>481-120</f>
        <v>361</v>
      </c>
      <c r="H65" s="4154"/>
      <c r="I65" s="4154"/>
      <c r="J65" s="4154"/>
      <c r="K65" s="4156">
        <f>733-238</f>
        <v>495</v>
      </c>
      <c r="L65" s="4157"/>
      <c r="M65" s="4157">
        <f>496-100</f>
        <v>396</v>
      </c>
      <c r="N65" s="4158"/>
      <c r="O65" s="4159">
        <f>792-205</f>
        <v>587</v>
      </c>
      <c r="P65" s="4160"/>
      <c r="Q65" s="4160">
        <f>586-100</f>
        <v>486</v>
      </c>
      <c r="R65" s="4161"/>
      <c r="S65" s="4162">
        <f>710-165</f>
        <v>545</v>
      </c>
      <c r="T65" s="4163"/>
      <c r="U65" s="4163">
        <f>590-125</f>
        <v>465</v>
      </c>
      <c r="V65" s="4164"/>
      <c r="W65" s="5217">
        <f>836-273</f>
        <v>563</v>
      </c>
      <c r="X65" s="5217"/>
      <c r="Y65" s="5217"/>
      <c r="Z65" s="5218"/>
    </row>
  </sheetData>
  <dataConsolidate/>
  <mergeCells count="66">
    <mergeCell ref="S54:V54"/>
    <mergeCell ref="O54:R54"/>
    <mergeCell ref="K54:N54"/>
    <mergeCell ref="K56:N56"/>
    <mergeCell ref="K63:N63"/>
    <mergeCell ref="S56:V56"/>
    <mergeCell ref="O56:R56"/>
    <mergeCell ref="O63:R63"/>
    <mergeCell ref="S63:V63"/>
    <mergeCell ref="W65:Z65"/>
    <mergeCell ref="G65:J65"/>
    <mergeCell ref="S65:T65"/>
    <mergeCell ref="U65:V65"/>
    <mergeCell ref="G56:J56"/>
    <mergeCell ref="G63:J63"/>
    <mergeCell ref="G64:J64"/>
    <mergeCell ref="K65:L65"/>
    <mergeCell ref="M65:N65"/>
    <mergeCell ref="O65:P65"/>
    <mergeCell ref="Q65:R65"/>
    <mergeCell ref="K64:N64"/>
    <mergeCell ref="O64:R64"/>
    <mergeCell ref="S64:V64"/>
    <mergeCell ref="W64:Z64"/>
    <mergeCell ref="W56:Z56"/>
    <mergeCell ref="W63:Z63"/>
    <mergeCell ref="W54:Z54"/>
    <mergeCell ref="W55:Z55"/>
    <mergeCell ref="K55:N55"/>
    <mergeCell ref="A14:A25"/>
    <mergeCell ref="A29:A37"/>
    <mergeCell ref="A40:A44"/>
    <mergeCell ref="O55:R55"/>
    <mergeCell ref="G54:J54"/>
    <mergeCell ref="G55:J55"/>
    <mergeCell ref="S55:V55"/>
    <mergeCell ref="G57:J57"/>
    <mergeCell ref="K57:N57"/>
    <mergeCell ref="O57:R57"/>
    <mergeCell ref="S57:V57"/>
    <mergeCell ref="W57:Z57"/>
    <mergeCell ref="G58:J58"/>
    <mergeCell ref="K58:N58"/>
    <mergeCell ref="O58:R58"/>
    <mergeCell ref="S58:V58"/>
    <mergeCell ref="W58:Z58"/>
    <mergeCell ref="G59:J59"/>
    <mergeCell ref="K59:N59"/>
    <mergeCell ref="O59:R59"/>
    <mergeCell ref="S59:V59"/>
    <mergeCell ref="W59:Z59"/>
    <mergeCell ref="G60:J60"/>
    <mergeCell ref="K60:N60"/>
    <mergeCell ref="O60:R60"/>
    <mergeCell ref="S60:V60"/>
    <mergeCell ref="W60:Z60"/>
    <mergeCell ref="G61:J61"/>
    <mergeCell ref="K61:N61"/>
    <mergeCell ref="O61:R61"/>
    <mergeCell ref="S61:V61"/>
    <mergeCell ref="W61:Z61"/>
    <mergeCell ref="G62:J62"/>
    <mergeCell ref="K62:N62"/>
    <mergeCell ref="O62:R62"/>
    <mergeCell ref="S62:V62"/>
    <mergeCell ref="W62:Z62"/>
  </mergeCell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46"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38.xml><?xml version="1.0" encoding="utf-8"?>
<worksheet xmlns="http://schemas.openxmlformats.org/spreadsheetml/2006/main" xmlns:r="http://schemas.openxmlformats.org/officeDocument/2006/relationships">
  <sheetPr>
    <pageSetUpPr fitToPage="1"/>
  </sheetPr>
  <dimension ref="A1:AK40"/>
  <sheetViews>
    <sheetView zoomScale="85" zoomScaleNormal="85" workbookViewId="0">
      <selection activeCell="A10" sqref="A10:I10"/>
    </sheetView>
  </sheetViews>
  <sheetFormatPr baseColWidth="10" defaultRowHeight="15"/>
  <cols>
    <col min="1" max="1" width="13.7109375" style="11" customWidth="1"/>
    <col min="2" max="2" width="10.5703125" style="11" customWidth="1"/>
    <col min="3" max="3" width="6.42578125" style="11" bestFit="1" customWidth="1"/>
    <col min="4" max="4" width="7.85546875" style="11" customWidth="1"/>
    <col min="5" max="5" width="7.85546875" style="43" customWidth="1"/>
    <col min="6" max="6" width="7.85546875" style="138" customWidth="1"/>
    <col min="7" max="8" width="7.85546875" style="11" customWidth="1"/>
    <col min="9" max="9" width="7.85546875" style="44" customWidth="1"/>
    <col min="10" max="10" width="7.85546875" style="129" customWidth="1"/>
    <col min="11" max="11" width="7.85546875" style="44" customWidth="1"/>
    <col min="12" max="12" width="7.85546875" style="129" customWidth="1"/>
    <col min="13" max="13" width="7.85546875" style="44" customWidth="1"/>
    <col min="14" max="14" width="7.85546875" style="129" customWidth="1"/>
    <col min="15" max="15" width="7.85546875" style="44" customWidth="1"/>
    <col min="16" max="16" width="7.85546875" style="129" customWidth="1"/>
    <col min="17" max="17" width="7.85546875" style="44" customWidth="1"/>
    <col min="18" max="18" width="7.85546875" style="129" customWidth="1"/>
    <col min="19" max="19" width="7.85546875" style="44" customWidth="1"/>
    <col min="20" max="20" width="7.85546875" style="129" customWidth="1"/>
    <col min="21" max="21" width="7.85546875" style="44" customWidth="1"/>
    <col min="22" max="22" width="7.85546875" style="129" customWidth="1"/>
    <col min="23" max="23" width="7.85546875" style="44" customWidth="1"/>
    <col min="24" max="24" width="7.85546875" style="129" customWidth="1"/>
    <col min="25" max="25" width="7.85546875" style="44" customWidth="1"/>
    <col min="26" max="26" width="7.85546875" style="129" customWidth="1"/>
    <col min="27" max="27" width="7.85546875" style="44" customWidth="1"/>
    <col min="28" max="28" width="7.85546875" style="129" customWidth="1"/>
    <col min="29" max="29" width="7.85546875" style="44" customWidth="1"/>
    <col min="30" max="30" width="7.85546875" style="129" customWidth="1"/>
    <col min="31" max="31" width="7.85546875" style="44" customWidth="1"/>
    <col min="32" max="32" width="6.28515625" style="129" customWidth="1"/>
    <col min="33" max="33" width="6.28515625" style="44" customWidth="1"/>
    <col min="34" max="34" width="6.28515625" style="129" customWidth="1"/>
    <col min="35" max="35" width="6.28515625" style="44" customWidth="1"/>
    <col min="36" max="36" width="11.42578125" style="44"/>
    <col min="37" max="16384" width="11.42578125" style="11"/>
  </cols>
  <sheetData>
    <row r="1" spans="1:37" s="358" customFormat="1" ht="15.75" thickBot="1">
      <c r="A1" s="194" t="s">
        <v>2582</v>
      </c>
      <c r="E1" s="359"/>
      <c r="F1" s="197"/>
      <c r="I1" s="198"/>
      <c r="J1" s="360"/>
      <c r="K1" s="361"/>
      <c r="L1" s="360"/>
      <c r="M1" s="361"/>
      <c r="N1" s="360"/>
      <c r="O1" s="361"/>
      <c r="P1" s="360"/>
      <c r="Q1" s="361"/>
      <c r="R1" s="360"/>
      <c r="S1" s="361"/>
      <c r="T1" s="360"/>
      <c r="U1" s="361"/>
      <c r="V1" s="360"/>
      <c r="W1" s="361"/>
      <c r="X1" s="360"/>
      <c r="Y1" s="361"/>
      <c r="Z1" s="360"/>
      <c r="AA1" s="361"/>
      <c r="AB1" s="360"/>
      <c r="AC1" s="361"/>
      <c r="AD1" s="360"/>
      <c r="AE1" s="361"/>
      <c r="AF1" s="360"/>
      <c r="AG1" s="361"/>
      <c r="AH1" s="360"/>
      <c r="AI1" s="361"/>
      <c r="AJ1" s="361"/>
      <c r="AK1" s="360"/>
    </row>
    <row r="2" spans="1:37">
      <c r="A2" s="315" t="s">
        <v>1952</v>
      </c>
      <c r="I2" s="220"/>
      <c r="AK2" s="129"/>
    </row>
    <row r="3" spans="1:37">
      <c r="B3" s="135" t="s">
        <v>213</v>
      </c>
      <c r="C3" s="138" t="s">
        <v>206</v>
      </c>
      <c r="D3" s="220" t="s">
        <v>518</v>
      </c>
      <c r="E3" s="11"/>
      <c r="F3" s="11"/>
      <c r="G3" s="220"/>
      <c r="H3" s="129"/>
      <c r="AH3" s="44"/>
      <c r="AK3" s="129"/>
    </row>
    <row r="4" spans="1:37">
      <c r="B4" s="135"/>
      <c r="C4" s="62" t="s">
        <v>207</v>
      </c>
      <c r="D4" s="220" t="s">
        <v>520</v>
      </c>
      <c r="E4" s="11"/>
      <c r="F4" s="11"/>
      <c r="G4" s="220"/>
      <c r="H4" s="129"/>
      <c r="AH4" s="44"/>
      <c r="AK4" s="129"/>
    </row>
    <row r="5" spans="1:37">
      <c r="B5" s="135"/>
      <c r="C5" s="62" t="s">
        <v>205</v>
      </c>
      <c r="D5" s="1123" t="s">
        <v>519</v>
      </c>
      <c r="E5" s="11"/>
      <c r="F5" s="11"/>
      <c r="G5" s="220"/>
      <c r="H5" s="129"/>
      <c r="AH5" s="44"/>
      <c r="AK5" s="129"/>
    </row>
    <row r="6" spans="1:37">
      <c r="B6" s="135"/>
      <c r="C6" s="1500" t="s">
        <v>208</v>
      </c>
      <c r="D6" s="1123" t="s">
        <v>518</v>
      </c>
      <c r="E6" s="11"/>
      <c r="F6" s="11"/>
      <c r="G6" s="1123"/>
      <c r="H6" s="1129"/>
      <c r="J6" s="1129"/>
      <c r="L6" s="1129"/>
      <c r="N6" s="1129"/>
      <c r="P6" s="1129"/>
      <c r="R6" s="1129"/>
      <c r="T6" s="1129"/>
      <c r="V6" s="1129"/>
      <c r="X6" s="1129"/>
      <c r="Z6" s="1129"/>
      <c r="AB6" s="1129"/>
      <c r="AD6" s="1129"/>
      <c r="AF6" s="1129"/>
      <c r="AH6" s="44"/>
      <c r="AK6" s="1129"/>
    </row>
    <row r="7" spans="1:37">
      <c r="B7" s="135"/>
      <c r="C7" s="1500" t="s">
        <v>238</v>
      </c>
      <c r="D7" s="1123" t="s">
        <v>1224</v>
      </c>
      <c r="E7" s="11"/>
      <c r="F7" s="11"/>
      <c r="G7" s="1123"/>
      <c r="H7" s="1129"/>
      <c r="J7" s="1129"/>
      <c r="L7" s="1129"/>
      <c r="N7" s="1129"/>
      <c r="P7" s="1129"/>
      <c r="R7" s="1129"/>
      <c r="T7" s="1129"/>
      <c r="V7" s="1129"/>
      <c r="X7" s="1129"/>
      <c r="Z7" s="1129"/>
      <c r="AB7" s="1129"/>
      <c r="AD7" s="1129"/>
      <c r="AF7" s="1129"/>
      <c r="AH7" s="44"/>
      <c r="AK7" s="1129"/>
    </row>
    <row r="8" spans="1:37">
      <c r="B8" s="135"/>
      <c r="C8" s="2864" t="s">
        <v>239</v>
      </c>
      <c r="D8" s="1123" t="s">
        <v>2247</v>
      </c>
      <c r="E8" s="11"/>
      <c r="F8" s="11"/>
      <c r="G8" s="1123"/>
      <c r="H8" s="1129"/>
      <c r="J8" s="1129"/>
      <c r="L8" s="1129"/>
      <c r="N8" s="1129"/>
      <c r="P8" s="1129"/>
      <c r="R8" s="1129"/>
      <c r="T8" s="1129"/>
      <c r="V8" s="1129"/>
      <c r="X8" s="1129"/>
      <c r="Z8" s="1129"/>
      <c r="AB8" s="1129"/>
      <c r="AD8" s="1129"/>
      <c r="AF8" s="1129"/>
      <c r="AH8" s="44"/>
      <c r="AK8" s="1129"/>
    </row>
    <row r="9" spans="1:37">
      <c r="B9" s="135"/>
      <c r="C9" s="62"/>
      <c r="D9" s="220"/>
      <c r="E9" s="11"/>
      <c r="F9" s="11"/>
      <c r="G9" s="220"/>
      <c r="H9" s="129"/>
      <c r="AH9" s="44"/>
      <c r="AK9" s="129"/>
    </row>
    <row r="10" spans="1:37" s="219" customFormat="1" ht="38.25" customHeight="1">
      <c r="A10" s="171" t="s">
        <v>1199</v>
      </c>
      <c r="B10" s="96"/>
      <c r="C10" s="97"/>
      <c r="D10" s="366">
        <v>100</v>
      </c>
      <c r="E10" s="296">
        <v>200</v>
      </c>
      <c r="F10" s="366">
        <f>D10+100</f>
        <v>200</v>
      </c>
      <c r="G10" s="296">
        <f>E10+100</f>
        <v>300</v>
      </c>
      <c r="H10" s="366">
        <f t="shared" ref="H10:AE10" si="0">F10+100</f>
        <v>300</v>
      </c>
      <c r="I10" s="296">
        <f t="shared" si="0"/>
        <v>400</v>
      </c>
      <c r="J10" s="366">
        <f t="shared" si="0"/>
        <v>400</v>
      </c>
      <c r="K10" s="296">
        <f t="shared" si="0"/>
        <v>500</v>
      </c>
      <c r="L10" s="366">
        <f t="shared" si="0"/>
        <v>500</v>
      </c>
      <c r="M10" s="296">
        <f t="shared" si="0"/>
        <v>600</v>
      </c>
      <c r="N10" s="366">
        <f t="shared" si="0"/>
        <v>600</v>
      </c>
      <c r="O10" s="296">
        <f t="shared" si="0"/>
        <v>700</v>
      </c>
      <c r="P10" s="366">
        <f t="shared" si="0"/>
        <v>700</v>
      </c>
      <c r="Q10" s="296">
        <f t="shared" si="0"/>
        <v>800</v>
      </c>
      <c r="R10" s="366">
        <f t="shared" si="0"/>
        <v>800</v>
      </c>
      <c r="S10" s="296">
        <f t="shared" si="0"/>
        <v>900</v>
      </c>
      <c r="T10" s="366">
        <f t="shared" si="0"/>
        <v>900</v>
      </c>
      <c r="U10" s="296">
        <f t="shared" si="0"/>
        <v>1000</v>
      </c>
      <c r="V10" s="366">
        <f t="shared" si="0"/>
        <v>1000</v>
      </c>
      <c r="W10" s="296">
        <f t="shared" si="0"/>
        <v>1100</v>
      </c>
      <c r="X10" s="366">
        <f t="shared" si="0"/>
        <v>1100</v>
      </c>
      <c r="Y10" s="296">
        <f t="shared" si="0"/>
        <v>1200</v>
      </c>
      <c r="Z10" s="366">
        <f t="shared" si="0"/>
        <v>1200</v>
      </c>
      <c r="AA10" s="296">
        <f t="shared" si="0"/>
        <v>1300</v>
      </c>
      <c r="AB10" s="366">
        <f t="shared" si="0"/>
        <v>1300</v>
      </c>
      <c r="AC10" s="367">
        <f t="shared" si="0"/>
        <v>1400</v>
      </c>
      <c r="AD10" s="366">
        <f t="shared" si="0"/>
        <v>1400</v>
      </c>
      <c r="AE10" s="296">
        <f t="shared" si="0"/>
        <v>1500</v>
      </c>
      <c r="AF10" s="70"/>
      <c r="AG10" s="65"/>
    </row>
    <row r="11" spans="1:37" s="148" customFormat="1">
      <c r="A11" s="141" t="s">
        <v>517</v>
      </c>
      <c r="C11" s="143"/>
      <c r="D11" s="144"/>
      <c r="H11" s="142"/>
      <c r="I11" s="362"/>
      <c r="J11" s="142"/>
      <c r="K11" s="362"/>
      <c r="L11" s="142"/>
      <c r="M11" s="362"/>
      <c r="N11" s="142"/>
      <c r="O11" s="362"/>
      <c r="P11" s="142"/>
      <c r="Q11" s="362"/>
      <c r="R11" s="142"/>
      <c r="S11" s="362"/>
      <c r="T11" s="142"/>
      <c r="U11" s="362"/>
      <c r="V11" s="142"/>
      <c r="W11" s="362"/>
      <c r="X11" s="142"/>
      <c r="Y11" s="362"/>
      <c r="Z11" s="142"/>
      <c r="AA11" s="362"/>
      <c r="AB11" s="142"/>
      <c r="AC11" s="362"/>
      <c r="AD11" s="142"/>
      <c r="AE11" s="362"/>
      <c r="AF11" s="142"/>
      <c r="AG11" s="362"/>
      <c r="AH11" s="362"/>
      <c r="AK11" s="142"/>
    </row>
    <row r="12" spans="1:37">
      <c r="A12" s="42"/>
      <c r="C12" s="43"/>
      <c r="D12" s="138"/>
      <c r="E12" s="11"/>
      <c r="F12" s="11"/>
      <c r="H12" s="129"/>
      <c r="AH12" s="44"/>
      <c r="AI12" s="11"/>
      <c r="AJ12" s="11"/>
      <c r="AK12" s="129"/>
    </row>
    <row r="13" spans="1:37">
      <c r="C13" s="1500" t="s">
        <v>206</v>
      </c>
      <c r="D13" s="1553"/>
      <c r="E13" s="1547"/>
      <c r="F13" s="1548"/>
      <c r="G13" s="1547" t="s">
        <v>521</v>
      </c>
      <c r="H13" s="1548"/>
      <c r="I13" s="1548"/>
      <c r="J13" s="1548"/>
      <c r="K13" s="1548"/>
      <c r="L13" s="1548"/>
      <c r="M13" s="1548"/>
      <c r="N13" s="1548"/>
      <c r="O13" s="1548"/>
      <c r="P13" s="1548"/>
      <c r="Q13" s="1548"/>
      <c r="R13" s="1548"/>
      <c r="S13" s="1548"/>
      <c r="T13" s="1548"/>
      <c r="U13" s="1548"/>
      <c r="V13" s="1548"/>
      <c r="W13" s="1548"/>
      <c r="X13" s="11"/>
      <c r="Y13" s="11"/>
      <c r="Z13" s="11"/>
      <c r="AA13" s="11"/>
      <c r="AB13" s="11"/>
      <c r="AC13" s="11"/>
      <c r="AD13" s="11"/>
      <c r="AE13" s="11"/>
      <c r="AF13" s="11"/>
      <c r="AH13" s="44"/>
      <c r="AJ13" s="11"/>
    </row>
    <row r="14" spans="1:37">
      <c r="C14" s="1500" t="s">
        <v>206</v>
      </c>
      <c r="D14" s="1572"/>
      <c r="E14" s="369"/>
      <c r="F14" s="630"/>
      <c r="G14" s="1554"/>
      <c r="H14" s="1554"/>
      <c r="I14" s="1573"/>
      <c r="J14" s="1574"/>
      <c r="K14" s="1573"/>
      <c r="L14" s="369"/>
      <c r="M14" s="369"/>
      <c r="N14" s="369"/>
      <c r="O14" s="369"/>
      <c r="P14" s="1574"/>
      <c r="Q14" s="1573"/>
      <c r="R14" s="1574"/>
      <c r="S14" s="1573"/>
      <c r="T14" s="1574"/>
      <c r="U14" s="1573"/>
      <c r="V14" s="1575"/>
      <c r="W14" s="1576"/>
      <c r="X14" s="1577"/>
      <c r="Y14" s="1576"/>
      <c r="Z14" s="1575" t="s">
        <v>493</v>
      </c>
      <c r="AA14" s="1576"/>
      <c r="AB14" s="1576"/>
      <c r="AC14" s="1576"/>
      <c r="AD14" s="1576"/>
      <c r="AE14" s="1576"/>
      <c r="AF14" s="11"/>
      <c r="AH14" s="44"/>
      <c r="AJ14" s="11"/>
    </row>
    <row r="15" spans="1:37">
      <c r="D15" s="357"/>
      <c r="E15" s="356"/>
      <c r="F15" s="357"/>
      <c r="G15" s="356"/>
      <c r="H15" s="357"/>
      <c r="I15" s="356"/>
      <c r="J15" s="357"/>
      <c r="K15" s="356"/>
      <c r="L15" s="357"/>
      <c r="M15" s="356"/>
      <c r="N15" s="357"/>
      <c r="O15" s="356"/>
      <c r="P15" s="357"/>
      <c r="Q15" s="356"/>
      <c r="R15" s="357"/>
      <c r="S15" s="356"/>
      <c r="T15" s="357"/>
      <c r="U15" s="356"/>
      <c r="V15" s="357"/>
      <c r="W15" s="356"/>
      <c r="X15" s="357"/>
      <c r="Y15" s="356"/>
      <c r="Z15" s="357"/>
      <c r="AA15" s="356"/>
      <c r="AB15" s="357"/>
      <c r="AC15" s="356"/>
      <c r="AD15" s="357"/>
      <c r="AE15" s="356"/>
      <c r="AF15" s="11"/>
      <c r="AH15" s="11"/>
      <c r="AI15" s="11"/>
      <c r="AJ15" s="11"/>
    </row>
    <row r="16" spans="1:37" s="148" customFormat="1">
      <c r="A16" s="149" t="s">
        <v>534</v>
      </c>
      <c r="C16" s="143"/>
      <c r="D16" s="144"/>
      <c r="H16" s="142"/>
      <c r="I16" s="362"/>
      <c r="J16" s="142"/>
      <c r="K16" s="362"/>
      <c r="L16" s="142"/>
      <c r="M16" s="362"/>
      <c r="N16" s="142"/>
      <c r="O16" s="362"/>
      <c r="P16" s="142"/>
      <c r="Q16" s="362"/>
      <c r="R16" s="142"/>
      <c r="S16" s="362"/>
      <c r="T16" s="142"/>
      <c r="U16" s="362"/>
      <c r="V16" s="142"/>
      <c r="W16" s="362"/>
      <c r="X16" s="142"/>
      <c r="Y16" s="362"/>
      <c r="Z16" s="142"/>
      <c r="AA16" s="362"/>
      <c r="AB16" s="142"/>
      <c r="AC16" s="362"/>
      <c r="AD16" s="142"/>
      <c r="AE16" s="362"/>
      <c r="AF16" s="142"/>
      <c r="AG16" s="362"/>
      <c r="AH16" s="362"/>
      <c r="AK16" s="142"/>
    </row>
    <row r="18" spans="1:36">
      <c r="C18" s="8" t="s">
        <v>206</v>
      </c>
      <c r="D18" s="383" t="s">
        <v>507</v>
      </c>
      <c r="E18" s="379"/>
      <c r="F18" s="3893" t="s">
        <v>522</v>
      </c>
      <c r="G18" s="3895"/>
      <c r="H18" s="5291" t="s">
        <v>523</v>
      </c>
      <c r="I18" s="5292"/>
      <c r="J18" s="363"/>
      <c r="K18" s="363"/>
      <c r="L18" s="363"/>
      <c r="M18" s="363"/>
      <c r="N18" s="363"/>
      <c r="O18" s="363"/>
      <c r="P18" s="363"/>
      <c r="Q18" s="363"/>
      <c r="R18" s="363"/>
      <c r="S18" s="363"/>
      <c r="T18" s="363"/>
      <c r="U18" s="363"/>
      <c r="V18" s="363"/>
      <c r="W18" s="363"/>
      <c r="X18" s="363"/>
      <c r="Y18" s="363"/>
      <c r="Z18" s="363"/>
      <c r="AA18" s="363"/>
      <c r="AB18" s="363"/>
      <c r="AC18" s="11"/>
      <c r="AD18" s="44"/>
      <c r="AF18" s="44"/>
      <c r="AG18" s="11"/>
      <c r="AH18" s="11"/>
      <c r="AI18" s="11"/>
      <c r="AJ18" s="11"/>
    </row>
    <row r="19" spans="1:36">
      <c r="C19" s="62" t="s">
        <v>205</v>
      </c>
      <c r="D19" s="380" t="s">
        <v>108</v>
      </c>
      <c r="E19" s="381"/>
      <c r="F19" s="3835" t="s">
        <v>194</v>
      </c>
      <c r="G19" s="3837"/>
      <c r="H19" s="5293" t="s">
        <v>191</v>
      </c>
      <c r="I19" s="5294"/>
      <c r="J19" s="363"/>
      <c r="K19" s="363"/>
      <c r="L19" s="363"/>
      <c r="M19" s="363"/>
      <c r="N19" s="363"/>
      <c r="O19" s="363"/>
      <c r="P19" s="363"/>
      <c r="Q19" s="363"/>
      <c r="R19" s="363"/>
      <c r="S19" s="363"/>
      <c r="T19" s="363"/>
      <c r="U19" s="363"/>
      <c r="V19" s="363"/>
      <c r="W19" s="363"/>
      <c r="X19" s="363"/>
      <c r="Y19" s="363"/>
      <c r="Z19" s="363"/>
      <c r="AA19" s="363"/>
      <c r="AB19" s="363"/>
      <c r="AC19" s="11"/>
      <c r="AD19" s="44"/>
      <c r="AF19" s="44"/>
      <c r="AG19" s="11"/>
      <c r="AH19" s="11"/>
      <c r="AI19" s="11"/>
      <c r="AJ19" s="11"/>
    </row>
    <row r="20" spans="1:36">
      <c r="B20" s="3850" t="s">
        <v>502</v>
      </c>
      <c r="C20" s="62" t="s">
        <v>207</v>
      </c>
      <c r="D20" s="380" t="s">
        <v>474</v>
      </c>
      <c r="E20" s="381"/>
      <c r="F20" s="3835" t="s">
        <v>530</v>
      </c>
      <c r="G20" s="3837"/>
      <c r="H20" s="5293" t="s">
        <v>485</v>
      </c>
      <c r="I20" s="5294"/>
      <c r="J20" s="363"/>
      <c r="K20" s="363"/>
      <c r="L20" s="363"/>
      <c r="M20" s="363"/>
      <c r="N20" s="363"/>
      <c r="O20" s="363"/>
      <c r="P20" s="363"/>
      <c r="Q20" s="363"/>
      <c r="R20" s="363"/>
      <c r="S20" s="363"/>
      <c r="T20" s="363"/>
      <c r="U20" s="363"/>
      <c r="V20" s="363"/>
      <c r="W20" s="363"/>
      <c r="X20" s="363"/>
      <c r="Y20" s="363"/>
      <c r="Z20" s="363"/>
      <c r="AA20" s="363"/>
      <c r="AB20" s="363"/>
      <c r="AC20" s="11"/>
      <c r="AD20" s="44"/>
      <c r="AF20" s="44"/>
      <c r="AG20" s="11"/>
      <c r="AH20" s="11"/>
      <c r="AI20" s="11"/>
      <c r="AJ20" s="11"/>
    </row>
    <row r="21" spans="1:36">
      <c r="B21" s="3850"/>
      <c r="C21" s="62" t="s">
        <v>207</v>
      </c>
      <c r="D21" s="380" t="s">
        <v>475</v>
      </c>
      <c r="E21" s="381"/>
      <c r="F21" s="3835" t="s">
        <v>485</v>
      </c>
      <c r="G21" s="3837"/>
      <c r="H21" s="5293" t="s">
        <v>527</v>
      </c>
      <c r="I21" s="5294"/>
      <c r="J21" s="363"/>
      <c r="K21" s="363"/>
      <c r="L21" s="363"/>
      <c r="M21" s="363"/>
      <c r="N21" s="363"/>
      <c r="O21" s="363"/>
      <c r="P21" s="363"/>
      <c r="Q21" s="363"/>
      <c r="R21" s="363"/>
      <c r="S21" s="363"/>
      <c r="T21" s="363"/>
      <c r="U21" s="363"/>
      <c r="V21" s="363"/>
      <c r="W21" s="363"/>
      <c r="X21" s="363"/>
      <c r="Y21" s="363"/>
      <c r="Z21" s="363"/>
      <c r="AA21" s="363"/>
      <c r="AB21" s="363"/>
      <c r="AC21" s="11"/>
      <c r="AD21" s="44"/>
      <c r="AF21" s="44"/>
      <c r="AG21" s="11"/>
      <c r="AH21" s="11"/>
      <c r="AI21" s="11"/>
      <c r="AJ21" s="11"/>
    </row>
    <row r="22" spans="1:36" ht="18">
      <c r="B22" s="3850"/>
      <c r="C22" s="62" t="s">
        <v>207</v>
      </c>
      <c r="D22" s="384" t="s">
        <v>482</v>
      </c>
      <c r="E22" s="381"/>
      <c r="F22" s="3835" t="s">
        <v>531</v>
      </c>
      <c r="G22" s="3837"/>
      <c r="H22" s="5293" t="s">
        <v>528</v>
      </c>
      <c r="I22" s="5294"/>
      <c r="J22" s="363"/>
      <c r="K22" s="363"/>
      <c r="L22" s="363"/>
      <c r="M22" s="363"/>
      <c r="N22" s="363"/>
      <c r="O22" s="363"/>
      <c r="P22" s="363"/>
      <c r="Q22" s="363"/>
      <c r="R22" s="363"/>
      <c r="S22" s="363"/>
      <c r="T22" s="363"/>
      <c r="U22" s="363"/>
      <c r="V22" s="363"/>
      <c r="W22" s="363"/>
      <c r="X22" s="363"/>
      <c r="Y22" s="363"/>
      <c r="Z22" s="363"/>
      <c r="AA22" s="363"/>
      <c r="AB22" s="363"/>
      <c r="AC22" s="11"/>
      <c r="AD22" s="44"/>
      <c r="AF22" s="44"/>
      <c r="AG22" s="11"/>
      <c r="AH22" s="11"/>
      <c r="AI22" s="11"/>
      <c r="AJ22" s="11"/>
    </row>
    <row r="23" spans="1:36">
      <c r="B23" s="3850"/>
      <c r="C23" s="62" t="s">
        <v>207</v>
      </c>
      <c r="D23" s="380" t="s">
        <v>476</v>
      </c>
      <c r="E23" s="381"/>
      <c r="F23" s="3835" t="s">
        <v>532</v>
      </c>
      <c r="G23" s="3837"/>
      <c r="H23" s="5293" t="s">
        <v>497</v>
      </c>
      <c r="I23" s="5294"/>
      <c r="J23" s="363"/>
      <c r="K23" s="363"/>
      <c r="L23" s="363"/>
      <c r="M23" s="363"/>
      <c r="N23" s="363"/>
      <c r="O23" s="363"/>
      <c r="P23" s="363"/>
      <c r="Q23" s="363"/>
      <c r="R23" s="363"/>
      <c r="S23" s="363"/>
      <c r="T23" s="363"/>
      <c r="U23" s="363"/>
      <c r="V23" s="363"/>
      <c r="W23" s="363"/>
      <c r="X23" s="363"/>
      <c r="Y23" s="363"/>
      <c r="Z23" s="363"/>
      <c r="AA23" s="363"/>
      <c r="AB23" s="363"/>
      <c r="AC23" s="11"/>
      <c r="AD23" s="44"/>
      <c r="AF23" s="44"/>
      <c r="AG23" s="11"/>
      <c r="AH23" s="11"/>
      <c r="AI23" s="11"/>
      <c r="AJ23" s="11"/>
    </row>
    <row r="24" spans="1:36" ht="18">
      <c r="B24" s="3850"/>
      <c r="C24" s="62" t="s">
        <v>207</v>
      </c>
      <c r="D24" s="384" t="s">
        <v>483</v>
      </c>
      <c r="E24" s="381"/>
      <c r="F24" s="3835" t="s">
        <v>533</v>
      </c>
      <c r="G24" s="3837"/>
      <c r="H24" s="5293" t="s">
        <v>529</v>
      </c>
      <c r="I24" s="5294"/>
      <c r="J24" s="363"/>
      <c r="K24" s="363"/>
      <c r="L24" s="363"/>
      <c r="M24" s="363"/>
      <c r="N24" s="363"/>
      <c r="O24" s="363"/>
      <c r="P24" s="363"/>
      <c r="Q24" s="363"/>
      <c r="R24" s="363"/>
      <c r="S24" s="363"/>
      <c r="T24" s="363"/>
      <c r="U24" s="363"/>
      <c r="V24" s="363"/>
      <c r="W24" s="363"/>
      <c r="X24" s="363"/>
      <c r="Y24" s="363"/>
      <c r="Z24" s="363"/>
      <c r="AA24" s="363"/>
      <c r="AB24" s="363"/>
      <c r="AC24" s="11"/>
      <c r="AD24" s="44"/>
      <c r="AF24" s="44"/>
      <c r="AG24" s="11"/>
      <c r="AH24" s="11"/>
      <c r="AI24" s="11"/>
      <c r="AJ24" s="11"/>
    </row>
    <row r="25" spans="1:36" ht="15" customHeight="1">
      <c r="B25" s="3850"/>
      <c r="C25" s="138" t="s">
        <v>206</v>
      </c>
      <c r="D25" s="380" t="s">
        <v>472</v>
      </c>
      <c r="E25" s="381"/>
      <c r="F25" s="3835" t="s">
        <v>525</v>
      </c>
      <c r="G25" s="3837"/>
      <c r="H25" s="5293" t="s">
        <v>525</v>
      </c>
      <c r="I25" s="5294"/>
      <c r="AF25" s="44"/>
      <c r="AG25" s="11"/>
      <c r="AH25" s="11"/>
      <c r="AI25" s="11"/>
      <c r="AJ25" s="11"/>
    </row>
    <row r="26" spans="1:36">
      <c r="A26" s="176"/>
      <c r="B26" s="3850"/>
      <c r="C26" s="138" t="s">
        <v>206</v>
      </c>
      <c r="D26" s="380" t="s">
        <v>473</v>
      </c>
      <c r="E26" s="381"/>
      <c r="F26" s="3835" t="s">
        <v>470</v>
      </c>
      <c r="G26" s="3837"/>
      <c r="H26" s="5293" t="s">
        <v>470</v>
      </c>
      <c r="I26" s="5294"/>
      <c r="AF26" s="44"/>
      <c r="AG26" s="11"/>
      <c r="AH26" s="11"/>
      <c r="AI26" s="11"/>
      <c r="AJ26" s="11"/>
    </row>
    <row r="27" spans="1:36" ht="18">
      <c r="A27" s="176"/>
      <c r="B27" s="3850"/>
      <c r="C27" s="138" t="s">
        <v>206</v>
      </c>
      <c r="D27" s="385" t="s">
        <v>481</v>
      </c>
      <c r="E27" s="382"/>
      <c r="F27" s="5301" t="s">
        <v>524</v>
      </c>
      <c r="G27" s="5302"/>
      <c r="H27" s="5303" t="s">
        <v>526</v>
      </c>
      <c r="I27" s="5304"/>
      <c r="AF27" s="44"/>
      <c r="AG27" s="11"/>
      <c r="AH27" s="11"/>
      <c r="AI27" s="11"/>
      <c r="AJ27" s="11"/>
    </row>
    <row r="28" spans="1:36" ht="32.25" customHeight="1">
      <c r="A28" s="2549"/>
      <c r="B28" s="2863"/>
      <c r="C28" s="2864" t="s">
        <v>239</v>
      </c>
      <c r="D28" s="2882" t="s">
        <v>2242</v>
      </c>
      <c r="E28" s="2644"/>
      <c r="F28" s="5305" t="s">
        <v>2243</v>
      </c>
      <c r="G28" s="5306"/>
      <c r="H28" s="5306"/>
      <c r="I28" s="5307"/>
      <c r="J28" s="1129"/>
      <c r="K28" s="2541"/>
      <c r="L28" s="1129"/>
      <c r="N28" s="1129"/>
      <c r="P28" s="1129"/>
      <c r="R28" s="1129"/>
      <c r="T28" s="1129"/>
      <c r="V28" s="1129"/>
      <c r="X28" s="1129"/>
      <c r="Z28" s="1129"/>
      <c r="AB28" s="44"/>
      <c r="AC28" s="11"/>
      <c r="AD28" s="11"/>
      <c r="AE28" s="11"/>
      <c r="AF28" s="11"/>
      <c r="AG28" s="11"/>
      <c r="AH28" s="11"/>
      <c r="AI28" s="11"/>
      <c r="AJ28" s="11"/>
    </row>
    <row r="29" spans="1:36">
      <c r="A29" s="2549"/>
      <c r="B29" s="2863"/>
      <c r="C29" s="2864"/>
      <c r="D29" s="2865" t="s">
        <v>2250</v>
      </c>
      <c r="E29" s="2649"/>
      <c r="F29" s="3857" t="s">
        <v>2251</v>
      </c>
      <c r="G29" s="3858"/>
      <c r="H29" s="3858"/>
      <c r="I29" s="3859"/>
      <c r="J29" s="2541"/>
      <c r="K29" s="1129"/>
      <c r="L29" s="44"/>
      <c r="M29" s="1129"/>
      <c r="N29" s="44"/>
      <c r="O29" s="1129"/>
      <c r="P29" s="44"/>
      <c r="Q29" s="1129"/>
      <c r="R29" s="44"/>
      <c r="S29" s="1129"/>
      <c r="T29" s="44"/>
      <c r="U29" s="1129"/>
      <c r="V29" s="44"/>
      <c r="W29" s="1129"/>
      <c r="X29" s="44"/>
      <c r="Y29" s="1129"/>
      <c r="Z29" s="44"/>
      <c r="AB29" s="11"/>
      <c r="AC29" s="11"/>
      <c r="AD29" s="11"/>
      <c r="AE29" s="11"/>
      <c r="AF29" s="11"/>
      <c r="AG29" s="11"/>
      <c r="AH29" s="11"/>
      <c r="AI29" s="11"/>
      <c r="AJ29" s="11"/>
    </row>
    <row r="30" spans="1:36">
      <c r="D30" s="1571" t="s">
        <v>1208</v>
      </c>
      <c r="E30" s="1560"/>
      <c r="F30" s="1564"/>
      <c r="G30" s="1563"/>
      <c r="H30" s="1564"/>
      <c r="I30" s="1565"/>
      <c r="AF30" s="44"/>
      <c r="AG30" s="11"/>
      <c r="AH30" s="11"/>
      <c r="AI30" s="11"/>
      <c r="AJ30" s="11"/>
    </row>
    <row r="31" spans="1:36">
      <c r="C31" s="138" t="s">
        <v>1223</v>
      </c>
      <c r="D31" s="1566" t="s">
        <v>474</v>
      </c>
      <c r="E31" s="1567"/>
      <c r="F31" s="3854" t="str">
        <f>F20</f>
        <v>100 Nm3/h</v>
      </c>
      <c r="G31" s="3856"/>
      <c r="H31" s="5297" t="str">
        <f>H20</f>
        <v>150 Nm3/h</v>
      </c>
      <c r="I31" s="5298"/>
      <c r="J31" s="373"/>
    </row>
    <row r="32" spans="1:36">
      <c r="C32" s="138" t="s">
        <v>238</v>
      </c>
      <c r="D32" s="1569" t="s">
        <v>476</v>
      </c>
      <c r="E32" s="1570"/>
      <c r="F32" s="5295" t="s">
        <v>532</v>
      </c>
      <c r="G32" s="5296"/>
      <c r="H32" s="5299" t="s">
        <v>1218</v>
      </c>
      <c r="I32" s="5300"/>
    </row>
    <row r="33" spans="3:36">
      <c r="C33" s="1431" t="s">
        <v>208</v>
      </c>
      <c r="D33" s="1559" t="s">
        <v>472</v>
      </c>
      <c r="E33" s="1568"/>
      <c r="F33" s="5288" t="s">
        <v>1211</v>
      </c>
      <c r="G33" s="5288"/>
      <c r="H33" s="5288"/>
      <c r="I33" s="5288"/>
    </row>
    <row r="34" spans="3:36">
      <c r="C34" s="138" t="s">
        <v>238</v>
      </c>
      <c r="D34" s="1559" t="s">
        <v>473</v>
      </c>
      <c r="E34" s="1568"/>
      <c r="F34" s="5289" t="s">
        <v>1219</v>
      </c>
      <c r="G34" s="5289"/>
      <c r="H34" s="5289"/>
      <c r="I34" s="5289"/>
      <c r="J34" s="373"/>
    </row>
    <row r="35" spans="3:36">
      <c r="C35" s="1431" t="s">
        <v>208</v>
      </c>
      <c r="D35" s="1569" t="s">
        <v>1209</v>
      </c>
      <c r="E35" s="1570"/>
      <c r="F35" s="5290" t="s">
        <v>1212</v>
      </c>
      <c r="G35" s="5290"/>
      <c r="H35" s="5290"/>
      <c r="I35" s="5290"/>
    </row>
    <row r="36" spans="3:36">
      <c r="P36" s="44"/>
      <c r="Q36" s="129"/>
      <c r="R36" s="44"/>
      <c r="S36" s="129"/>
      <c r="T36" s="44"/>
      <c r="U36" s="129"/>
      <c r="V36" s="44"/>
      <c r="W36" s="129"/>
      <c r="X36" s="44"/>
      <c r="Y36" s="129"/>
      <c r="Z36" s="44"/>
      <c r="AA36" s="129"/>
      <c r="AB36" s="44"/>
      <c r="AC36" s="129"/>
      <c r="AD36" s="44"/>
      <c r="AE36" s="129"/>
      <c r="AF36" s="44"/>
      <c r="AG36" s="129"/>
      <c r="AH36" s="44"/>
      <c r="AJ36" s="11"/>
    </row>
    <row r="37" spans="3:36">
      <c r="D37" s="2866" t="s">
        <v>2244</v>
      </c>
      <c r="E37" s="2867"/>
      <c r="F37" s="2868"/>
      <c r="G37" s="2869"/>
      <c r="H37" s="2869"/>
      <c r="I37" s="2870"/>
      <c r="J37" s="2871"/>
      <c r="K37" s="2870"/>
      <c r="L37" s="2871"/>
      <c r="M37" s="2870"/>
      <c r="N37" s="2871"/>
      <c r="O37" s="2872"/>
      <c r="P37" s="44"/>
      <c r="Q37" s="129"/>
      <c r="R37" s="44"/>
      <c r="S37" s="129"/>
      <c r="T37" s="44"/>
      <c r="U37" s="129"/>
      <c r="V37" s="44"/>
      <c r="W37" s="129"/>
      <c r="X37" s="44"/>
      <c r="Y37" s="129"/>
      <c r="Z37" s="44"/>
      <c r="AA37" s="129"/>
      <c r="AB37" s="44"/>
      <c r="AC37" s="129"/>
      <c r="AD37" s="44"/>
      <c r="AE37" s="129"/>
      <c r="AF37" s="44"/>
      <c r="AG37" s="129"/>
      <c r="AH37" s="44"/>
      <c r="AJ37" s="11"/>
    </row>
    <row r="38" spans="3:36">
      <c r="D38" s="2873" t="s">
        <v>2248</v>
      </c>
      <c r="E38" s="1728"/>
      <c r="F38" s="1729"/>
      <c r="G38" s="1726"/>
      <c r="H38" s="1726"/>
      <c r="I38" s="1730"/>
      <c r="J38" s="1731"/>
      <c r="K38" s="1730"/>
      <c r="L38" s="1731"/>
      <c r="M38" s="1730"/>
      <c r="N38" s="1731"/>
      <c r="O38" s="2874"/>
      <c r="P38" s="44"/>
      <c r="Q38" s="129"/>
      <c r="R38" s="44"/>
      <c r="S38" s="129"/>
      <c r="T38" s="44"/>
      <c r="U38" s="129"/>
      <c r="V38" s="44"/>
      <c r="W38" s="129"/>
      <c r="X38" s="44"/>
      <c r="Y38" s="129"/>
      <c r="Z38" s="44"/>
      <c r="AA38" s="129"/>
      <c r="AB38" s="44"/>
      <c r="AC38" s="129"/>
      <c r="AD38" s="44"/>
      <c r="AE38" s="129"/>
      <c r="AF38" s="44"/>
      <c r="AG38" s="129"/>
      <c r="AH38" s="44"/>
      <c r="AJ38" s="11"/>
    </row>
    <row r="39" spans="3:36">
      <c r="D39" s="2875" t="s">
        <v>2249</v>
      </c>
      <c r="E39" s="2876"/>
      <c r="F39" s="2877"/>
      <c r="G39" s="2878"/>
      <c r="H39" s="2878"/>
      <c r="I39" s="2879"/>
      <c r="J39" s="2880"/>
      <c r="K39" s="2879"/>
      <c r="L39" s="2880"/>
      <c r="M39" s="2879"/>
      <c r="N39" s="2880"/>
      <c r="O39" s="2881"/>
      <c r="P39" s="44"/>
      <c r="Q39" s="129"/>
      <c r="R39" s="44"/>
      <c r="S39" s="129"/>
      <c r="T39" s="44"/>
      <c r="U39" s="129"/>
      <c r="V39" s="44"/>
      <c r="W39" s="129"/>
      <c r="X39" s="44"/>
      <c r="Y39" s="129"/>
      <c r="Z39" s="44"/>
      <c r="AA39" s="129"/>
      <c r="AB39" s="44"/>
      <c r="AC39" s="129"/>
      <c r="AD39" s="44"/>
      <c r="AE39" s="129"/>
      <c r="AF39" s="44"/>
      <c r="AG39" s="129"/>
      <c r="AH39" s="44"/>
      <c r="AJ39" s="11"/>
    </row>
    <row r="40" spans="3:36">
      <c r="P40" s="44"/>
      <c r="Q40" s="129"/>
      <c r="R40" s="44"/>
      <c r="S40" s="129"/>
      <c r="T40" s="44"/>
      <c r="U40" s="129"/>
      <c r="V40" s="44"/>
      <c r="W40" s="129"/>
      <c r="X40" s="44"/>
      <c r="Y40" s="129"/>
      <c r="Z40" s="44"/>
      <c r="AA40" s="129"/>
      <c r="AB40" s="44"/>
      <c r="AC40" s="129"/>
      <c r="AD40" s="44"/>
      <c r="AE40" s="129"/>
      <c r="AF40" s="44"/>
      <c r="AG40" s="129"/>
      <c r="AH40" s="44"/>
      <c r="AJ40" s="11"/>
    </row>
  </sheetData>
  <dataConsolidate/>
  <mergeCells count="30">
    <mergeCell ref="B20:B27"/>
    <mergeCell ref="F31:G31"/>
    <mergeCell ref="F32:G32"/>
    <mergeCell ref="H31:I31"/>
    <mergeCell ref="H32:I32"/>
    <mergeCell ref="H24:I24"/>
    <mergeCell ref="F25:G25"/>
    <mergeCell ref="H25:I25"/>
    <mergeCell ref="F26:G26"/>
    <mergeCell ref="H26:I26"/>
    <mergeCell ref="F27:G27"/>
    <mergeCell ref="H27:I27"/>
    <mergeCell ref="F28:I28"/>
    <mergeCell ref="F29:I29"/>
    <mergeCell ref="F33:I33"/>
    <mergeCell ref="F34:I34"/>
    <mergeCell ref="F35:I35"/>
    <mergeCell ref="F18:G18"/>
    <mergeCell ref="H18:I18"/>
    <mergeCell ref="F19:G19"/>
    <mergeCell ref="H19:I19"/>
    <mergeCell ref="F20:G20"/>
    <mergeCell ref="H20:I20"/>
    <mergeCell ref="F21:G21"/>
    <mergeCell ref="H21:I21"/>
    <mergeCell ref="F22:G22"/>
    <mergeCell ref="H22:I22"/>
    <mergeCell ref="F23:G23"/>
    <mergeCell ref="H23:I23"/>
    <mergeCell ref="F24:G24"/>
  </mergeCells>
  <hyperlinks>
    <hyperlink ref="A2" location="'Choix Devis&amp;Projet'!A1" display="Retour onglet &quot;Choix Devis&amp;Projet&quot;"/>
  </hyperlinks>
  <printOptions horizontalCentered="1"/>
  <pageMargins left="0.39370078740157483" right="0.39370078740157483" top="0.81" bottom="0.59055118110236227" header="0.39370078740157483" footer="0.39370078740157483"/>
  <pageSetup paperSize="9" scale="46"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4.xml><?xml version="1.0" encoding="utf-8"?>
<worksheet xmlns="http://schemas.openxmlformats.org/spreadsheetml/2006/main" xmlns:r="http://schemas.openxmlformats.org/officeDocument/2006/relationships">
  <sheetPr>
    <pageSetUpPr fitToPage="1"/>
  </sheetPr>
  <dimension ref="A1:AK330"/>
  <sheetViews>
    <sheetView topLeftCell="B1" zoomScale="70" zoomScaleNormal="70" workbookViewId="0">
      <pane ySplit="40" topLeftCell="A323" activePane="bottomLeft" state="frozen"/>
      <selection activeCell="A10" sqref="A10:I10"/>
      <selection pane="bottomLeft" activeCell="A10" sqref="A10:I10"/>
    </sheetView>
  </sheetViews>
  <sheetFormatPr baseColWidth="10" defaultRowHeight="15" outlineLevelRow="1"/>
  <cols>
    <col min="1" max="1" width="38.7109375" style="219" hidden="1" customWidth="1"/>
    <col min="2" max="2" width="11.28515625" style="8" customWidth="1"/>
    <col min="3" max="3" width="12.85546875" style="5" customWidth="1"/>
    <col min="4" max="4" width="18.28515625" style="5" customWidth="1"/>
    <col min="5" max="5" width="32.28515625" style="5" customWidth="1"/>
    <col min="6" max="6" width="99.5703125" style="5" customWidth="1"/>
    <col min="7" max="7" width="80.28515625" style="11" bestFit="1" customWidth="1"/>
    <col min="8" max="8" width="11.42578125" style="65"/>
    <col min="9" max="9" width="11.42578125" style="70"/>
    <col min="10" max="10" width="11.42578125" style="65"/>
    <col min="11" max="11" width="11.42578125" style="70"/>
    <col min="12" max="12" width="11.42578125" style="65"/>
    <col min="13" max="13" width="11.42578125" style="70"/>
    <col min="14" max="14" width="11.42578125" style="65"/>
    <col min="15" max="15" width="11.42578125" style="70"/>
    <col min="16" max="16" width="11.42578125" style="65"/>
    <col min="17" max="17" width="11.42578125" style="70"/>
    <col min="18" max="18" width="11.42578125" style="65"/>
    <col min="19" max="19" width="11.42578125" style="70"/>
    <col min="20" max="20" width="11.42578125" style="65"/>
    <col min="21" max="21" width="11.42578125" style="70"/>
    <col min="22" max="22" width="11.42578125" style="65"/>
    <col min="23" max="23" width="11.42578125" style="70"/>
    <col min="24" max="24" width="11.42578125" style="65"/>
    <col min="25" max="25" width="11.42578125" style="70"/>
    <col min="26" max="26" width="11.42578125" style="65"/>
    <col min="27" max="27" width="11.42578125" style="70"/>
    <col min="28" max="28" width="11.42578125" style="65"/>
    <col min="29" max="29" width="11.42578125" style="70"/>
    <col min="30" max="30" width="11.42578125" style="65"/>
    <col min="31" max="31" width="11.42578125" style="70"/>
    <col min="32" max="32" width="11.42578125" style="65"/>
    <col min="33" max="33" width="11.42578125" style="70"/>
    <col min="34" max="34" width="11.42578125" style="65"/>
    <col min="35" max="35" width="11.42578125" style="70"/>
    <col min="36" max="36" width="11.42578125" style="65"/>
    <col min="37" max="37" width="11.42578125" style="70"/>
    <col min="38" max="16384" width="11.42578125" style="5"/>
  </cols>
  <sheetData>
    <row r="1" spans="2:37" s="126" customFormat="1">
      <c r="B1" s="188" t="s">
        <v>271</v>
      </c>
      <c r="E1" s="126" t="s">
        <v>274</v>
      </c>
      <c r="F1" s="126" t="s">
        <v>269</v>
      </c>
      <c r="H1" s="187"/>
      <c r="I1" s="188"/>
      <c r="J1" s="187"/>
      <c r="K1" s="188"/>
      <c r="L1" s="187"/>
      <c r="M1" s="188"/>
      <c r="N1" s="187"/>
      <c r="O1" s="188"/>
      <c r="P1" s="187"/>
      <c r="Q1" s="188"/>
      <c r="R1" s="187"/>
      <c r="S1" s="188"/>
      <c r="T1" s="187"/>
      <c r="U1" s="188"/>
      <c r="V1" s="187"/>
      <c r="W1" s="188"/>
      <c r="X1" s="187"/>
      <c r="Y1" s="188"/>
      <c r="Z1" s="187"/>
      <c r="AA1" s="188"/>
      <c r="AB1" s="187"/>
      <c r="AC1" s="188"/>
      <c r="AD1" s="187"/>
      <c r="AE1" s="188"/>
      <c r="AF1" s="187"/>
      <c r="AG1" s="188"/>
      <c r="AH1" s="187"/>
      <c r="AI1" s="188"/>
      <c r="AJ1" s="187"/>
      <c r="AK1" s="188"/>
    </row>
    <row r="2" spans="2:37" s="2536" customFormat="1" outlineLevel="1">
      <c r="B2" s="2824"/>
      <c r="E2" s="315" t="s">
        <v>1122</v>
      </c>
      <c r="F2" s="2536" t="str">
        <f>'Choix Devis&amp;Projet'!A1</f>
        <v>Tableau de synthèse des hypothèses et choix de dimensionnement de chaque module</v>
      </c>
      <c r="G2" s="11"/>
      <c r="H2" s="2540"/>
      <c r="I2" s="2541"/>
      <c r="J2" s="2540"/>
      <c r="K2" s="2541"/>
      <c r="L2" s="2540"/>
      <c r="M2" s="2541"/>
      <c r="N2" s="2540"/>
      <c r="O2" s="2541"/>
      <c r="P2" s="2540"/>
      <c r="Q2" s="2541"/>
      <c r="R2" s="2540"/>
      <c r="S2" s="2541"/>
      <c r="T2" s="2540"/>
      <c r="U2" s="2541"/>
      <c r="V2" s="2540"/>
      <c r="W2" s="2541"/>
      <c r="X2" s="2540"/>
      <c r="Y2" s="2541"/>
      <c r="Z2" s="2540"/>
      <c r="AA2" s="2541"/>
      <c r="AB2" s="2540"/>
      <c r="AC2" s="2541"/>
      <c r="AD2" s="2540"/>
      <c r="AE2" s="2541"/>
      <c r="AF2" s="2540"/>
      <c r="AG2" s="2541"/>
      <c r="AH2" s="2540"/>
      <c r="AI2" s="2541"/>
      <c r="AJ2" s="2540"/>
      <c r="AK2" s="2541"/>
    </row>
    <row r="3" spans="2:37" outlineLevel="1">
      <c r="E3" s="315" t="s">
        <v>187</v>
      </c>
      <c r="F3" s="5" t="str">
        <f>'Tuyauteries process'!B1</f>
        <v>Dimensionnement des tuyauteries process</v>
      </c>
    </row>
    <row r="4" spans="2:37" s="219" customFormat="1" outlineLevel="1">
      <c r="B4" s="8"/>
      <c r="E4" s="315" t="s">
        <v>466</v>
      </c>
      <c r="F4" s="1122" t="str">
        <f>'01-entrée système'!A1</f>
        <v>Dimensionnement module 01 : entrée système - FT0102</v>
      </c>
      <c r="G4" s="11"/>
      <c r="H4" s="65"/>
      <c r="I4" s="70"/>
      <c r="J4" s="65"/>
      <c r="K4" s="70"/>
      <c r="L4" s="65"/>
      <c r="M4" s="70"/>
      <c r="N4" s="65"/>
      <c r="O4" s="70"/>
      <c r="P4" s="65"/>
      <c r="Q4" s="70"/>
      <c r="R4" s="65"/>
      <c r="S4" s="70"/>
      <c r="T4" s="65"/>
      <c r="U4" s="70"/>
      <c r="V4" s="65"/>
      <c r="W4" s="70"/>
      <c r="X4" s="65"/>
      <c r="Y4" s="70"/>
      <c r="Z4" s="65"/>
      <c r="AA4" s="70"/>
      <c r="AB4" s="65"/>
      <c r="AC4" s="70"/>
      <c r="AD4" s="65"/>
      <c r="AE4" s="70"/>
      <c r="AF4" s="65"/>
      <c r="AG4" s="70"/>
      <c r="AH4" s="65"/>
      <c r="AI4" s="70"/>
      <c r="AJ4" s="65"/>
      <c r="AK4" s="70"/>
    </row>
    <row r="5" spans="2:37" s="1122" customFormat="1" outlineLevel="1">
      <c r="B5" s="1704"/>
      <c r="E5" s="315" t="s">
        <v>1535</v>
      </c>
      <c r="F5" s="1122" t="str">
        <f>'11-surpresseur'!A1</f>
        <v>Dimensionnement module 11 -  Surpresseur Blower - C1101</v>
      </c>
      <c r="G5" s="11"/>
      <c r="H5" s="1124"/>
      <c r="I5" s="1125"/>
      <c r="J5" s="1124"/>
      <c r="K5" s="1125"/>
      <c r="L5" s="1124"/>
      <c r="M5" s="1125"/>
      <c r="N5" s="1124"/>
      <c r="O5" s="1125"/>
      <c r="P5" s="1124"/>
      <c r="Q5" s="1125"/>
      <c r="R5" s="1124"/>
      <c r="S5" s="1125"/>
      <c r="T5" s="1124"/>
      <c r="U5" s="1125"/>
      <c r="V5" s="1124"/>
      <c r="W5" s="1125"/>
      <c r="X5" s="1124"/>
      <c r="Y5" s="1125"/>
      <c r="Z5" s="1124"/>
      <c r="AA5" s="1125"/>
      <c r="AB5" s="1124"/>
      <c r="AC5" s="1125"/>
      <c r="AD5" s="1124"/>
      <c r="AE5" s="1125"/>
      <c r="AF5" s="1124"/>
      <c r="AG5" s="1125"/>
      <c r="AH5" s="1124"/>
      <c r="AI5" s="1125"/>
      <c r="AJ5" s="1124"/>
      <c r="AK5" s="1125"/>
    </row>
    <row r="6" spans="2:37" outlineLevel="1">
      <c r="E6" s="315" t="s">
        <v>398</v>
      </c>
      <c r="F6" s="219" t="str">
        <f>'130-sechageBP'!A1</f>
        <v>Dimensionnement module 130/131 -  séchage BP: échangeur E1301, séparateur F1311 et vanne de régulation TV1301</v>
      </c>
    </row>
    <row r="7" spans="2:37" outlineLevel="1">
      <c r="E7" s="315" t="s">
        <v>1445</v>
      </c>
      <c r="F7" s="5" t="str">
        <f>'133-contrôle HR'!A1</f>
        <v>Dimensionnement module 133 contrôle humidité relative -  E1331: échangeur vanne de régulation TV1331</v>
      </c>
    </row>
    <row r="8" spans="2:37" outlineLevel="1">
      <c r="E8" s="315" t="s">
        <v>590</v>
      </c>
      <c r="F8" s="5" t="str">
        <f>'134-pré refroi BP'!A1</f>
        <v>Dimensionnement module 134 - pré réfroidissement BP: échangeur E1341</v>
      </c>
    </row>
    <row r="9" spans="2:37" s="219" customFormat="1" outlineLevel="1">
      <c r="B9" s="8"/>
      <c r="E9" s="315" t="s">
        <v>273</v>
      </c>
      <c r="F9" s="219" t="str">
        <f>'21- H2S'!A1</f>
        <v>Dimensionnement du module 21: désulfuration H2S - Pot V2101 et Adsorbant R2101</v>
      </c>
      <c r="G9" s="11"/>
      <c r="H9" s="65"/>
      <c r="I9" s="70"/>
      <c r="J9" s="65"/>
      <c r="K9" s="70"/>
      <c r="L9" s="65"/>
      <c r="M9" s="70"/>
      <c r="N9" s="65"/>
      <c r="O9" s="70"/>
      <c r="P9" s="65"/>
      <c r="Q9" s="70"/>
      <c r="R9" s="65"/>
      <c r="S9" s="70"/>
      <c r="T9" s="65"/>
      <c r="U9" s="70"/>
      <c r="V9" s="65"/>
      <c r="W9" s="70"/>
      <c r="X9" s="65"/>
      <c r="Y9" s="70"/>
      <c r="Z9" s="65"/>
      <c r="AA9" s="70"/>
      <c r="AB9" s="65"/>
      <c r="AC9" s="70"/>
      <c r="AD9" s="65"/>
      <c r="AE9" s="70"/>
      <c r="AF9" s="65"/>
      <c r="AG9" s="70"/>
      <c r="AH9" s="65"/>
      <c r="AI9" s="70"/>
      <c r="AJ9" s="65"/>
      <c r="AK9" s="70"/>
    </row>
    <row r="10" spans="2:37" outlineLevel="1">
      <c r="E10" s="315" t="s">
        <v>451</v>
      </c>
      <c r="F10" s="5" t="str">
        <f>'215-inj air'!A1</f>
        <v>Dimensionnement module 215 injection d'air en amont des pots H2S</v>
      </c>
    </row>
    <row r="11" spans="2:37" outlineLevel="1">
      <c r="E11" s="315" t="s">
        <v>625</v>
      </c>
      <c r="F11" s="5" t="str">
        <f>'25 - Filtre BP'!A1</f>
        <v>Dimensionnement du module 25: Filtration BP - filtre F2501 (et enveloppe de filtre V2501)</v>
      </c>
    </row>
    <row r="12" spans="2:37" s="1122" customFormat="1" outlineLevel="1">
      <c r="B12" s="2098"/>
      <c r="E12" s="315" t="s">
        <v>1714</v>
      </c>
      <c r="F12" s="1122" t="str">
        <f>'26-COV CA'!A1</f>
        <v>Dimensionnement du module 26: traitement COV par charbons actifs - Pot V2601 et Adsorbant R2601</v>
      </c>
      <c r="G12" s="11"/>
      <c r="H12" s="1124"/>
      <c r="I12" s="1125"/>
      <c r="J12" s="1124"/>
      <c r="K12" s="1125"/>
      <c r="L12" s="1124"/>
      <c r="M12" s="1125"/>
      <c r="N12" s="1124"/>
      <c r="O12" s="1125"/>
      <c r="P12" s="1124"/>
      <c r="Q12" s="1125"/>
      <c r="R12" s="1124"/>
      <c r="S12" s="1125"/>
      <c r="T12" s="1124"/>
      <c r="U12" s="1125"/>
      <c r="V12" s="1124"/>
      <c r="W12" s="1125"/>
      <c r="X12" s="1124"/>
      <c r="Y12" s="1125"/>
      <c r="Z12" s="1124"/>
      <c r="AA12" s="1125"/>
      <c r="AB12" s="1124"/>
      <c r="AC12" s="1125"/>
      <c r="AD12" s="1124"/>
      <c r="AE12" s="1125"/>
      <c r="AF12" s="1124"/>
      <c r="AG12" s="1125"/>
      <c r="AH12" s="1124"/>
      <c r="AI12" s="1125"/>
      <c r="AJ12" s="1124"/>
      <c r="AK12" s="1125"/>
    </row>
    <row r="13" spans="2:37" s="219" customFormat="1" outlineLevel="1">
      <c r="B13" s="8"/>
      <c r="E13" s="315" t="s">
        <v>2288</v>
      </c>
      <c r="F13" s="219" t="str">
        <f>'31-Compresseur MP'!A1</f>
        <v>Dimensionnement module 31 : compresseur moyenne pression C3101, vanne de bypass FV3101, soupape 16barg PSV3211</v>
      </c>
      <c r="G13" s="11"/>
      <c r="H13" s="65"/>
      <c r="I13" s="70"/>
      <c r="J13" s="65"/>
      <c r="K13" s="70"/>
      <c r="L13" s="65"/>
      <c r="M13" s="70"/>
      <c r="N13" s="65"/>
      <c r="O13" s="70"/>
      <c r="P13" s="65"/>
      <c r="Q13" s="70"/>
      <c r="R13" s="65"/>
      <c r="S13" s="70"/>
      <c r="T13" s="65"/>
      <c r="U13" s="70"/>
      <c r="V13" s="65"/>
      <c r="W13" s="70"/>
      <c r="X13" s="65"/>
      <c r="Y13" s="70"/>
      <c r="Z13" s="65"/>
      <c r="AA13" s="70"/>
      <c r="AB13" s="65"/>
      <c r="AC13" s="70"/>
      <c r="AD13" s="65"/>
      <c r="AE13" s="70"/>
      <c r="AF13" s="65"/>
      <c r="AG13" s="70"/>
      <c r="AH13" s="65"/>
      <c r="AI13" s="70"/>
      <c r="AJ13" s="65"/>
      <c r="AK13" s="70"/>
    </row>
    <row r="14" spans="2:37" s="2536" customFormat="1" outlineLevel="1">
      <c r="B14" s="2934"/>
      <c r="E14" s="315" t="s">
        <v>2317</v>
      </c>
      <c r="F14" s="2536" t="str">
        <f>'313-respiration'!A1</f>
        <v>Dimensionnement module 313 - Respiration azote</v>
      </c>
      <c r="G14" s="11"/>
      <c r="H14" s="2540"/>
      <c r="I14" s="2541"/>
      <c r="J14" s="2540"/>
      <c r="K14" s="2541"/>
      <c r="L14" s="2540"/>
      <c r="M14" s="2541"/>
      <c r="N14" s="2540"/>
      <c r="O14" s="2541"/>
      <c r="P14" s="2540"/>
      <c r="Q14" s="2541"/>
      <c r="R14" s="2540"/>
      <c r="S14" s="2541"/>
      <c r="T14" s="2540"/>
      <c r="U14" s="2541"/>
      <c r="V14" s="2540"/>
      <c r="W14" s="2541"/>
      <c r="X14" s="2540"/>
      <c r="Y14" s="2541"/>
      <c r="Z14" s="2540"/>
      <c r="AA14" s="2541"/>
      <c r="AB14" s="2540"/>
      <c r="AC14" s="2541"/>
      <c r="AD14" s="2540"/>
      <c r="AE14" s="2541"/>
      <c r="AF14" s="2540"/>
      <c r="AG14" s="2541"/>
      <c r="AH14" s="2540"/>
      <c r="AI14" s="2541"/>
      <c r="AJ14" s="2540"/>
      <c r="AK14" s="2541"/>
    </row>
    <row r="15" spans="2:37" s="2536" customFormat="1" outlineLevel="1">
      <c r="B15" s="3633"/>
      <c r="E15" s="315" t="s">
        <v>2324</v>
      </c>
      <c r="F15" s="2536" t="str">
        <f>'324-aerotherme'!A1</f>
        <v>Dimensionnement module 324 - aerotherme MP: échangeur E3241 refroidissement biogaz et réchauffage container</v>
      </c>
      <c r="G15" s="11"/>
      <c r="H15" s="2540"/>
      <c r="I15" s="2541"/>
      <c r="J15" s="2540"/>
      <c r="K15" s="2541"/>
      <c r="L15" s="2540"/>
      <c r="M15" s="2541"/>
      <c r="N15" s="2540"/>
      <c r="O15" s="2541"/>
      <c r="P15" s="2540"/>
      <c r="Q15" s="2541"/>
      <c r="R15" s="2540"/>
      <c r="S15" s="2541"/>
      <c r="T15" s="2540"/>
      <c r="U15" s="2541"/>
      <c r="V15" s="2540"/>
      <c r="W15" s="2541"/>
      <c r="X15" s="2540"/>
      <c r="Y15" s="2541"/>
      <c r="Z15" s="2540"/>
      <c r="AA15" s="2541"/>
      <c r="AB15" s="2540"/>
      <c r="AC15" s="2541"/>
      <c r="AD15" s="2540"/>
      <c r="AE15" s="2541"/>
      <c r="AF15" s="2540"/>
      <c r="AG15" s="2541"/>
      <c r="AH15" s="2540"/>
      <c r="AI15" s="2541"/>
      <c r="AJ15" s="2540"/>
      <c r="AK15" s="2541"/>
    </row>
    <row r="16" spans="2:37" outlineLevel="1">
      <c r="E16" s="315" t="s">
        <v>399</v>
      </c>
      <c r="F16" s="5" t="str">
        <f>'320-sechageMP'!A1</f>
        <v>Dimensionnement module 320 - séchage MP: échangeur E3201 et vanne de régulation TV3205</v>
      </c>
    </row>
    <row r="17" spans="2:37" s="1122" customFormat="1" outlineLevel="1">
      <c r="B17" s="1431"/>
      <c r="E17" s="315" t="s">
        <v>1204</v>
      </c>
      <c r="F17" s="1122" t="str">
        <f>'321-filtre coalescer'!A1</f>
        <v>Dimensionnement module 321 - séchage MP: séparation condensats V3211</v>
      </c>
      <c r="G17" s="11"/>
      <c r="H17" s="1124"/>
      <c r="I17" s="1125"/>
      <c r="J17" s="1124"/>
      <c r="K17" s="1125"/>
      <c r="L17" s="1124"/>
      <c r="M17" s="1125"/>
      <c r="N17" s="1124"/>
      <c r="O17" s="1125"/>
      <c r="P17" s="1124"/>
      <c r="Q17" s="1125"/>
      <c r="R17" s="1124"/>
      <c r="S17" s="1125"/>
      <c r="T17" s="1124"/>
      <c r="U17" s="1125"/>
      <c r="V17" s="1124"/>
      <c r="W17" s="1125"/>
      <c r="X17" s="1124"/>
      <c r="Y17" s="1125"/>
      <c r="Z17" s="1124"/>
      <c r="AA17" s="1125"/>
      <c r="AB17" s="1124"/>
      <c r="AC17" s="1125"/>
      <c r="AD17" s="1124"/>
      <c r="AE17" s="1125"/>
      <c r="AF17" s="1124"/>
      <c r="AG17" s="1125"/>
      <c r="AH17" s="1124"/>
      <c r="AI17" s="1125"/>
      <c r="AJ17" s="1124"/>
      <c r="AK17" s="1125"/>
    </row>
    <row r="18" spans="2:37" outlineLevel="1">
      <c r="E18" s="315" t="s">
        <v>1014</v>
      </c>
      <c r="F18" s="5" t="str">
        <f>'322-rechauffageMP'!A1</f>
        <v>Dimensionnement module 322 - Réchauffage post séchage MP: échangeur E3221 et vanne de régulation TV3221</v>
      </c>
    </row>
    <row r="19" spans="2:37" s="219" customFormat="1" outlineLevel="1">
      <c r="B19" s="8"/>
      <c r="D19" s="2536"/>
      <c r="E19" s="315" t="s">
        <v>2923</v>
      </c>
      <c r="F19" s="219" t="str">
        <f>'33-Filtres MP'!A1</f>
        <v>Dimensionnement module 33 - Filtres MP - Filtre F3301 et F3311, et enveloppes de filtres V3301 et V3311</v>
      </c>
      <c r="G19" s="11"/>
      <c r="H19" s="65"/>
      <c r="I19" s="70"/>
      <c r="J19" s="65"/>
      <c r="K19" s="70"/>
      <c r="L19" s="65"/>
      <c r="M19" s="70"/>
      <c r="N19" s="65"/>
      <c r="O19" s="70"/>
      <c r="P19" s="65"/>
      <c r="Q19" s="70"/>
      <c r="R19" s="65"/>
      <c r="S19" s="70"/>
      <c r="T19" s="65"/>
      <c r="U19" s="70"/>
      <c r="V19" s="65"/>
      <c r="W19" s="70"/>
      <c r="X19" s="65"/>
      <c r="Y19" s="70"/>
      <c r="Z19" s="65"/>
      <c r="AA19" s="70"/>
      <c r="AB19" s="65"/>
      <c r="AC19" s="70"/>
      <c r="AD19" s="65"/>
      <c r="AE19" s="70"/>
      <c r="AF19" s="65"/>
      <c r="AG19" s="70"/>
      <c r="AH19" s="65"/>
      <c r="AI19" s="70"/>
      <c r="AJ19" s="65"/>
      <c r="AK19" s="70"/>
    </row>
    <row r="20" spans="2:37" s="219" customFormat="1" outlineLevel="1">
      <c r="B20" s="8"/>
      <c r="E20" s="315" t="s">
        <v>1416</v>
      </c>
      <c r="F20" s="1122" t="str">
        <f>'41-PSA'!A1</f>
        <v>Dimensionnement module 41 - PSA</v>
      </c>
      <c r="G20" s="11"/>
      <c r="H20" s="65"/>
      <c r="I20" s="70"/>
      <c r="J20" s="65"/>
      <c r="K20" s="70"/>
      <c r="L20" s="65"/>
      <c r="M20" s="70"/>
      <c r="N20" s="65"/>
      <c r="O20" s="70"/>
      <c r="P20" s="65"/>
      <c r="Q20" s="70"/>
      <c r="R20" s="65"/>
      <c r="S20" s="70"/>
      <c r="T20" s="65"/>
      <c r="U20" s="70"/>
      <c r="V20" s="65"/>
      <c r="W20" s="70"/>
      <c r="X20" s="65"/>
      <c r="Y20" s="70"/>
      <c r="Z20" s="65"/>
      <c r="AA20" s="70"/>
      <c r="AB20" s="65"/>
      <c r="AC20" s="70"/>
      <c r="AD20" s="65"/>
      <c r="AE20" s="70"/>
      <c r="AF20" s="65"/>
      <c r="AG20" s="70"/>
      <c r="AH20" s="65"/>
      <c r="AI20" s="70"/>
      <c r="AJ20" s="65"/>
      <c r="AK20" s="70"/>
    </row>
    <row r="21" spans="2:37" s="219" customFormat="1" outlineLevel="1">
      <c r="B21" s="8"/>
      <c r="E21" s="315" t="s">
        <v>615</v>
      </c>
      <c r="F21" s="219" t="str">
        <f>'42 - ORS'!A1</f>
        <v>Dimensionnement module 42: ORS - réservoir V4201 et adsorbant R4201/R4202</v>
      </c>
      <c r="G21" s="11"/>
      <c r="H21" s="65"/>
      <c r="I21" s="70"/>
      <c r="J21" s="65"/>
      <c r="K21" s="70"/>
      <c r="L21" s="65"/>
      <c r="M21" s="70"/>
      <c r="N21" s="65"/>
      <c r="O21" s="70"/>
      <c r="P21" s="65"/>
      <c r="Q21" s="70"/>
      <c r="R21" s="65"/>
      <c r="S21" s="70"/>
      <c r="T21" s="65"/>
      <c r="U21" s="70"/>
      <c r="V21" s="65"/>
      <c r="W21" s="70"/>
      <c r="X21" s="65"/>
      <c r="Y21" s="70"/>
      <c r="Z21" s="65"/>
      <c r="AA21" s="70"/>
      <c r="AB21" s="65"/>
      <c r="AC21" s="70"/>
      <c r="AD21" s="65"/>
      <c r="AE21" s="70"/>
      <c r="AF21" s="65"/>
      <c r="AG21" s="70"/>
      <c r="AH21" s="65"/>
      <c r="AI21" s="70"/>
      <c r="AJ21" s="65"/>
      <c r="AK21" s="70"/>
    </row>
    <row r="22" spans="2:37" outlineLevel="1">
      <c r="E22" s="315" t="s">
        <v>627</v>
      </c>
      <c r="F22" s="219" t="str">
        <f>'43 - Filtre MP'!A1</f>
        <v>Dimensionnement du module 43: Filtration MP - filtre F4301 et enveloppe de filtre V4301</v>
      </c>
    </row>
    <row r="23" spans="2:37" outlineLevel="1">
      <c r="E23" s="315" t="s">
        <v>644</v>
      </c>
      <c r="F23" s="219" t="str">
        <f>'51-52-55-56-membrane'!A1</f>
        <v>Dimensionnement module 50: 51 / 52 /55 / 56 - nombre de skids, nombre de membranes MB5101, MB5201, MB5401, MB5501, vannes de régulation PV5001, PV5605</v>
      </c>
    </row>
    <row r="24" spans="2:37" s="219" customFormat="1" outlineLevel="1">
      <c r="B24" s="8"/>
      <c r="E24" s="315" t="s">
        <v>416</v>
      </c>
      <c r="F24" s="219" t="str">
        <f>'54-ech inter etage'!A1</f>
        <v>Dimensionnement module 54 régulation de température inter étage - échangeur E5401 et vanne de régulation TV5401</v>
      </c>
      <c r="G24" s="11"/>
      <c r="H24" s="65"/>
      <c r="I24" s="70"/>
      <c r="J24" s="65"/>
      <c r="K24" s="70"/>
      <c r="L24" s="65"/>
      <c r="M24" s="70"/>
      <c r="N24" s="65"/>
      <c r="O24" s="70"/>
      <c r="P24" s="65"/>
      <c r="Q24" s="70"/>
      <c r="R24" s="65"/>
      <c r="S24" s="70"/>
      <c r="T24" s="65"/>
      <c r="U24" s="70"/>
      <c r="V24" s="65"/>
      <c r="W24" s="70"/>
      <c r="X24" s="65"/>
      <c r="Y24" s="70"/>
      <c r="Z24" s="65"/>
      <c r="AA24" s="70"/>
      <c r="AB24" s="65"/>
      <c r="AC24" s="70"/>
      <c r="AD24" s="65"/>
      <c r="AE24" s="70"/>
      <c r="AF24" s="65"/>
      <c r="AG24" s="70"/>
      <c r="AH24" s="65"/>
      <c r="AI24" s="70"/>
      <c r="AJ24" s="65"/>
      <c r="AK24" s="70"/>
    </row>
    <row r="25" spans="2:37" s="2536" customFormat="1" outlineLevel="1">
      <c r="B25" s="2824"/>
      <c r="E25" s="315" t="s">
        <v>1742</v>
      </c>
      <c r="F25" s="2536" t="str">
        <f>'60-injection'!A1</f>
        <v>Dimensionnement module 60: vanne de régulation PV6002</v>
      </c>
      <c r="G25" s="11"/>
      <c r="H25" s="2540"/>
      <c r="I25" s="2541"/>
      <c r="J25" s="2540"/>
      <c r="K25" s="2541"/>
      <c r="L25" s="2540"/>
      <c r="M25" s="2541"/>
      <c r="N25" s="2540"/>
      <c r="O25" s="2541"/>
      <c r="P25" s="2540"/>
      <c r="Q25" s="2541"/>
      <c r="R25" s="2540"/>
      <c r="S25" s="2541"/>
      <c r="T25" s="2540"/>
      <c r="U25" s="2541"/>
      <c r="V25" s="2540"/>
      <c r="W25" s="2541"/>
      <c r="X25" s="2540"/>
      <c r="Y25" s="2541"/>
      <c r="Z25" s="2540"/>
      <c r="AA25" s="2541"/>
      <c r="AB25" s="2540"/>
      <c r="AC25" s="2541"/>
      <c r="AD25" s="2540"/>
      <c r="AE25" s="2541"/>
      <c r="AF25" s="2540"/>
      <c r="AG25" s="2541"/>
      <c r="AH25" s="2540"/>
      <c r="AI25" s="2541"/>
      <c r="AJ25" s="2540"/>
      <c r="AK25" s="2541"/>
    </row>
    <row r="26" spans="2:37" s="219" customFormat="1" outlineLevel="1">
      <c r="B26" s="8"/>
      <c r="E26" s="315" t="s">
        <v>420</v>
      </c>
      <c r="F26" s="219" t="str">
        <f>'64-ech biomethane'!A1</f>
        <v>Dimensionnement module 64 réchauffage biométhane -   échangeur E6401 et vanne de régulation TV6401</v>
      </c>
      <c r="G26" s="11"/>
      <c r="H26" s="65"/>
      <c r="I26" s="70"/>
      <c r="J26" s="65"/>
      <c r="K26" s="70"/>
      <c r="L26" s="65"/>
      <c r="M26" s="70"/>
      <c r="N26" s="65"/>
      <c r="O26" s="70"/>
      <c r="P26" s="65"/>
      <c r="Q26" s="70"/>
      <c r="R26" s="65"/>
      <c r="S26" s="70"/>
      <c r="T26" s="65"/>
      <c r="U26" s="70"/>
      <c r="V26" s="65"/>
      <c r="W26" s="70"/>
      <c r="X26" s="65"/>
      <c r="Y26" s="70"/>
      <c r="Z26" s="65"/>
      <c r="AA26" s="70"/>
      <c r="AB26" s="65"/>
      <c r="AC26" s="70"/>
      <c r="AD26" s="65"/>
      <c r="AE26" s="70"/>
      <c r="AF26" s="65"/>
      <c r="AG26" s="70"/>
      <c r="AH26" s="65"/>
      <c r="AI26" s="70"/>
      <c r="AJ26" s="65"/>
      <c r="AK26" s="70"/>
    </row>
    <row r="27" spans="2:37" s="219" customFormat="1" outlineLevel="1">
      <c r="B27" s="8"/>
      <c r="E27" s="315" t="s">
        <v>2180</v>
      </c>
      <c r="F27" s="219" t="str">
        <f>'72-73-78 - Events et condensats'!A1</f>
        <v>Dimensionnement Module 72, 73 &amp; 78 - Events de sécurité et de purge, Puit à condensats</v>
      </c>
      <c r="G27" s="11"/>
      <c r="H27" s="65"/>
      <c r="I27" s="70"/>
      <c r="J27" s="65"/>
      <c r="K27" s="70"/>
      <c r="L27" s="65"/>
      <c r="M27" s="70"/>
      <c r="N27" s="65"/>
      <c r="O27" s="70"/>
      <c r="P27" s="65"/>
      <c r="Q27" s="70"/>
      <c r="R27" s="65"/>
      <c r="S27" s="70"/>
      <c r="T27" s="65"/>
      <c r="U27" s="70"/>
      <c r="V27" s="65"/>
      <c r="W27" s="70"/>
      <c r="X27" s="65"/>
      <c r="Y27" s="70"/>
      <c r="Z27" s="65"/>
      <c r="AA27" s="70"/>
      <c r="AB27" s="65"/>
      <c r="AC27" s="70"/>
      <c r="AD27" s="65"/>
      <c r="AE27" s="70"/>
      <c r="AF27" s="65"/>
      <c r="AG27" s="70"/>
      <c r="AH27" s="65"/>
      <c r="AI27" s="70"/>
      <c r="AJ27" s="65"/>
      <c r="AK27" s="70"/>
    </row>
    <row r="28" spans="2:37" outlineLevel="1">
      <c r="E28" s="315" t="s">
        <v>569</v>
      </c>
      <c r="F28" s="219" t="str">
        <f>'81-alim air'!A1</f>
        <v>Dimensionnement module 81 : alimentation en air comprimé</v>
      </c>
    </row>
    <row r="29" spans="2:37" s="1122" customFormat="1" outlineLevel="1">
      <c r="B29" s="1431"/>
      <c r="E29" s="315" t="s">
        <v>557</v>
      </c>
      <c r="F29" s="219" t="str">
        <f>'82-alim azote'!A1</f>
        <v>Dimensionnement module 82 : alimentation en azote inertage</v>
      </c>
      <c r="G29" s="11"/>
      <c r="H29" s="1124"/>
      <c r="I29" s="1125"/>
      <c r="J29" s="1124"/>
      <c r="K29" s="1125"/>
      <c r="L29" s="1124"/>
      <c r="M29" s="1125"/>
      <c r="N29" s="1124"/>
      <c r="O29" s="1125"/>
      <c r="P29" s="1124"/>
      <c r="Q29" s="1125"/>
      <c r="R29" s="1124"/>
      <c r="S29" s="1125"/>
      <c r="T29" s="1124"/>
      <c r="U29" s="1125"/>
      <c r="V29" s="1124"/>
      <c r="W29" s="1125"/>
      <c r="X29" s="1124"/>
      <c r="Y29" s="1125"/>
      <c r="Z29" s="1124"/>
      <c r="AA29" s="1125"/>
      <c r="AB29" s="1124"/>
      <c r="AC29" s="1125"/>
      <c r="AD29" s="1124"/>
      <c r="AE29" s="1125"/>
      <c r="AF29" s="1124"/>
      <c r="AG29" s="1125"/>
      <c r="AH29" s="1124"/>
      <c r="AI29" s="1125"/>
      <c r="AJ29" s="1124"/>
      <c r="AK29" s="1125"/>
    </row>
    <row r="30" spans="2:37" outlineLevel="1">
      <c r="E30" s="315" t="s">
        <v>1237</v>
      </c>
      <c r="F30" s="1122" t="str">
        <f>'84-Analyses'!A1</f>
        <v>Dimensionnement module 84 : Analyseurs AT8401 et AT8402 et soupapes PSV8401 et PSV8402</v>
      </c>
    </row>
    <row r="31" spans="2:37" s="219" customFormat="1" outlineLevel="1">
      <c r="B31" s="8"/>
      <c r="E31" s="315" t="s">
        <v>353</v>
      </c>
      <c r="F31" s="5" t="str">
        <f>'85-chiller'!A1</f>
        <v>Dimensionnement module 85 : groupe froid E8501 et ballon tampon V8501</v>
      </c>
      <c r="G31" s="11"/>
      <c r="H31" s="65"/>
      <c r="I31" s="70"/>
      <c r="J31" s="65"/>
      <c r="K31" s="70"/>
      <c r="L31" s="65"/>
      <c r="M31" s="70"/>
      <c r="N31" s="65"/>
      <c r="O31" s="70"/>
      <c r="P31" s="65"/>
      <c r="Q31" s="70"/>
      <c r="R31" s="65"/>
      <c r="S31" s="70"/>
      <c r="T31" s="65"/>
      <c r="U31" s="70"/>
      <c r="V31" s="65"/>
      <c r="W31" s="70"/>
      <c r="X31" s="65"/>
      <c r="Y31" s="70"/>
      <c r="Z31" s="65"/>
      <c r="AA31" s="70"/>
      <c r="AB31" s="65"/>
      <c r="AC31" s="70"/>
      <c r="AD31" s="65"/>
      <c r="AE31" s="70"/>
      <c r="AF31" s="65"/>
      <c r="AG31" s="70"/>
      <c r="AH31" s="65"/>
      <c r="AI31" s="70"/>
      <c r="AJ31" s="65"/>
      <c r="AK31" s="70"/>
    </row>
    <row r="32" spans="2:37" s="219" customFormat="1" outlineLevel="1">
      <c r="B32" s="8"/>
      <c r="E32" s="315" t="s">
        <v>428</v>
      </c>
      <c r="F32" s="5" t="str">
        <f>'86-Eau chaude'!A1</f>
        <v>Dimensionnement module 86 eau chaude: réseau de production d'eau chaude</v>
      </c>
      <c r="G32" s="11"/>
      <c r="H32" s="65"/>
      <c r="I32" s="70"/>
      <c r="J32" s="65"/>
      <c r="K32" s="70"/>
      <c r="L32" s="65"/>
      <c r="M32" s="70"/>
      <c r="N32" s="65"/>
      <c r="O32" s="70"/>
      <c r="P32" s="65"/>
      <c r="Q32" s="70"/>
      <c r="R32" s="65"/>
      <c r="S32" s="70"/>
      <c r="T32" s="65"/>
      <c r="U32" s="70"/>
      <c r="V32" s="65"/>
      <c r="W32" s="70"/>
      <c r="X32" s="65"/>
      <c r="Y32" s="70"/>
      <c r="Z32" s="65"/>
      <c r="AA32" s="70"/>
      <c r="AB32" s="65"/>
      <c r="AC32" s="70"/>
      <c r="AD32" s="65"/>
      <c r="AE32" s="70"/>
      <c r="AF32" s="65"/>
      <c r="AG32" s="70"/>
      <c r="AH32" s="65"/>
      <c r="AI32" s="70"/>
      <c r="AJ32" s="65"/>
      <c r="AK32" s="70"/>
    </row>
    <row r="33" spans="2:37" s="219" customFormat="1" outlineLevel="1">
      <c r="B33" s="8"/>
      <c r="E33" s="315" t="s">
        <v>598</v>
      </c>
      <c r="F33" s="219" t="str">
        <f>'87-Eau froide'!A1</f>
        <v>Dimensionnement module 87 eau froide - aérotherme E8701, pompe P8701</v>
      </c>
      <c r="G33" s="11"/>
      <c r="H33" s="65"/>
      <c r="I33" s="70"/>
      <c r="J33" s="65"/>
      <c r="K33" s="70"/>
      <c r="L33" s="65"/>
      <c r="M33" s="70"/>
      <c r="N33" s="65"/>
      <c r="O33" s="70"/>
      <c r="P33" s="65"/>
      <c r="Q33" s="70"/>
      <c r="R33" s="65"/>
      <c r="S33" s="70"/>
      <c r="T33" s="65"/>
      <c r="U33" s="70"/>
      <c r="V33" s="65"/>
      <c r="W33" s="70"/>
      <c r="X33" s="65"/>
      <c r="Y33" s="70"/>
      <c r="Z33" s="65"/>
      <c r="AA33" s="70"/>
      <c r="AB33" s="65"/>
      <c r="AC33" s="70"/>
      <c r="AD33" s="65"/>
      <c r="AE33" s="70"/>
      <c r="AF33" s="65"/>
      <c r="AG33" s="70"/>
      <c r="AH33" s="65"/>
      <c r="AI33" s="70"/>
      <c r="AJ33" s="65"/>
      <c r="AK33" s="70"/>
    </row>
    <row r="34" spans="2:37" s="219" customFormat="1" outlineLevel="1">
      <c r="B34" s="8"/>
      <c r="E34" s="315" t="s">
        <v>516</v>
      </c>
      <c r="F34" s="219" t="str">
        <f>'915-indic process sortie'!A1</f>
        <v>Dimensionnement module 915 : indicateur process sortie, débitmètre sur biométhane FT9151</v>
      </c>
      <c r="G34" s="11"/>
      <c r="H34" s="65"/>
      <c r="I34" s="70"/>
      <c r="J34" s="65"/>
      <c r="K34" s="70"/>
      <c r="L34" s="65"/>
      <c r="M34" s="70"/>
      <c r="N34" s="65"/>
      <c r="O34" s="70"/>
      <c r="P34" s="65"/>
      <c r="Q34" s="70"/>
      <c r="R34" s="65"/>
      <c r="S34" s="70"/>
      <c r="T34" s="65"/>
      <c r="U34" s="70"/>
      <c r="V34" s="65"/>
      <c r="W34" s="70"/>
      <c r="X34" s="65"/>
      <c r="Y34" s="70"/>
      <c r="Z34" s="65"/>
      <c r="AA34" s="70"/>
      <c r="AB34" s="65"/>
      <c r="AC34" s="70"/>
      <c r="AD34" s="65"/>
      <c r="AE34" s="70"/>
      <c r="AF34" s="65"/>
      <c r="AG34" s="70"/>
      <c r="AH34" s="65"/>
      <c r="AI34" s="70"/>
      <c r="AJ34" s="65"/>
      <c r="AK34" s="70"/>
    </row>
    <row r="35" spans="2:37" s="219" customFormat="1">
      <c r="B35" s="8"/>
      <c r="G35" s="11"/>
      <c r="H35" s="65"/>
      <c r="I35" s="70"/>
      <c r="J35" s="65"/>
      <c r="K35" s="70"/>
      <c r="L35" s="65"/>
      <c r="M35" s="70"/>
      <c r="N35" s="65"/>
      <c r="O35" s="70"/>
      <c r="P35" s="65"/>
      <c r="Q35" s="70"/>
      <c r="R35" s="65"/>
      <c r="S35" s="70"/>
      <c r="T35" s="65"/>
      <c r="U35" s="70"/>
      <c r="V35" s="65"/>
      <c r="W35" s="70"/>
      <c r="X35" s="65"/>
      <c r="Y35" s="70"/>
      <c r="Z35" s="65"/>
      <c r="AA35" s="70"/>
      <c r="AB35" s="65"/>
      <c r="AC35" s="70"/>
      <c r="AD35" s="65"/>
      <c r="AE35" s="70"/>
      <c r="AF35" s="65"/>
      <c r="AG35" s="70"/>
      <c r="AH35" s="65"/>
      <c r="AI35" s="70"/>
      <c r="AJ35" s="65"/>
      <c r="AK35" s="70"/>
    </row>
    <row r="36" spans="2:37" s="219" customFormat="1">
      <c r="B36" s="8"/>
      <c r="G36" s="11"/>
      <c r="H36" s="65"/>
      <c r="I36" s="70"/>
      <c r="J36" s="65"/>
      <c r="K36" s="70"/>
      <c r="L36" s="65"/>
      <c r="M36" s="70"/>
      <c r="N36" s="65"/>
      <c r="O36" s="70"/>
      <c r="P36" s="65"/>
      <c r="Q36" s="70"/>
      <c r="R36" s="65"/>
      <c r="S36" s="70"/>
      <c r="T36" s="65"/>
      <c r="U36" s="70"/>
      <c r="V36" s="65"/>
      <c r="W36" s="70"/>
      <c r="X36" s="65"/>
      <c r="Y36" s="70"/>
      <c r="Z36" s="65"/>
      <c r="AA36" s="70"/>
      <c r="AB36" s="65"/>
      <c r="AC36" s="70"/>
      <c r="AD36" s="65"/>
      <c r="AE36" s="70"/>
      <c r="AF36" s="65"/>
      <c r="AG36" s="70"/>
      <c r="AH36" s="65"/>
      <c r="AI36" s="70"/>
      <c r="AJ36" s="65"/>
      <c r="AK36" s="70"/>
    </row>
    <row r="37" spans="2:37" s="126" customFormat="1">
      <c r="B37" s="188" t="s">
        <v>270</v>
      </c>
      <c r="H37" s="187"/>
      <c r="I37" s="188"/>
      <c r="J37" s="187"/>
      <c r="K37" s="188"/>
      <c r="L37" s="187"/>
      <c r="M37" s="188"/>
      <c r="N37" s="187"/>
      <c r="O37" s="188"/>
      <c r="P37" s="187"/>
      <c r="Q37" s="188"/>
      <c r="R37" s="187"/>
      <c r="S37" s="188"/>
      <c r="T37" s="187"/>
      <c r="U37" s="188"/>
      <c r="V37" s="187"/>
      <c r="W37" s="188"/>
      <c r="X37" s="187"/>
      <c r="Y37" s="188"/>
      <c r="Z37" s="187"/>
      <c r="AA37" s="188"/>
      <c r="AB37" s="187"/>
      <c r="AC37" s="188"/>
      <c r="AD37" s="187"/>
      <c r="AE37" s="188"/>
      <c r="AF37" s="187"/>
      <c r="AG37" s="188"/>
      <c r="AH37" s="187"/>
      <c r="AI37" s="188"/>
      <c r="AJ37" s="187"/>
      <c r="AK37" s="188"/>
    </row>
    <row r="38" spans="2:37">
      <c r="C38" s="121" t="s">
        <v>170</v>
      </c>
      <c r="D38" s="114"/>
      <c r="E38" s="120" t="s">
        <v>171</v>
      </c>
    </row>
    <row r="39" spans="2:37">
      <c r="B39" s="3775" t="s">
        <v>640</v>
      </c>
      <c r="C39" s="3775" t="s">
        <v>158</v>
      </c>
      <c r="D39" s="3775" t="s">
        <v>161</v>
      </c>
      <c r="E39" s="3777" t="s">
        <v>159</v>
      </c>
      <c r="F39" s="3778"/>
      <c r="G39" s="3779"/>
      <c r="H39" s="5"/>
    </row>
    <row r="40" spans="2:37">
      <c r="B40" s="3776"/>
      <c r="C40" s="3776"/>
      <c r="D40" s="3776"/>
      <c r="E40" s="161" t="s">
        <v>166</v>
      </c>
      <c r="F40" s="161"/>
      <c r="G40" s="160" t="s">
        <v>160</v>
      </c>
      <c r="H40" s="5"/>
    </row>
    <row r="41" spans="2:37">
      <c r="B41" s="454">
        <v>0.1</v>
      </c>
      <c r="C41" s="115"/>
      <c r="D41" s="16" t="s">
        <v>163</v>
      </c>
      <c r="E41" s="16" t="s">
        <v>164</v>
      </c>
      <c r="F41" s="16"/>
      <c r="G41" s="319"/>
      <c r="H41" s="5"/>
    </row>
    <row r="42" spans="2:37" hidden="1" outlineLevel="1">
      <c r="B42" s="280">
        <v>0.2</v>
      </c>
      <c r="C42" s="118">
        <v>41568</v>
      </c>
      <c r="D42" s="117" t="s">
        <v>163</v>
      </c>
      <c r="E42" s="117" t="s">
        <v>187</v>
      </c>
      <c r="F42" s="348" t="s">
        <v>167</v>
      </c>
      <c r="G42" s="349" t="s">
        <v>165</v>
      </c>
      <c r="H42" s="5"/>
      <c r="I42" s="5"/>
    </row>
    <row r="43" spans="2:37" hidden="1" outlineLevel="1">
      <c r="B43" s="280"/>
      <c r="C43" s="118"/>
      <c r="D43" s="1128" t="s">
        <v>163</v>
      </c>
      <c r="E43" s="117"/>
      <c r="F43" s="348" t="s">
        <v>168</v>
      </c>
      <c r="G43" s="349" t="s">
        <v>165</v>
      </c>
      <c r="H43" s="5"/>
      <c r="I43" s="5"/>
    </row>
    <row r="44" spans="2:37" hidden="1" outlineLevel="1">
      <c r="B44" s="280"/>
      <c r="C44" s="118"/>
      <c r="D44" s="1128" t="s">
        <v>163</v>
      </c>
      <c r="E44" s="117"/>
      <c r="F44" s="348" t="s">
        <v>172</v>
      </c>
      <c r="G44" s="349" t="s">
        <v>173</v>
      </c>
      <c r="H44" s="5"/>
    </row>
    <row r="45" spans="2:37" hidden="1" outlineLevel="1">
      <c r="B45" s="280"/>
      <c r="C45" s="118"/>
      <c r="D45" s="1128" t="s">
        <v>163</v>
      </c>
      <c r="E45" s="117"/>
      <c r="F45" s="348" t="s">
        <v>176</v>
      </c>
      <c r="G45" s="349" t="s">
        <v>177</v>
      </c>
    </row>
    <row r="46" spans="2:37" hidden="1" outlineLevel="1">
      <c r="B46" s="280"/>
      <c r="C46" s="118"/>
      <c r="D46" s="1128" t="s">
        <v>163</v>
      </c>
      <c r="E46" s="117"/>
      <c r="F46" s="348" t="s">
        <v>180</v>
      </c>
      <c r="G46" s="349"/>
    </row>
    <row r="47" spans="2:37" hidden="1" outlineLevel="1">
      <c r="B47" s="280"/>
      <c r="C47" s="118"/>
      <c r="D47" s="1128" t="s">
        <v>163</v>
      </c>
      <c r="E47" s="117"/>
      <c r="F47" s="348" t="s">
        <v>181</v>
      </c>
      <c r="G47" s="349" t="s">
        <v>182</v>
      </c>
    </row>
    <row r="48" spans="2:37" hidden="1" outlineLevel="1">
      <c r="B48" s="280"/>
      <c r="C48" s="118">
        <v>41583</v>
      </c>
      <c r="D48" s="1128" t="s">
        <v>163</v>
      </c>
      <c r="E48" s="117" t="s">
        <v>186</v>
      </c>
      <c r="F48" s="348" t="s">
        <v>188</v>
      </c>
      <c r="G48" s="349"/>
    </row>
    <row r="49" spans="2:7" hidden="1" outlineLevel="1">
      <c r="B49" s="280"/>
      <c r="C49" s="118"/>
      <c r="D49" s="1128" t="s">
        <v>163</v>
      </c>
      <c r="E49" s="117" t="s">
        <v>217</v>
      </c>
      <c r="F49" s="348" t="s">
        <v>188</v>
      </c>
      <c r="G49" s="349"/>
    </row>
    <row r="50" spans="2:7" hidden="1" outlineLevel="1">
      <c r="B50" s="280"/>
      <c r="C50" s="118">
        <v>41590</v>
      </c>
      <c r="D50" s="1128" t="s">
        <v>163</v>
      </c>
      <c r="E50" s="117" t="s">
        <v>186</v>
      </c>
      <c r="F50" s="348" t="s">
        <v>197</v>
      </c>
      <c r="G50" s="349"/>
    </row>
    <row r="51" spans="2:7" hidden="1" outlineLevel="1">
      <c r="B51" s="280"/>
      <c r="C51" s="118"/>
      <c r="D51" s="1128" t="s">
        <v>163</v>
      </c>
      <c r="E51" s="117" t="s">
        <v>187</v>
      </c>
      <c r="F51" s="348" t="s">
        <v>199</v>
      </c>
      <c r="G51" s="349"/>
    </row>
    <row r="52" spans="2:7" hidden="1" outlineLevel="1">
      <c r="B52" s="280"/>
      <c r="C52" s="118"/>
      <c r="D52" s="1128" t="s">
        <v>163</v>
      </c>
      <c r="E52" s="117" t="s">
        <v>257</v>
      </c>
      <c r="F52" s="348" t="s">
        <v>203</v>
      </c>
      <c r="G52" s="349" t="s">
        <v>200</v>
      </c>
    </row>
    <row r="53" spans="2:7" hidden="1" outlineLevel="1">
      <c r="B53" s="280"/>
      <c r="C53" s="118"/>
      <c r="D53" s="1128" t="s">
        <v>163</v>
      </c>
      <c r="E53" s="117" t="s">
        <v>218</v>
      </c>
      <c r="F53" s="348" t="s">
        <v>188</v>
      </c>
      <c r="G53" s="349"/>
    </row>
    <row r="54" spans="2:7" hidden="1" outlineLevel="1">
      <c r="B54" s="280"/>
      <c r="C54" s="118">
        <v>41592</v>
      </c>
      <c r="D54" s="1128" t="s">
        <v>163</v>
      </c>
      <c r="E54" s="117" t="s">
        <v>187</v>
      </c>
      <c r="F54" s="348" t="s">
        <v>204</v>
      </c>
      <c r="G54" s="349" t="s">
        <v>200</v>
      </c>
    </row>
    <row r="55" spans="2:7" hidden="1" outlineLevel="1">
      <c r="B55" s="280"/>
      <c r="C55" s="118"/>
      <c r="D55" s="1128" t="s">
        <v>163</v>
      </c>
      <c r="E55" s="117" t="s">
        <v>257</v>
      </c>
      <c r="F55" s="348" t="s">
        <v>212</v>
      </c>
      <c r="G55" s="349"/>
    </row>
    <row r="56" spans="2:7" hidden="1" outlineLevel="1">
      <c r="B56" s="283"/>
      <c r="C56" s="159">
        <v>41593</v>
      </c>
      <c r="D56" s="1128" t="s">
        <v>163</v>
      </c>
      <c r="E56" s="30" t="s">
        <v>257</v>
      </c>
      <c r="F56" s="350" t="s">
        <v>233</v>
      </c>
      <c r="G56" s="351"/>
    </row>
    <row r="57" spans="2:7" hidden="1" outlineLevel="1">
      <c r="B57" s="430">
        <v>1</v>
      </c>
      <c r="C57" s="204">
        <v>41593</v>
      </c>
      <c r="D57" s="203" t="s">
        <v>163</v>
      </c>
      <c r="E57" s="203" t="s">
        <v>232</v>
      </c>
      <c r="F57" s="352"/>
      <c r="G57" s="353"/>
    </row>
    <row r="58" spans="2:7" hidden="1" outlineLevel="1">
      <c r="B58" s="470">
        <v>1.1000000000000001</v>
      </c>
      <c r="C58" s="118">
        <v>41628</v>
      </c>
      <c r="D58" s="1128" t="s">
        <v>163</v>
      </c>
      <c r="E58" s="117" t="s">
        <v>234</v>
      </c>
      <c r="F58" s="348" t="s">
        <v>253</v>
      </c>
      <c r="G58" s="349" t="s">
        <v>235</v>
      </c>
    </row>
    <row r="59" spans="2:7" hidden="1" outlineLevel="1">
      <c r="B59" s="470">
        <v>1.2</v>
      </c>
      <c r="C59" s="118">
        <v>41645</v>
      </c>
      <c r="D59" s="1128" t="s">
        <v>163</v>
      </c>
      <c r="E59" s="117" t="s">
        <v>240</v>
      </c>
      <c r="F59" s="348" t="s">
        <v>241</v>
      </c>
      <c r="G59" s="354" t="s">
        <v>242</v>
      </c>
    </row>
    <row r="60" spans="2:7" hidden="1" outlineLevel="1">
      <c r="B60" s="470"/>
      <c r="C60" s="118"/>
      <c r="D60" s="1128" t="s">
        <v>163</v>
      </c>
      <c r="E60" s="117" t="s">
        <v>266</v>
      </c>
      <c r="F60" s="348" t="s">
        <v>244</v>
      </c>
      <c r="G60" s="354" t="s">
        <v>245</v>
      </c>
    </row>
    <row r="61" spans="2:7" hidden="1" outlineLevel="1">
      <c r="B61" s="470"/>
      <c r="C61" s="118"/>
      <c r="D61" s="1128" t="s">
        <v>163</v>
      </c>
      <c r="E61" s="117" t="s">
        <v>267</v>
      </c>
      <c r="F61" s="348" t="s">
        <v>250</v>
      </c>
      <c r="G61" s="354"/>
    </row>
    <row r="62" spans="2:7" hidden="1" outlineLevel="1">
      <c r="B62" s="470"/>
      <c r="C62" s="118"/>
      <c r="D62" s="1128" t="s">
        <v>163</v>
      </c>
      <c r="E62" s="117" t="s">
        <v>234</v>
      </c>
      <c r="F62" s="348" t="s">
        <v>251</v>
      </c>
      <c r="G62" s="354"/>
    </row>
    <row r="63" spans="2:7" hidden="1" outlineLevel="1">
      <c r="B63" s="470"/>
      <c r="C63" s="118">
        <v>41649</v>
      </c>
      <c r="D63" s="1128" t="s">
        <v>163</v>
      </c>
      <c r="E63" s="117" t="s">
        <v>257</v>
      </c>
      <c r="F63" s="348" t="s">
        <v>252</v>
      </c>
      <c r="G63" s="354"/>
    </row>
    <row r="64" spans="2:7" hidden="1" outlineLevel="1">
      <c r="B64" s="470"/>
      <c r="C64" s="117"/>
      <c r="D64" s="1128" t="s">
        <v>163</v>
      </c>
      <c r="E64" s="117" t="s">
        <v>257</v>
      </c>
      <c r="F64" s="348" t="s">
        <v>258</v>
      </c>
      <c r="G64" s="354" t="s">
        <v>254</v>
      </c>
    </row>
    <row r="65" spans="2:7" hidden="1" outlineLevel="1">
      <c r="B65" s="470"/>
      <c r="C65" s="117"/>
      <c r="D65" s="1128" t="s">
        <v>163</v>
      </c>
      <c r="E65" s="117" t="s">
        <v>257</v>
      </c>
      <c r="F65" s="348" t="s">
        <v>255</v>
      </c>
      <c r="G65" s="354" t="s">
        <v>256</v>
      </c>
    </row>
    <row r="66" spans="2:7" hidden="1" outlineLevel="1">
      <c r="B66" s="470"/>
      <c r="C66" s="117"/>
      <c r="D66" s="1128" t="s">
        <v>163</v>
      </c>
      <c r="E66" s="117" t="s">
        <v>263</v>
      </c>
      <c r="F66" s="348" t="s">
        <v>264</v>
      </c>
      <c r="G66" s="354" t="s">
        <v>265</v>
      </c>
    </row>
    <row r="67" spans="2:7" hidden="1" outlineLevel="1">
      <c r="B67" s="470"/>
      <c r="C67" s="117"/>
      <c r="D67" s="1128" t="s">
        <v>163</v>
      </c>
      <c r="E67" s="117" t="s">
        <v>266</v>
      </c>
      <c r="F67" s="348" t="s">
        <v>268</v>
      </c>
      <c r="G67" s="354"/>
    </row>
    <row r="68" spans="2:7" hidden="1" outlineLevel="1">
      <c r="B68" s="471"/>
      <c r="C68" s="159">
        <v>41655</v>
      </c>
      <c r="D68" s="1128" t="s">
        <v>163</v>
      </c>
      <c r="E68" s="30" t="s">
        <v>234</v>
      </c>
      <c r="F68" s="350" t="s">
        <v>277</v>
      </c>
      <c r="G68" s="355" t="s">
        <v>278</v>
      </c>
    </row>
    <row r="69" spans="2:7" hidden="1" outlineLevel="1">
      <c r="B69" s="430">
        <v>1.3</v>
      </c>
      <c r="C69" s="204">
        <v>41656</v>
      </c>
      <c r="D69" s="203" t="s">
        <v>163</v>
      </c>
      <c r="E69" s="203" t="s">
        <v>234</v>
      </c>
      <c r="F69" s="352" t="s">
        <v>280</v>
      </c>
      <c r="G69" s="353" t="s">
        <v>281</v>
      </c>
    </row>
    <row r="70" spans="2:7" hidden="1" outlineLevel="1">
      <c r="B70" s="280"/>
      <c r="C70" s="117"/>
      <c r="D70" s="1128" t="s">
        <v>163</v>
      </c>
      <c r="E70" s="117"/>
      <c r="F70" s="348" t="s">
        <v>283</v>
      </c>
      <c r="G70" s="349"/>
    </row>
    <row r="71" spans="2:7" hidden="1" outlineLevel="1">
      <c r="B71" s="280"/>
      <c r="C71" s="117"/>
      <c r="D71" s="1128" t="s">
        <v>163</v>
      </c>
      <c r="E71" s="117"/>
      <c r="F71" s="348" t="s">
        <v>286</v>
      </c>
      <c r="G71" s="349" t="s">
        <v>285</v>
      </c>
    </row>
    <row r="72" spans="2:7" hidden="1" outlineLevel="1">
      <c r="B72" s="280"/>
      <c r="C72" s="118">
        <v>41660</v>
      </c>
      <c r="D72" s="1128" t="s">
        <v>163</v>
      </c>
      <c r="E72" s="117" t="s">
        <v>240</v>
      </c>
      <c r="F72" s="348" t="s">
        <v>315</v>
      </c>
      <c r="G72" s="349"/>
    </row>
    <row r="73" spans="2:7" hidden="1" outlineLevel="1">
      <c r="B73" s="280">
        <v>1.31</v>
      </c>
      <c r="C73" s="118">
        <v>41662</v>
      </c>
      <c r="D73" s="1128" t="s">
        <v>163</v>
      </c>
      <c r="E73" s="117" t="s">
        <v>267</v>
      </c>
      <c r="F73" s="348" t="s">
        <v>316</v>
      </c>
      <c r="G73" s="349"/>
    </row>
    <row r="74" spans="2:7" hidden="1" outlineLevel="1">
      <c r="B74" s="280"/>
      <c r="C74" s="117"/>
      <c r="D74" s="1128" t="s">
        <v>163</v>
      </c>
      <c r="E74" s="117" t="s">
        <v>234</v>
      </c>
      <c r="F74" s="348" t="s">
        <v>341</v>
      </c>
      <c r="G74" s="349"/>
    </row>
    <row r="75" spans="2:7" hidden="1" outlineLevel="1">
      <c r="B75" s="280"/>
      <c r="C75" s="117"/>
      <c r="D75" s="1128" t="s">
        <v>163</v>
      </c>
      <c r="E75" s="117"/>
      <c r="F75" s="348" t="s">
        <v>347</v>
      </c>
      <c r="G75" s="348" t="s">
        <v>378</v>
      </c>
    </row>
    <row r="76" spans="2:7" hidden="1" outlineLevel="1">
      <c r="B76" s="280">
        <v>1.32</v>
      </c>
      <c r="C76" s="118">
        <v>41666</v>
      </c>
      <c r="D76" s="1128" t="s">
        <v>163</v>
      </c>
      <c r="E76" s="117" t="s">
        <v>349</v>
      </c>
      <c r="F76" s="348" t="s">
        <v>350</v>
      </c>
      <c r="G76" s="349"/>
    </row>
    <row r="77" spans="2:7" hidden="1" outlineLevel="1">
      <c r="B77" s="280"/>
      <c r="C77" s="117"/>
      <c r="D77" s="1128" t="s">
        <v>163</v>
      </c>
      <c r="E77" s="117" t="s">
        <v>351</v>
      </c>
      <c r="F77" s="348" t="s">
        <v>352</v>
      </c>
      <c r="G77" s="348" t="s">
        <v>377</v>
      </c>
    </row>
    <row r="78" spans="2:7" hidden="1" outlineLevel="1">
      <c r="B78" s="280"/>
      <c r="C78" s="117"/>
      <c r="D78" s="1128" t="s">
        <v>163</v>
      </c>
      <c r="E78" s="117" t="s">
        <v>234</v>
      </c>
      <c r="F78" s="348" t="s">
        <v>354</v>
      </c>
      <c r="G78" s="349"/>
    </row>
    <row r="79" spans="2:7" hidden="1" outlineLevel="1">
      <c r="B79" s="280">
        <v>1.33</v>
      </c>
      <c r="C79" s="117"/>
      <c r="D79" s="1128" t="s">
        <v>163</v>
      </c>
      <c r="E79" s="117" t="s">
        <v>266</v>
      </c>
      <c r="F79" s="348" t="s">
        <v>357</v>
      </c>
      <c r="G79" s="349"/>
    </row>
    <row r="80" spans="2:7" hidden="1" outlineLevel="1">
      <c r="B80" s="280"/>
      <c r="C80" s="117"/>
      <c r="D80" s="1128" t="s">
        <v>163</v>
      </c>
      <c r="E80" s="117"/>
      <c r="F80" s="348" t="s">
        <v>362</v>
      </c>
      <c r="G80" s="349"/>
    </row>
    <row r="81" spans="2:7" hidden="1" outlineLevel="1">
      <c r="B81" s="280"/>
      <c r="C81" s="117"/>
      <c r="D81" s="1128" t="s">
        <v>163</v>
      </c>
      <c r="E81" s="117"/>
      <c r="F81" s="348" t="s">
        <v>364</v>
      </c>
      <c r="G81" s="348" t="s">
        <v>376</v>
      </c>
    </row>
    <row r="82" spans="2:7" hidden="1" outlineLevel="1">
      <c r="B82" s="280"/>
      <c r="C82" s="117"/>
      <c r="D82" s="1128" t="s">
        <v>163</v>
      </c>
      <c r="E82" s="117" t="s">
        <v>186</v>
      </c>
      <c r="F82" s="348" t="s">
        <v>366</v>
      </c>
      <c r="G82" s="349" t="s">
        <v>375</v>
      </c>
    </row>
    <row r="83" spans="2:7" hidden="1" outlineLevel="1">
      <c r="B83" s="280"/>
      <c r="C83" s="118">
        <v>41667</v>
      </c>
      <c r="D83" s="1128" t="s">
        <v>163</v>
      </c>
      <c r="E83" s="117" t="s">
        <v>234</v>
      </c>
      <c r="F83" s="348" t="s">
        <v>212</v>
      </c>
      <c r="G83" s="349"/>
    </row>
    <row r="84" spans="2:7" hidden="1" outlineLevel="1">
      <c r="B84" s="280"/>
      <c r="C84" s="117"/>
      <c r="D84" s="1128" t="s">
        <v>163</v>
      </c>
      <c r="E84" s="117"/>
      <c r="F84" s="348" t="s">
        <v>370</v>
      </c>
      <c r="G84" s="349"/>
    </row>
    <row r="85" spans="2:7" hidden="1" outlineLevel="1">
      <c r="B85" s="280"/>
      <c r="C85" s="118">
        <v>41669</v>
      </c>
      <c r="D85" s="1128" t="s">
        <v>163</v>
      </c>
      <c r="E85" s="117" t="s">
        <v>234</v>
      </c>
      <c r="F85" s="348" t="s">
        <v>372</v>
      </c>
      <c r="G85" s="349" t="s">
        <v>374</v>
      </c>
    </row>
    <row r="86" spans="2:7" hidden="1" outlineLevel="1">
      <c r="B86" s="280"/>
      <c r="C86" s="117"/>
      <c r="D86" s="1128" t="s">
        <v>163</v>
      </c>
      <c r="E86" s="117"/>
      <c r="F86" s="348" t="s">
        <v>373</v>
      </c>
      <c r="G86" s="349" t="s">
        <v>374</v>
      </c>
    </row>
    <row r="87" spans="2:7" hidden="1" outlineLevel="1">
      <c r="B87" s="280"/>
      <c r="C87" s="117"/>
      <c r="D87" s="1128" t="s">
        <v>163</v>
      </c>
      <c r="E87" s="117"/>
      <c r="F87" s="348" t="s">
        <v>380</v>
      </c>
      <c r="G87" s="349"/>
    </row>
    <row r="88" spans="2:7" hidden="1" outlineLevel="1">
      <c r="B88" s="280"/>
      <c r="C88" s="117"/>
      <c r="D88" s="1128" t="s">
        <v>163</v>
      </c>
      <c r="E88" s="117"/>
      <c r="F88" s="348" t="s">
        <v>381</v>
      </c>
      <c r="G88" s="349"/>
    </row>
    <row r="89" spans="2:7" hidden="1" outlineLevel="1">
      <c r="B89" s="280"/>
      <c r="C89" s="117"/>
      <c r="D89" s="1128" t="s">
        <v>163</v>
      </c>
      <c r="E89" s="117" t="s">
        <v>396</v>
      </c>
      <c r="F89" s="348" t="s">
        <v>404</v>
      </c>
      <c r="G89" s="349"/>
    </row>
    <row r="90" spans="2:7" hidden="1" outlineLevel="1">
      <c r="B90" s="280"/>
      <c r="C90" s="117"/>
      <c r="D90" s="1128" t="s">
        <v>163</v>
      </c>
      <c r="E90" s="117" t="s">
        <v>399</v>
      </c>
      <c r="F90" s="348" t="s">
        <v>402</v>
      </c>
      <c r="G90" s="349"/>
    </row>
    <row r="91" spans="2:7" hidden="1" outlineLevel="1">
      <c r="B91" s="280"/>
      <c r="C91" s="117"/>
      <c r="D91" s="1128" t="s">
        <v>163</v>
      </c>
      <c r="E91" s="117" t="s">
        <v>400</v>
      </c>
      <c r="F91" s="348" t="s">
        <v>403</v>
      </c>
      <c r="G91" s="349"/>
    </row>
    <row r="92" spans="2:7" hidden="1" outlineLevel="1">
      <c r="B92" s="280"/>
      <c r="C92" s="117"/>
      <c r="D92" s="1128" t="s">
        <v>163</v>
      </c>
      <c r="E92" s="117" t="s">
        <v>267</v>
      </c>
      <c r="F92" s="348" t="s">
        <v>401</v>
      </c>
      <c r="G92" s="349"/>
    </row>
    <row r="93" spans="2:7" hidden="1" outlineLevel="1">
      <c r="B93" s="280"/>
      <c r="C93" s="118"/>
      <c r="D93" s="1128" t="s">
        <v>163</v>
      </c>
      <c r="E93" s="117" t="s">
        <v>411</v>
      </c>
      <c r="F93" s="348" t="s">
        <v>412</v>
      </c>
      <c r="G93" s="349"/>
    </row>
    <row r="94" spans="2:7" hidden="1" outlineLevel="1">
      <c r="B94" s="280"/>
      <c r="C94" s="118">
        <v>41673</v>
      </c>
      <c r="D94" s="1128" t="s">
        <v>163</v>
      </c>
      <c r="E94" s="117" t="s">
        <v>234</v>
      </c>
      <c r="F94" s="348" t="s">
        <v>431</v>
      </c>
      <c r="G94" s="348" t="s">
        <v>430</v>
      </c>
    </row>
    <row r="95" spans="2:7" hidden="1" outlineLevel="1">
      <c r="B95" s="280"/>
      <c r="C95" s="117"/>
      <c r="D95" s="1128" t="s">
        <v>163</v>
      </c>
      <c r="E95" s="117" t="s">
        <v>416</v>
      </c>
      <c r="F95" s="348" t="s">
        <v>417</v>
      </c>
      <c r="G95" s="349"/>
    </row>
    <row r="96" spans="2:7" hidden="1" outlineLevel="1">
      <c r="B96" s="280"/>
      <c r="C96" s="117"/>
      <c r="D96" s="1128" t="s">
        <v>163</v>
      </c>
      <c r="E96" s="117" t="s">
        <v>420</v>
      </c>
      <c r="F96" s="348" t="s">
        <v>421</v>
      </c>
      <c r="G96" s="349"/>
    </row>
    <row r="97" spans="2:7" hidden="1" outlineLevel="1">
      <c r="B97" s="280"/>
      <c r="C97" s="117"/>
      <c r="D97" s="1128" t="s">
        <v>163</v>
      </c>
      <c r="E97" s="117" t="s">
        <v>234</v>
      </c>
      <c r="F97" s="348" t="s">
        <v>424</v>
      </c>
      <c r="G97" s="349"/>
    </row>
    <row r="98" spans="2:7" hidden="1" outlineLevel="1">
      <c r="B98" s="280"/>
      <c r="C98" s="117"/>
      <c r="D98" s="1128" t="s">
        <v>163</v>
      </c>
      <c r="E98" s="117" t="s">
        <v>428</v>
      </c>
      <c r="F98" s="348" t="s">
        <v>429</v>
      </c>
      <c r="G98" s="349"/>
    </row>
    <row r="99" spans="2:7" hidden="1" outlineLevel="1">
      <c r="B99" s="280"/>
      <c r="C99" s="117"/>
      <c r="D99" s="1128" t="s">
        <v>163</v>
      </c>
      <c r="E99" s="117" t="s">
        <v>234</v>
      </c>
      <c r="F99" s="348" t="s">
        <v>435</v>
      </c>
      <c r="G99" s="349"/>
    </row>
    <row r="100" spans="2:7" hidden="1" outlineLevel="1">
      <c r="B100" s="280">
        <v>1.34</v>
      </c>
      <c r="C100" s="118">
        <v>41674</v>
      </c>
      <c r="D100" s="1128" t="s">
        <v>163</v>
      </c>
      <c r="E100" s="117" t="s">
        <v>349</v>
      </c>
      <c r="F100" s="348" t="s">
        <v>437</v>
      </c>
      <c r="G100" s="348" t="s">
        <v>438</v>
      </c>
    </row>
    <row r="101" spans="2:7" hidden="1" outlineLevel="1">
      <c r="B101" s="280">
        <v>1.35</v>
      </c>
      <c r="C101" s="118">
        <v>41676</v>
      </c>
      <c r="D101" s="1128" t="s">
        <v>163</v>
      </c>
      <c r="E101" s="117" t="s">
        <v>349</v>
      </c>
      <c r="F101" s="348" t="s">
        <v>442</v>
      </c>
      <c r="G101" s="348"/>
    </row>
    <row r="102" spans="2:7" hidden="1" outlineLevel="1">
      <c r="B102" s="283"/>
      <c r="C102" s="159">
        <v>41677</v>
      </c>
      <c r="D102" s="30" t="s">
        <v>163</v>
      </c>
      <c r="E102" s="30" t="s">
        <v>444</v>
      </c>
      <c r="F102" s="350" t="s">
        <v>445</v>
      </c>
      <c r="G102" s="350" t="s">
        <v>446</v>
      </c>
    </row>
    <row r="103" spans="2:7" hidden="1" outlineLevel="1">
      <c r="B103" s="280">
        <v>2</v>
      </c>
      <c r="C103" s="118">
        <v>41680</v>
      </c>
      <c r="D103" s="117" t="s">
        <v>163</v>
      </c>
      <c r="E103" s="117" t="s">
        <v>447</v>
      </c>
      <c r="F103" s="117"/>
      <c r="G103" s="271"/>
    </row>
    <row r="104" spans="2:7" hidden="1" outlineLevel="1">
      <c r="B104" s="280">
        <v>2.1</v>
      </c>
      <c r="C104" s="118">
        <v>41684</v>
      </c>
      <c r="D104" s="117" t="s">
        <v>461</v>
      </c>
      <c r="E104" s="117" t="s">
        <v>465</v>
      </c>
      <c r="F104" s="117" t="s">
        <v>450</v>
      </c>
      <c r="G104" s="271"/>
    </row>
    <row r="105" spans="2:7" hidden="1" outlineLevel="1">
      <c r="B105" s="280"/>
      <c r="C105" s="117"/>
      <c r="D105" s="1128" t="s">
        <v>461</v>
      </c>
      <c r="E105" s="117" t="s">
        <v>448</v>
      </c>
      <c r="F105" s="117" t="s">
        <v>449</v>
      </c>
      <c r="G105" s="271"/>
    </row>
    <row r="106" spans="2:7" hidden="1" outlineLevel="1">
      <c r="B106" s="280" t="s">
        <v>459</v>
      </c>
      <c r="C106" s="118">
        <v>41693</v>
      </c>
      <c r="D106" s="117" t="s">
        <v>460</v>
      </c>
      <c r="E106" s="1128" t="s">
        <v>462</v>
      </c>
      <c r="F106" s="117" t="s">
        <v>463</v>
      </c>
      <c r="G106" s="117" t="s">
        <v>464</v>
      </c>
    </row>
    <row r="107" spans="2:7" hidden="1" outlineLevel="1">
      <c r="B107" s="280"/>
      <c r="C107" s="118">
        <v>41698</v>
      </c>
      <c r="D107" s="117" t="s">
        <v>461</v>
      </c>
      <c r="E107" s="117" t="s">
        <v>466</v>
      </c>
      <c r="F107" s="117" t="s">
        <v>509</v>
      </c>
      <c r="G107" s="271"/>
    </row>
    <row r="108" spans="2:7" hidden="1" outlineLevel="1">
      <c r="B108" s="280"/>
      <c r="C108" s="118">
        <v>41701</v>
      </c>
      <c r="D108" s="117" t="s">
        <v>163</v>
      </c>
      <c r="E108" s="117" t="s">
        <v>511</v>
      </c>
      <c r="F108" s="117" t="s">
        <v>512</v>
      </c>
      <c r="G108" s="117" t="s">
        <v>513</v>
      </c>
    </row>
    <row r="109" spans="2:7" hidden="1" outlineLevel="1">
      <c r="B109" s="280"/>
      <c r="C109" s="117"/>
      <c r="D109" s="1128" t="s">
        <v>163</v>
      </c>
      <c r="E109" s="117" t="s">
        <v>514</v>
      </c>
      <c r="F109" s="117" t="s">
        <v>515</v>
      </c>
      <c r="G109" s="117" t="s">
        <v>513</v>
      </c>
    </row>
    <row r="110" spans="2:7" hidden="1" outlineLevel="1">
      <c r="B110" s="280"/>
      <c r="C110" s="118">
        <v>41704</v>
      </c>
      <c r="D110" s="117" t="s">
        <v>461</v>
      </c>
      <c r="E110" s="117" t="s">
        <v>516</v>
      </c>
      <c r="F110" s="117" t="s">
        <v>558</v>
      </c>
      <c r="G110" s="271"/>
    </row>
    <row r="111" spans="2:7" hidden="1" outlineLevel="1">
      <c r="B111" s="280"/>
      <c r="C111" s="118"/>
      <c r="D111" s="1128" t="s">
        <v>461</v>
      </c>
      <c r="E111" s="117" t="s">
        <v>557</v>
      </c>
      <c r="F111" s="117" t="s">
        <v>559</v>
      </c>
      <c r="G111" s="271"/>
    </row>
    <row r="112" spans="2:7" hidden="1" outlineLevel="1">
      <c r="B112" s="280"/>
      <c r="C112" s="118">
        <v>41711</v>
      </c>
      <c r="D112" s="117" t="s">
        <v>461</v>
      </c>
      <c r="E112" s="117" t="s">
        <v>557</v>
      </c>
      <c r="F112" s="117" t="s">
        <v>568</v>
      </c>
      <c r="G112" s="271"/>
    </row>
    <row r="113" spans="2:7" hidden="1" outlineLevel="1">
      <c r="B113" s="280"/>
      <c r="C113" s="117"/>
      <c r="D113" s="1128" t="s">
        <v>461</v>
      </c>
      <c r="E113" s="117" t="s">
        <v>569</v>
      </c>
      <c r="F113" s="117" t="s">
        <v>570</v>
      </c>
      <c r="G113" s="271"/>
    </row>
    <row r="114" spans="2:7" hidden="1" outlineLevel="1">
      <c r="B114" s="280"/>
      <c r="C114" s="118">
        <v>41722</v>
      </c>
      <c r="D114" s="117" t="s">
        <v>163</v>
      </c>
      <c r="E114" s="117" t="s">
        <v>590</v>
      </c>
      <c r="F114" s="117" t="s">
        <v>591</v>
      </c>
      <c r="G114" s="271"/>
    </row>
    <row r="115" spans="2:7" hidden="1" outlineLevel="1">
      <c r="B115" s="280"/>
      <c r="C115" s="117"/>
      <c r="D115" s="117" t="s">
        <v>163</v>
      </c>
      <c r="E115" s="117" t="s">
        <v>598</v>
      </c>
      <c r="F115" s="117" t="s">
        <v>599</v>
      </c>
      <c r="G115" s="271"/>
    </row>
    <row r="116" spans="2:7" hidden="1" outlineLevel="1">
      <c r="B116" s="280"/>
      <c r="C116" s="117"/>
      <c r="D116" s="117" t="s">
        <v>163</v>
      </c>
      <c r="E116" s="117" t="s">
        <v>234</v>
      </c>
      <c r="F116" s="117" t="s">
        <v>600</v>
      </c>
      <c r="G116" s="117" t="s">
        <v>601</v>
      </c>
    </row>
    <row r="117" spans="2:7" hidden="1" outlineLevel="1">
      <c r="B117" s="280">
        <v>2.2999999999999998</v>
      </c>
      <c r="C117" s="118">
        <v>41722</v>
      </c>
      <c r="D117" s="117" t="s">
        <v>163</v>
      </c>
      <c r="E117" s="117" t="s">
        <v>607</v>
      </c>
      <c r="F117" s="117" t="s">
        <v>608</v>
      </c>
      <c r="G117" s="271"/>
    </row>
    <row r="118" spans="2:7" hidden="1" outlineLevel="1">
      <c r="B118" s="280"/>
      <c r="C118" s="117"/>
      <c r="D118" s="117" t="s">
        <v>163</v>
      </c>
      <c r="E118" s="117" t="s">
        <v>569</v>
      </c>
      <c r="F118" s="117" t="s">
        <v>609</v>
      </c>
      <c r="G118" s="271"/>
    </row>
    <row r="119" spans="2:7" hidden="1" outlineLevel="1">
      <c r="B119" s="280"/>
      <c r="C119" s="117"/>
      <c r="D119" s="117" t="s">
        <v>163</v>
      </c>
      <c r="E119" s="117" t="s">
        <v>557</v>
      </c>
      <c r="F119" s="117" t="s">
        <v>609</v>
      </c>
      <c r="G119" s="271"/>
    </row>
    <row r="120" spans="2:7" hidden="1" outlineLevel="1">
      <c r="B120" s="280"/>
      <c r="C120" s="117"/>
      <c r="D120" s="1128" t="s">
        <v>163</v>
      </c>
      <c r="E120" s="117" t="s">
        <v>466</v>
      </c>
      <c r="F120" s="117" t="s">
        <v>609</v>
      </c>
      <c r="G120" s="271"/>
    </row>
    <row r="121" spans="2:7" hidden="1" outlineLevel="1">
      <c r="B121" s="280"/>
      <c r="C121" s="117"/>
      <c r="D121" s="1128" t="s">
        <v>163</v>
      </c>
      <c r="E121" s="117" t="s">
        <v>516</v>
      </c>
      <c r="F121" s="117" t="s">
        <v>609</v>
      </c>
      <c r="G121" s="271"/>
    </row>
    <row r="122" spans="2:7" hidden="1" outlineLevel="1">
      <c r="B122" s="280"/>
      <c r="C122" s="118">
        <v>41740</v>
      </c>
      <c r="D122" s="117" t="s">
        <v>461</v>
      </c>
      <c r="E122" s="117" t="s">
        <v>465</v>
      </c>
      <c r="F122" s="117" t="s">
        <v>612</v>
      </c>
      <c r="G122" s="271" t="s">
        <v>613</v>
      </c>
    </row>
    <row r="123" spans="2:7" hidden="1" outlineLevel="1">
      <c r="B123" s="280"/>
      <c r="C123" s="118">
        <v>41743</v>
      </c>
      <c r="D123" s="117" t="s">
        <v>614</v>
      </c>
      <c r="E123" s="117" t="s">
        <v>615</v>
      </c>
      <c r="F123" s="117" t="s">
        <v>616</v>
      </c>
      <c r="G123" s="271"/>
    </row>
    <row r="124" spans="2:7" hidden="1" outlineLevel="1">
      <c r="B124" s="280"/>
      <c r="C124" s="118">
        <v>41743</v>
      </c>
      <c r="D124" s="117" t="s">
        <v>460</v>
      </c>
      <c r="E124" s="117" t="s">
        <v>400</v>
      </c>
      <c r="F124" s="117" t="s">
        <v>617</v>
      </c>
      <c r="G124" s="117" t="s">
        <v>618</v>
      </c>
    </row>
    <row r="125" spans="2:7" hidden="1" outlineLevel="1">
      <c r="B125" s="280"/>
      <c r="C125" s="117"/>
      <c r="D125" s="1128" t="s">
        <v>460</v>
      </c>
      <c r="E125" s="117" t="s">
        <v>623</v>
      </c>
      <c r="F125" s="117" t="s">
        <v>624</v>
      </c>
      <c r="G125" s="271"/>
    </row>
    <row r="126" spans="2:7" hidden="1" outlineLevel="1">
      <c r="B126" s="280"/>
      <c r="C126" s="117"/>
      <c r="D126" s="1128" t="s">
        <v>460</v>
      </c>
      <c r="E126" s="117" t="s">
        <v>628</v>
      </c>
      <c r="F126" s="117" t="s">
        <v>629</v>
      </c>
      <c r="G126" s="271"/>
    </row>
    <row r="127" spans="2:7" hidden="1" outlineLevel="1">
      <c r="B127" s="280"/>
      <c r="C127" s="117"/>
      <c r="D127" s="1128" t="s">
        <v>460</v>
      </c>
      <c r="E127" s="117" t="s">
        <v>637</v>
      </c>
      <c r="F127" s="117" t="s">
        <v>638</v>
      </c>
      <c r="G127" s="117" t="s">
        <v>639</v>
      </c>
    </row>
    <row r="128" spans="2:7" hidden="1" outlineLevel="1">
      <c r="B128" s="280"/>
      <c r="C128" s="118">
        <v>41744</v>
      </c>
      <c r="D128" s="117" t="s">
        <v>163</v>
      </c>
      <c r="E128" s="117" t="s">
        <v>349</v>
      </c>
      <c r="F128" s="117" t="s">
        <v>650</v>
      </c>
      <c r="G128" s="117"/>
    </row>
    <row r="129" spans="2:37" hidden="1" outlineLevel="1">
      <c r="B129" s="283"/>
      <c r="C129" s="159">
        <v>41747</v>
      </c>
      <c r="D129" s="30" t="s">
        <v>163</v>
      </c>
      <c r="E129" s="30" t="s">
        <v>654</v>
      </c>
      <c r="F129" s="30" t="s">
        <v>655</v>
      </c>
      <c r="G129" s="489"/>
    </row>
    <row r="130" spans="2:37" hidden="1" outlineLevel="1">
      <c r="B130" s="280">
        <v>2.4</v>
      </c>
      <c r="C130" s="118">
        <v>41751</v>
      </c>
      <c r="D130" s="117" t="s">
        <v>163</v>
      </c>
      <c r="E130" s="117" t="s">
        <v>664</v>
      </c>
      <c r="F130" s="117" t="s">
        <v>662</v>
      </c>
      <c r="G130" s="271"/>
    </row>
    <row r="131" spans="2:37" hidden="1" outlineLevel="1">
      <c r="B131" s="280"/>
      <c r="C131" s="118">
        <v>41754</v>
      </c>
      <c r="D131" s="117" t="s">
        <v>461</v>
      </c>
      <c r="E131" s="117" t="s">
        <v>465</v>
      </c>
      <c r="F131" s="929" t="s">
        <v>667</v>
      </c>
      <c r="G131" s="117" t="s">
        <v>665</v>
      </c>
    </row>
    <row r="132" spans="2:37" hidden="1" outlineLevel="1">
      <c r="B132" s="280"/>
      <c r="C132" s="117"/>
      <c r="D132" s="1128" t="s">
        <v>461</v>
      </c>
      <c r="F132" s="117" t="s">
        <v>669</v>
      </c>
      <c r="G132" s="117" t="s">
        <v>773</v>
      </c>
    </row>
    <row r="133" spans="2:37" hidden="1" outlineLevel="1">
      <c r="B133" s="280"/>
      <c r="C133" s="117"/>
      <c r="D133" s="1128" t="s">
        <v>461</v>
      </c>
      <c r="E133" s="117"/>
      <c r="F133" s="117" t="s">
        <v>668</v>
      </c>
      <c r="G133" s="117" t="s">
        <v>665</v>
      </c>
    </row>
    <row r="134" spans="2:37" hidden="1" outlineLevel="1">
      <c r="B134" s="280"/>
      <c r="C134" s="117"/>
      <c r="D134" s="1128" t="s">
        <v>461</v>
      </c>
      <c r="E134" s="117" t="s">
        <v>234</v>
      </c>
      <c r="F134" s="117" t="s">
        <v>670</v>
      </c>
      <c r="G134" s="271"/>
    </row>
    <row r="135" spans="2:37" hidden="1" outlineLevel="1">
      <c r="B135" s="280"/>
      <c r="C135" s="118">
        <v>41758</v>
      </c>
      <c r="D135" s="117" t="s">
        <v>461</v>
      </c>
      <c r="E135" s="117" t="s">
        <v>465</v>
      </c>
      <c r="F135" s="929" t="s">
        <v>662</v>
      </c>
      <c r="G135" s="117" t="s">
        <v>777</v>
      </c>
    </row>
    <row r="136" spans="2:37" s="1122" customFormat="1" hidden="1" outlineLevel="1">
      <c r="B136" s="280"/>
      <c r="C136" s="118"/>
      <c r="D136" s="1128" t="s">
        <v>461</v>
      </c>
      <c r="E136" s="1128" t="s">
        <v>466</v>
      </c>
      <c r="F136" s="929" t="s">
        <v>843</v>
      </c>
      <c r="G136" s="1128" t="s">
        <v>844</v>
      </c>
      <c r="H136" s="1124"/>
      <c r="I136" s="1125"/>
      <c r="J136" s="1124"/>
      <c r="K136" s="1125"/>
      <c r="L136" s="1124"/>
      <c r="M136" s="1125"/>
      <c r="N136" s="1124"/>
      <c r="O136" s="1125"/>
      <c r="P136" s="1124"/>
      <c r="Q136" s="1125"/>
      <c r="R136" s="1124"/>
      <c r="S136" s="1125"/>
      <c r="T136" s="1124"/>
      <c r="U136" s="1125"/>
      <c r="V136" s="1124"/>
      <c r="W136" s="1125"/>
      <c r="X136" s="1124"/>
      <c r="Y136" s="1125"/>
      <c r="Z136" s="1124"/>
      <c r="AA136" s="1125"/>
      <c r="AB136" s="1124"/>
      <c r="AC136" s="1125"/>
      <c r="AD136" s="1124"/>
      <c r="AE136" s="1125"/>
      <c r="AF136" s="1124"/>
      <c r="AG136" s="1125"/>
      <c r="AH136" s="1124"/>
      <c r="AI136" s="1125"/>
      <c r="AJ136" s="1124"/>
      <c r="AK136" s="1125"/>
    </row>
    <row r="137" spans="2:37" hidden="1" outlineLevel="1">
      <c r="B137" s="280"/>
      <c r="C137" s="118">
        <v>41758</v>
      </c>
      <c r="D137" s="117" t="s">
        <v>163</v>
      </c>
      <c r="E137" s="117" t="s">
        <v>798</v>
      </c>
      <c r="F137" s="117" t="s">
        <v>799</v>
      </c>
      <c r="G137" s="1128" t="s">
        <v>836</v>
      </c>
    </row>
    <row r="138" spans="2:37" hidden="1" outlineLevel="1">
      <c r="B138" s="280"/>
      <c r="C138" s="117"/>
      <c r="D138" s="1128" t="s">
        <v>163</v>
      </c>
      <c r="E138" s="1128" t="s">
        <v>833</v>
      </c>
      <c r="F138" s="1128" t="s">
        <v>834</v>
      </c>
      <c r="G138" s="271"/>
    </row>
    <row r="139" spans="2:37" hidden="1" outlineLevel="1">
      <c r="B139" s="280"/>
      <c r="C139" s="117"/>
      <c r="D139" s="1128" t="s">
        <v>163</v>
      </c>
      <c r="E139" s="1128" t="s">
        <v>590</v>
      </c>
      <c r="F139" s="1128" t="s">
        <v>835</v>
      </c>
      <c r="G139" s="1128" t="s">
        <v>836</v>
      </c>
    </row>
    <row r="140" spans="2:37" hidden="1" outlineLevel="1">
      <c r="B140" s="280"/>
      <c r="C140" s="118">
        <v>41759</v>
      </c>
      <c r="D140" s="1128" t="s">
        <v>163</v>
      </c>
      <c r="E140" s="1128" t="s">
        <v>514</v>
      </c>
      <c r="F140" s="1128" t="s">
        <v>904</v>
      </c>
      <c r="G140" s="271"/>
    </row>
    <row r="141" spans="2:37" hidden="1" outlineLevel="1">
      <c r="B141" s="280"/>
      <c r="C141" s="118">
        <v>41765</v>
      </c>
      <c r="D141" s="1128" t="s">
        <v>163</v>
      </c>
      <c r="E141" s="1128" t="s">
        <v>187</v>
      </c>
      <c r="F141" s="1128" t="s">
        <v>914</v>
      </c>
      <c r="G141" s="1128" t="s">
        <v>915</v>
      </c>
    </row>
    <row r="142" spans="2:37" hidden="1" outlineLevel="1">
      <c r="B142" s="280"/>
      <c r="C142" s="117"/>
      <c r="D142" s="1128" t="s">
        <v>163</v>
      </c>
      <c r="E142" s="1128" t="s">
        <v>514</v>
      </c>
      <c r="F142" s="1128" t="s">
        <v>917</v>
      </c>
      <c r="G142" s="1128" t="s">
        <v>918</v>
      </c>
    </row>
    <row r="143" spans="2:37" hidden="1" outlineLevel="1">
      <c r="B143" s="280"/>
      <c r="C143" s="118">
        <v>41771</v>
      </c>
      <c r="D143" s="1128" t="s">
        <v>163</v>
      </c>
      <c r="E143" s="1128" t="s">
        <v>411</v>
      </c>
      <c r="F143" s="1128" t="s">
        <v>799</v>
      </c>
      <c r="G143" s="271"/>
    </row>
    <row r="144" spans="2:37" hidden="1" outlineLevel="1">
      <c r="B144" s="280"/>
      <c r="C144" s="117"/>
      <c r="D144" s="1128" t="s">
        <v>163</v>
      </c>
      <c r="E144" s="1128" t="s">
        <v>416</v>
      </c>
      <c r="F144" s="1128" t="s">
        <v>799</v>
      </c>
      <c r="G144" s="271"/>
    </row>
    <row r="145" spans="2:7" hidden="1" outlineLevel="1">
      <c r="B145" s="280"/>
      <c r="C145" s="117"/>
      <c r="D145" s="1128" t="s">
        <v>163</v>
      </c>
      <c r="E145" s="1128" t="s">
        <v>420</v>
      </c>
      <c r="F145" s="1128" t="s">
        <v>799</v>
      </c>
      <c r="G145" s="271"/>
    </row>
    <row r="146" spans="2:7" hidden="1" outlineLevel="1">
      <c r="B146" s="280"/>
      <c r="C146" s="118">
        <v>41772</v>
      </c>
      <c r="D146" s="1128" t="s">
        <v>163</v>
      </c>
      <c r="E146" s="1128" t="s">
        <v>428</v>
      </c>
      <c r="F146" s="1128" t="s">
        <v>957</v>
      </c>
      <c r="G146" s="271"/>
    </row>
    <row r="147" spans="2:7" hidden="1" outlineLevel="1">
      <c r="B147" s="280"/>
      <c r="C147" s="117"/>
      <c r="D147" s="1128" t="s">
        <v>163</v>
      </c>
      <c r="E147" s="1128" t="s">
        <v>644</v>
      </c>
      <c r="F147" s="1128" t="s">
        <v>957</v>
      </c>
      <c r="G147" s="271"/>
    </row>
    <row r="148" spans="2:7" hidden="1" outlineLevel="1">
      <c r="B148" s="280"/>
      <c r="C148" s="118">
        <v>41773</v>
      </c>
      <c r="D148" s="1128" t="s">
        <v>163</v>
      </c>
      <c r="E148" s="1128" t="s">
        <v>626</v>
      </c>
      <c r="F148" s="1128" t="s">
        <v>957</v>
      </c>
      <c r="G148" s="271"/>
    </row>
    <row r="149" spans="2:7" hidden="1" outlineLevel="1">
      <c r="B149" s="280"/>
      <c r="C149" s="118">
        <v>41774</v>
      </c>
      <c r="D149" s="1128" t="s">
        <v>163</v>
      </c>
      <c r="E149" s="1128" t="s">
        <v>187</v>
      </c>
      <c r="F149" s="1128" t="s">
        <v>1012</v>
      </c>
      <c r="G149" s="1128" t="s">
        <v>1013</v>
      </c>
    </row>
    <row r="150" spans="2:7" hidden="1" outlineLevel="1">
      <c r="B150" s="280"/>
      <c r="C150" s="117"/>
      <c r="D150" s="1128" t="s">
        <v>163</v>
      </c>
      <c r="E150" s="1128" t="s">
        <v>1014</v>
      </c>
      <c r="F150" s="1128" t="s">
        <v>1015</v>
      </c>
      <c r="G150" s="1128" t="s">
        <v>1016</v>
      </c>
    </row>
    <row r="151" spans="2:7" hidden="1" outlineLevel="1">
      <c r="B151" s="283"/>
      <c r="C151" s="159">
        <v>41774</v>
      </c>
      <c r="D151" s="30" t="s">
        <v>163</v>
      </c>
      <c r="E151" s="30" t="s">
        <v>654</v>
      </c>
      <c r="F151" s="30" t="s">
        <v>1039</v>
      </c>
      <c r="G151" s="489"/>
    </row>
    <row r="152" spans="2:7" hidden="1" outlineLevel="1">
      <c r="B152" s="280">
        <v>2.5</v>
      </c>
      <c r="C152" s="118">
        <v>41778</v>
      </c>
      <c r="D152" s="1128" t="s">
        <v>163</v>
      </c>
      <c r="E152" s="1128" t="s">
        <v>1014</v>
      </c>
      <c r="F152" s="1128" t="s">
        <v>1040</v>
      </c>
      <c r="G152" s="271"/>
    </row>
    <row r="153" spans="2:7" hidden="1" outlineLevel="1">
      <c r="B153" s="280"/>
      <c r="C153" s="118">
        <v>41780</v>
      </c>
      <c r="D153" s="1128" t="s">
        <v>460</v>
      </c>
      <c r="E153" s="1128" t="s">
        <v>272</v>
      </c>
      <c r="F153" s="1128" t="s">
        <v>1042</v>
      </c>
      <c r="G153" s="271"/>
    </row>
    <row r="154" spans="2:7" hidden="1" outlineLevel="1">
      <c r="B154" s="280"/>
      <c r="C154" s="117"/>
      <c r="D154" s="1128" t="s">
        <v>460</v>
      </c>
      <c r="E154" s="1128" t="s">
        <v>1043</v>
      </c>
      <c r="F154" s="1128" t="s">
        <v>1044</v>
      </c>
      <c r="G154" s="271"/>
    </row>
    <row r="155" spans="2:7" hidden="1" outlineLevel="1">
      <c r="B155" s="280"/>
      <c r="C155" s="118">
        <v>41782</v>
      </c>
      <c r="D155" s="1128" t="s">
        <v>163</v>
      </c>
      <c r="E155" s="1128" t="s">
        <v>1073</v>
      </c>
      <c r="F155" s="1128" t="s">
        <v>1075</v>
      </c>
      <c r="G155" s="271"/>
    </row>
    <row r="156" spans="2:7" hidden="1" outlineLevel="1">
      <c r="B156" s="280"/>
      <c r="C156" s="118">
        <v>41785</v>
      </c>
      <c r="D156" s="1128" t="s">
        <v>460</v>
      </c>
      <c r="E156" s="1128" t="s">
        <v>448</v>
      </c>
      <c r="F156" s="1128" t="s">
        <v>1076</v>
      </c>
      <c r="G156" s="271"/>
    </row>
    <row r="157" spans="2:7" hidden="1" outlineLevel="1">
      <c r="B157" s="280"/>
      <c r="C157" s="118"/>
      <c r="D157" s="1128" t="s">
        <v>163</v>
      </c>
      <c r="E157" s="1128" t="s">
        <v>1014</v>
      </c>
      <c r="F157" s="1128" t="s">
        <v>1077</v>
      </c>
      <c r="G157" s="271"/>
    </row>
    <row r="158" spans="2:7" hidden="1" outlineLevel="1">
      <c r="B158" s="280"/>
      <c r="C158" s="118"/>
      <c r="D158" s="1128" t="s">
        <v>163</v>
      </c>
      <c r="E158" s="1128" t="s">
        <v>1078</v>
      </c>
      <c r="F158" s="1128" t="s">
        <v>1079</v>
      </c>
      <c r="G158" s="271"/>
    </row>
    <row r="159" spans="2:7" hidden="1" outlineLevel="1">
      <c r="B159" s="280"/>
      <c r="C159" s="118" t="s">
        <v>1119</v>
      </c>
      <c r="D159" s="1128" t="s">
        <v>614</v>
      </c>
      <c r="E159" s="1128" t="s">
        <v>1119</v>
      </c>
      <c r="F159" s="1128" t="s">
        <v>1120</v>
      </c>
      <c r="G159" s="271"/>
    </row>
    <row r="160" spans="2:7" hidden="1" outlineLevel="1">
      <c r="B160" s="280"/>
      <c r="C160" s="118">
        <v>41796</v>
      </c>
      <c r="D160" s="1128" t="s">
        <v>1121</v>
      </c>
      <c r="E160" s="1128" t="s">
        <v>1122</v>
      </c>
      <c r="F160" s="1128" t="s">
        <v>1123</v>
      </c>
      <c r="G160" s="271"/>
    </row>
    <row r="161" spans="2:7" hidden="1" outlineLevel="1">
      <c r="B161" s="280"/>
      <c r="C161" s="118"/>
      <c r="D161" s="1128" t="s">
        <v>1121</v>
      </c>
      <c r="E161" s="1128" t="s">
        <v>1073</v>
      </c>
      <c r="F161" s="1128" t="s">
        <v>1124</v>
      </c>
      <c r="G161" s="271"/>
    </row>
    <row r="162" spans="2:7" hidden="1" outlineLevel="1">
      <c r="B162" s="283"/>
      <c r="C162" s="159">
        <v>41802</v>
      </c>
      <c r="D162" s="30" t="s">
        <v>163</v>
      </c>
      <c r="E162" s="30" t="s">
        <v>1139</v>
      </c>
      <c r="F162" s="30" t="s">
        <v>1140</v>
      </c>
      <c r="G162" s="489"/>
    </row>
    <row r="163" spans="2:7" hidden="1" outlineLevel="1">
      <c r="B163" s="280">
        <v>2.6</v>
      </c>
      <c r="C163" s="118">
        <v>41803</v>
      </c>
      <c r="D163" s="1128" t="s">
        <v>163</v>
      </c>
      <c r="E163" s="1128" t="s">
        <v>416</v>
      </c>
      <c r="F163" s="1128" t="s">
        <v>1142</v>
      </c>
      <c r="G163" s="1128" t="s">
        <v>1143</v>
      </c>
    </row>
    <row r="164" spans="2:7" hidden="1" outlineLevel="1">
      <c r="B164" s="280"/>
      <c r="C164" s="118"/>
      <c r="D164" s="1128" t="s">
        <v>163</v>
      </c>
      <c r="E164" s="1128" t="s">
        <v>1014</v>
      </c>
      <c r="F164" s="1128" t="s">
        <v>1191</v>
      </c>
      <c r="G164" s="271"/>
    </row>
    <row r="165" spans="2:7" hidden="1" outlineLevel="1">
      <c r="B165" s="280"/>
      <c r="C165" s="118"/>
      <c r="D165" s="1128" t="s">
        <v>163</v>
      </c>
      <c r="E165" s="1128" t="s">
        <v>1014</v>
      </c>
      <c r="F165" s="1128" t="s">
        <v>1192</v>
      </c>
      <c r="G165" s="1128"/>
    </row>
    <row r="166" spans="2:7" hidden="1" outlineLevel="1">
      <c r="B166" s="280"/>
      <c r="C166" s="118">
        <v>41806</v>
      </c>
      <c r="D166" s="1128" t="s">
        <v>163</v>
      </c>
      <c r="E166" s="1128" t="s">
        <v>420</v>
      </c>
      <c r="F166" s="1128" t="s">
        <v>1155</v>
      </c>
      <c r="G166" s="1128" t="s">
        <v>1156</v>
      </c>
    </row>
    <row r="167" spans="2:7" hidden="1" outlineLevel="1">
      <c r="B167" s="280"/>
      <c r="C167" s="118"/>
      <c r="D167" s="1128" t="s">
        <v>163</v>
      </c>
      <c r="E167" s="1128" t="s">
        <v>654</v>
      </c>
      <c r="F167" s="1128" t="s">
        <v>1200</v>
      </c>
      <c r="G167" s="271"/>
    </row>
    <row r="168" spans="2:7" hidden="1" outlineLevel="1">
      <c r="B168" s="280"/>
      <c r="C168" s="118"/>
      <c r="D168" s="1128" t="s">
        <v>163</v>
      </c>
      <c r="E168" s="1128" t="s">
        <v>416</v>
      </c>
      <c r="F168" s="1128" t="s">
        <v>1201</v>
      </c>
      <c r="G168" s="271"/>
    </row>
    <row r="169" spans="2:7" hidden="1" outlineLevel="1">
      <c r="B169" s="280"/>
      <c r="C169" s="118"/>
      <c r="D169" s="1128" t="s">
        <v>163</v>
      </c>
      <c r="E169" s="1128" t="s">
        <v>654</v>
      </c>
      <c r="F169" s="1128" t="s">
        <v>1202</v>
      </c>
      <c r="G169" s="271"/>
    </row>
    <row r="170" spans="2:7" hidden="1" outlineLevel="1">
      <c r="B170" s="280"/>
      <c r="C170" s="118"/>
      <c r="D170" s="1128" t="s">
        <v>163</v>
      </c>
      <c r="E170" s="1128" t="s">
        <v>428</v>
      </c>
      <c r="F170" s="1128" t="s">
        <v>1203</v>
      </c>
      <c r="G170" s="271"/>
    </row>
    <row r="171" spans="2:7" hidden="1" outlineLevel="1">
      <c r="B171" s="280"/>
      <c r="C171" s="118">
        <v>41807</v>
      </c>
      <c r="D171" s="1128" t="s">
        <v>163</v>
      </c>
      <c r="E171" s="1128" t="s">
        <v>416</v>
      </c>
      <c r="F171" s="1128" t="s">
        <v>1205</v>
      </c>
      <c r="G171" s="271"/>
    </row>
    <row r="172" spans="2:7" hidden="1" outlineLevel="1">
      <c r="B172" s="280"/>
      <c r="C172" s="118"/>
      <c r="D172" s="1128" t="s">
        <v>163</v>
      </c>
      <c r="E172" s="1128" t="s">
        <v>420</v>
      </c>
      <c r="F172" s="1128" t="s">
        <v>1205</v>
      </c>
      <c r="G172" s="271"/>
    </row>
    <row r="173" spans="2:7" hidden="1" outlineLevel="1">
      <c r="B173" s="280"/>
      <c r="C173" s="118"/>
      <c r="D173" s="1128" t="s">
        <v>163</v>
      </c>
      <c r="E173" s="1128" t="s">
        <v>428</v>
      </c>
      <c r="F173" s="1128" t="s">
        <v>1205</v>
      </c>
      <c r="G173" s="271"/>
    </row>
    <row r="174" spans="2:7" hidden="1" outlineLevel="1">
      <c r="B174" s="280"/>
      <c r="C174" s="117"/>
      <c r="D174" s="1128" t="s">
        <v>163</v>
      </c>
      <c r="E174" s="1128" t="s">
        <v>1014</v>
      </c>
      <c r="F174" s="1128" t="s">
        <v>1205</v>
      </c>
      <c r="G174" s="271"/>
    </row>
    <row r="175" spans="2:7" hidden="1" outlineLevel="1">
      <c r="B175" s="280"/>
      <c r="C175" s="117"/>
      <c r="D175" s="1128" t="s">
        <v>163</v>
      </c>
      <c r="E175" s="1128" t="s">
        <v>399</v>
      </c>
      <c r="F175" s="1128" t="s">
        <v>1205</v>
      </c>
      <c r="G175" s="271"/>
    </row>
    <row r="176" spans="2:7" hidden="1" outlineLevel="1">
      <c r="B176" s="280"/>
      <c r="C176" s="118">
        <v>41808</v>
      </c>
      <c r="D176" s="1128" t="s">
        <v>461</v>
      </c>
      <c r="E176" s="1128" t="s">
        <v>466</v>
      </c>
      <c r="F176" s="1128" t="s">
        <v>1225</v>
      </c>
      <c r="G176" s="271"/>
    </row>
    <row r="177" spans="2:7" hidden="1" outlineLevel="1">
      <c r="B177" s="280"/>
      <c r="C177" s="117"/>
      <c r="D177" s="117"/>
      <c r="E177" s="1128" t="s">
        <v>516</v>
      </c>
      <c r="F177" s="1128" t="s">
        <v>1226</v>
      </c>
      <c r="G177" s="271"/>
    </row>
    <row r="178" spans="2:7" hidden="1" outlineLevel="1">
      <c r="B178" s="280"/>
      <c r="C178" s="117"/>
      <c r="D178" s="117"/>
      <c r="E178" s="1128" t="s">
        <v>557</v>
      </c>
      <c r="F178" s="1128" t="s">
        <v>1227</v>
      </c>
      <c r="G178" s="271"/>
    </row>
    <row r="179" spans="2:7" hidden="1" outlineLevel="1">
      <c r="B179" s="280"/>
      <c r="C179" s="117"/>
      <c r="D179" s="117"/>
      <c r="E179" s="1128" t="s">
        <v>465</v>
      </c>
      <c r="F179" s="1128" t="s">
        <v>1228</v>
      </c>
      <c r="G179" s="271"/>
    </row>
    <row r="180" spans="2:7" hidden="1" outlineLevel="1">
      <c r="B180" s="280"/>
      <c r="C180" s="118">
        <v>41809</v>
      </c>
      <c r="D180" s="1128" t="s">
        <v>163</v>
      </c>
      <c r="E180" s="1128" t="s">
        <v>1230</v>
      </c>
      <c r="F180" s="1128" t="s">
        <v>1231</v>
      </c>
      <c r="G180" s="1128" t="s">
        <v>1232</v>
      </c>
    </row>
    <row r="181" spans="2:7" hidden="1" outlineLevel="1">
      <c r="B181" s="280"/>
      <c r="C181" s="118">
        <v>41813</v>
      </c>
      <c r="D181" s="1128" t="s">
        <v>163</v>
      </c>
      <c r="E181" s="1128" t="s">
        <v>1230</v>
      </c>
      <c r="F181" s="1128" t="s">
        <v>1236</v>
      </c>
      <c r="G181" s="271"/>
    </row>
    <row r="182" spans="2:7" hidden="1" outlineLevel="1">
      <c r="B182" s="280"/>
      <c r="C182" s="117"/>
      <c r="D182" s="1128" t="s">
        <v>460</v>
      </c>
      <c r="E182" s="1128" t="s">
        <v>1237</v>
      </c>
      <c r="F182" s="1128" t="s">
        <v>1287</v>
      </c>
      <c r="G182" s="271"/>
    </row>
    <row r="183" spans="2:7" hidden="1" outlineLevel="1">
      <c r="B183" s="280"/>
      <c r="C183" s="117"/>
      <c r="D183" s="1128" t="s">
        <v>163</v>
      </c>
      <c r="E183" s="1128" t="s">
        <v>1230</v>
      </c>
      <c r="F183" s="1128" t="s">
        <v>1289</v>
      </c>
      <c r="G183" s="1128" t="s">
        <v>1288</v>
      </c>
    </row>
    <row r="184" spans="2:7" hidden="1" outlineLevel="1">
      <c r="B184" s="280"/>
      <c r="C184" s="1128"/>
      <c r="D184" s="1128" t="s">
        <v>163</v>
      </c>
      <c r="E184" s="1128" t="s">
        <v>1230</v>
      </c>
      <c r="F184" s="1128" t="s">
        <v>1290</v>
      </c>
      <c r="G184" s="1128" t="s">
        <v>1291</v>
      </c>
    </row>
    <row r="185" spans="2:7" hidden="1" outlineLevel="1">
      <c r="B185" s="283"/>
      <c r="C185" s="30"/>
      <c r="D185" s="30" t="s">
        <v>163</v>
      </c>
      <c r="E185" s="30" t="s">
        <v>349</v>
      </c>
      <c r="F185" s="30" t="s">
        <v>1344</v>
      </c>
      <c r="G185" s="489"/>
    </row>
    <row r="186" spans="2:7" hidden="1" outlineLevel="1">
      <c r="B186" s="280">
        <v>2.7</v>
      </c>
      <c r="C186" s="118">
        <v>41824</v>
      </c>
      <c r="D186" s="1128" t="s">
        <v>460</v>
      </c>
      <c r="E186" s="117"/>
      <c r="F186" s="117"/>
      <c r="G186" s="271"/>
    </row>
    <row r="187" spans="2:7" hidden="1" outlineLevel="1">
      <c r="B187" s="280"/>
      <c r="C187" s="117"/>
      <c r="D187" s="1128" t="s">
        <v>163</v>
      </c>
      <c r="E187" s="1128" t="s">
        <v>428</v>
      </c>
      <c r="F187" s="1128" t="s">
        <v>1358</v>
      </c>
      <c r="G187" s="271"/>
    </row>
    <row r="188" spans="2:7" hidden="1" outlineLevel="1">
      <c r="B188" s="280"/>
      <c r="C188" s="117"/>
      <c r="D188" s="1128" t="s">
        <v>163</v>
      </c>
      <c r="E188" s="1128" t="s">
        <v>1365</v>
      </c>
      <c r="F188" s="1128" t="s">
        <v>1366</v>
      </c>
      <c r="G188" s="1128" t="s">
        <v>1367</v>
      </c>
    </row>
    <row r="189" spans="2:7" hidden="1" outlineLevel="1">
      <c r="B189" s="280"/>
      <c r="C189" s="117"/>
      <c r="D189" s="1128" t="s">
        <v>163</v>
      </c>
      <c r="E189" s="1128" t="s">
        <v>399</v>
      </c>
      <c r="F189" s="1128" t="s">
        <v>1366</v>
      </c>
      <c r="G189" s="1128" t="s">
        <v>1367</v>
      </c>
    </row>
    <row r="190" spans="2:7" hidden="1" outlineLevel="1">
      <c r="B190" s="280"/>
      <c r="C190" s="117"/>
      <c r="D190" s="1128" t="s">
        <v>163</v>
      </c>
      <c r="E190" s="1128" t="s">
        <v>1014</v>
      </c>
      <c r="F190" s="1128" t="s">
        <v>1366</v>
      </c>
      <c r="G190" s="1128" t="s">
        <v>1367</v>
      </c>
    </row>
    <row r="191" spans="2:7" hidden="1" outlineLevel="1">
      <c r="B191" s="280"/>
      <c r="C191" s="117"/>
      <c r="D191" s="1128" t="s">
        <v>163</v>
      </c>
      <c r="E191" s="1128" t="s">
        <v>416</v>
      </c>
      <c r="F191" s="1128" t="s">
        <v>1366</v>
      </c>
      <c r="G191" s="1128" t="s">
        <v>1367</v>
      </c>
    </row>
    <row r="192" spans="2:7" hidden="1" outlineLevel="1">
      <c r="B192" s="280"/>
      <c r="C192" s="118">
        <v>41827</v>
      </c>
      <c r="D192" s="1128" t="s">
        <v>163</v>
      </c>
      <c r="E192" s="1128" t="s">
        <v>349</v>
      </c>
      <c r="F192" s="1128" t="s">
        <v>1377</v>
      </c>
      <c r="G192" s="1128" t="s">
        <v>1367</v>
      </c>
    </row>
    <row r="193" spans="2:7" hidden="1" outlineLevel="1">
      <c r="B193" s="280"/>
      <c r="C193" s="117"/>
      <c r="D193" s="1128" t="s">
        <v>163</v>
      </c>
      <c r="E193" s="1128" t="s">
        <v>1415</v>
      </c>
      <c r="F193" s="1128" t="s">
        <v>1414</v>
      </c>
      <c r="G193" s="271"/>
    </row>
    <row r="194" spans="2:7" hidden="1" outlineLevel="1">
      <c r="B194" s="280"/>
      <c r="C194" s="118">
        <v>41828</v>
      </c>
      <c r="D194" s="1128" t="s">
        <v>163</v>
      </c>
      <c r="E194" s="1128" t="s">
        <v>1416</v>
      </c>
      <c r="F194" s="1128" t="s">
        <v>1419</v>
      </c>
      <c r="G194" s="271"/>
    </row>
    <row r="195" spans="2:7" hidden="1" outlineLevel="1">
      <c r="B195" s="280"/>
      <c r="C195" s="118">
        <v>41830</v>
      </c>
      <c r="D195" s="1128" t="s">
        <v>163</v>
      </c>
      <c r="E195" s="1128" t="s">
        <v>1494</v>
      </c>
      <c r="F195" s="1128" t="s">
        <v>1436</v>
      </c>
      <c r="G195" s="271"/>
    </row>
    <row r="196" spans="2:7" hidden="1" outlineLevel="1">
      <c r="B196" s="280"/>
      <c r="C196" s="117"/>
      <c r="D196" s="1128" t="s">
        <v>163</v>
      </c>
      <c r="E196" s="1128" t="s">
        <v>1445</v>
      </c>
      <c r="F196" s="1128" t="s">
        <v>1444</v>
      </c>
      <c r="G196" s="1128" t="s">
        <v>1446</v>
      </c>
    </row>
    <row r="197" spans="2:7" hidden="1" outlineLevel="1">
      <c r="B197" s="283"/>
      <c r="C197" s="30"/>
      <c r="D197" s="30" t="s">
        <v>163</v>
      </c>
      <c r="E197" s="30" t="s">
        <v>1459</v>
      </c>
      <c r="F197" s="30" t="s">
        <v>1460</v>
      </c>
      <c r="G197" s="489"/>
    </row>
    <row r="198" spans="2:7" hidden="1" outlineLevel="1">
      <c r="B198" s="280">
        <v>2.8</v>
      </c>
      <c r="C198" s="118">
        <v>41837</v>
      </c>
      <c r="D198" s="1128" t="s">
        <v>163</v>
      </c>
      <c r="E198" s="1128" t="s">
        <v>598</v>
      </c>
      <c r="F198" s="1128" t="s">
        <v>1501</v>
      </c>
      <c r="G198" s="271"/>
    </row>
    <row r="199" spans="2:7" hidden="1" outlineLevel="1">
      <c r="B199" s="280"/>
      <c r="C199" s="118">
        <v>41838</v>
      </c>
      <c r="D199" s="1128" t="s">
        <v>461</v>
      </c>
      <c r="E199" s="1128" t="s">
        <v>569</v>
      </c>
      <c r="F199" s="1128" t="s">
        <v>1534</v>
      </c>
      <c r="G199" s="271"/>
    </row>
    <row r="200" spans="2:7" hidden="1" outlineLevel="1">
      <c r="B200" s="280"/>
      <c r="C200" s="118">
        <v>41838</v>
      </c>
      <c r="D200" s="1128" t="s">
        <v>163</v>
      </c>
      <c r="E200" s="1128" t="s">
        <v>1535</v>
      </c>
      <c r="F200" s="1128" t="s">
        <v>1551</v>
      </c>
      <c r="G200" s="271"/>
    </row>
    <row r="201" spans="2:7" hidden="1" outlineLevel="1">
      <c r="B201" s="280"/>
      <c r="C201" s="118">
        <v>41841</v>
      </c>
      <c r="D201" s="1128" t="s">
        <v>163</v>
      </c>
      <c r="E201" s="1128" t="s">
        <v>1535</v>
      </c>
      <c r="F201" s="1128" t="s">
        <v>1604</v>
      </c>
      <c r="G201" s="271"/>
    </row>
    <row r="202" spans="2:7" hidden="1" outlineLevel="1">
      <c r="B202" s="280"/>
      <c r="C202" s="118">
        <v>41842</v>
      </c>
      <c r="D202" s="1128" t="s">
        <v>163</v>
      </c>
      <c r="E202" s="1128" t="s">
        <v>349</v>
      </c>
      <c r="F202" s="1128" t="s">
        <v>1607</v>
      </c>
      <c r="G202" s="271"/>
    </row>
    <row r="203" spans="2:7" hidden="1" outlineLevel="1">
      <c r="B203" s="280"/>
      <c r="C203" s="118">
        <v>41843</v>
      </c>
      <c r="D203" s="1128" t="s">
        <v>163</v>
      </c>
      <c r="E203" s="1128" t="s">
        <v>1609</v>
      </c>
      <c r="F203" s="1128" t="s">
        <v>1610</v>
      </c>
      <c r="G203" s="271"/>
    </row>
    <row r="204" spans="2:7" hidden="1" outlineLevel="1">
      <c r="B204" s="280"/>
      <c r="C204" s="118">
        <v>41844</v>
      </c>
      <c r="D204" s="1128" t="s">
        <v>163</v>
      </c>
      <c r="E204" s="1128" t="s">
        <v>1535</v>
      </c>
      <c r="F204" s="1128" t="s">
        <v>1704</v>
      </c>
      <c r="G204" s="271"/>
    </row>
    <row r="205" spans="2:7" hidden="1" outlineLevel="1">
      <c r="B205" s="280"/>
      <c r="C205" s="118">
        <v>41844</v>
      </c>
      <c r="D205" s="1128" t="s">
        <v>163</v>
      </c>
      <c r="E205" s="1128" t="s">
        <v>234</v>
      </c>
      <c r="F205" s="1128" t="s">
        <v>1705</v>
      </c>
      <c r="G205" s="1128" t="s">
        <v>1706</v>
      </c>
    </row>
    <row r="206" spans="2:7" hidden="1" outlineLevel="1">
      <c r="B206" s="280"/>
      <c r="C206" s="118">
        <v>41869</v>
      </c>
      <c r="D206" s="1128" t="s">
        <v>163</v>
      </c>
      <c r="E206" s="1128" t="s">
        <v>1014</v>
      </c>
      <c r="F206" s="1128" t="s">
        <v>1711</v>
      </c>
      <c r="G206" s="271"/>
    </row>
    <row r="207" spans="2:7" hidden="1" outlineLevel="1">
      <c r="B207" s="280"/>
      <c r="C207" s="118">
        <v>41870</v>
      </c>
      <c r="D207" s="1128" t="s">
        <v>163</v>
      </c>
      <c r="E207" s="1128" t="s">
        <v>1714</v>
      </c>
      <c r="F207" s="1128" t="s">
        <v>1715</v>
      </c>
      <c r="G207" s="271"/>
    </row>
    <row r="208" spans="2:7" hidden="1" outlineLevel="1">
      <c r="B208" s="283"/>
      <c r="C208" s="159">
        <v>41870</v>
      </c>
      <c r="D208" s="30" t="s">
        <v>163</v>
      </c>
      <c r="E208" s="30" t="s">
        <v>654</v>
      </c>
      <c r="F208" s="30" t="s">
        <v>1716</v>
      </c>
      <c r="G208" s="489"/>
    </row>
    <row r="209" spans="2:7" hidden="1" outlineLevel="1">
      <c r="B209" s="280">
        <v>2.9</v>
      </c>
      <c r="C209" s="118">
        <v>41876</v>
      </c>
      <c r="D209" s="1128" t="s">
        <v>163</v>
      </c>
      <c r="E209" s="1128" t="s">
        <v>1714</v>
      </c>
      <c r="F209" s="1128" t="s">
        <v>1727</v>
      </c>
      <c r="G209" s="271"/>
    </row>
    <row r="210" spans="2:7" hidden="1" outlineLevel="1">
      <c r="B210" s="280"/>
      <c r="C210" s="118">
        <v>41876</v>
      </c>
      <c r="D210" s="1128" t="s">
        <v>461</v>
      </c>
      <c r="E210" s="1128" t="s">
        <v>569</v>
      </c>
      <c r="F210" s="1128" t="s">
        <v>1731</v>
      </c>
      <c r="G210" s="271"/>
    </row>
    <row r="211" spans="2:7" hidden="1" outlineLevel="1">
      <c r="B211" s="280"/>
      <c r="C211" s="118">
        <v>41879</v>
      </c>
      <c r="D211" s="1128" t="s">
        <v>163</v>
      </c>
      <c r="E211" s="1128" t="s">
        <v>444</v>
      </c>
      <c r="F211" s="1128" t="s">
        <v>1735</v>
      </c>
      <c r="G211" s="271"/>
    </row>
    <row r="212" spans="2:7" hidden="1" outlineLevel="1">
      <c r="B212" s="280"/>
      <c r="C212" s="118">
        <v>41883</v>
      </c>
      <c r="D212" s="1128" t="s">
        <v>163</v>
      </c>
      <c r="E212" s="1128" t="s">
        <v>1742</v>
      </c>
      <c r="F212" s="1128" t="s">
        <v>1743</v>
      </c>
      <c r="G212" s="1128" t="s">
        <v>1744</v>
      </c>
    </row>
    <row r="213" spans="2:7" hidden="1" outlineLevel="1">
      <c r="B213" s="280"/>
      <c r="C213" s="118">
        <v>41887</v>
      </c>
      <c r="D213" s="1128" t="s">
        <v>163</v>
      </c>
      <c r="E213" s="1128" t="s">
        <v>1535</v>
      </c>
      <c r="F213" s="1128" t="s">
        <v>1759</v>
      </c>
      <c r="G213" s="271"/>
    </row>
    <row r="214" spans="2:7" hidden="1" outlineLevel="1">
      <c r="B214" s="280"/>
      <c r="C214" s="118">
        <v>41887</v>
      </c>
      <c r="D214" s="1128" t="s">
        <v>163</v>
      </c>
      <c r="E214" s="1128" t="s">
        <v>1761</v>
      </c>
      <c r="F214" s="1128" t="s">
        <v>1762</v>
      </c>
      <c r="G214" s="271"/>
    </row>
    <row r="215" spans="2:7" hidden="1" outlineLevel="1">
      <c r="B215" s="280"/>
      <c r="C215" s="118">
        <v>41887</v>
      </c>
      <c r="D215" s="1128" t="s">
        <v>163</v>
      </c>
      <c r="E215" s="1128" t="s">
        <v>1535</v>
      </c>
      <c r="F215" s="1128" t="s">
        <v>1763</v>
      </c>
      <c r="G215" s="271"/>
    </row>
    <row r="216" spans="2:7" hidden="1" outlineLevel="1">
      <c r="B216" s="280"/>
      <c r="C216" s="118">
        <v>41894</v>
      </c>
      <c r="D216" s="1128" t="s">
        <v>163</v>
      </c>
      <c r="E216" s="1128" t="s">
        <v>1122</v>
      </c>
      <c r="F216" s="1128" t="s">
        <v>1780</v>
      </c>
      <c r="G216" s="271"/>
    </row>
    <row r="217" spans="2:7" hidden="1" outlineLevel="1">
      <c r="B217" s="280"/>
      <c r="C217" s="118">
        <v>41894</v>
      </c>
      <c r="D217" s="1128" t="s">
        <v>460</v>
      </c>
      <c r="E217" s="1128" t="s">
        <v>1459</v>
      </c>
      <c r="F217" s="1128" t="s">
        <v>1802</v>
      </c>
      <c r="G217" s="271"/>
    </row>
    <row r="218" spans="2:7" hidden="1" outlineLevel="1">
      <c r="B218" s="280"/>
      <c r="C218" s="118">
        <v>41897</v>
      </c>
      <c r="D218" s="1128" t="s">
        <v>163</v>
      </c>
      <c r="E218" s="1128" t="s">
        <v>1122</v>
      </c>
      <c r="F218" s="1128" t="s">
        <v>1809</v>
      </c>
      <c r="G218" s="271"/>
    </row>
    <row r="219" spans="2:7" hidden="1" outlineLevel="1">
      <c r="B219" s="280"/>
      <c r="C219" s="118">
        <v>41898</v>
      </c>
      <c r="D219" s="1128" t="s">
        <v>460</v>
      </c>
      <c r="E219" s="1128" t="s">
        <v>615</v>
      </c>
      <c r="F219" s="1128" t="s">
        <v>1810</v>
      </c>
      <c r="G219" s="271"/>
    </row>
    <row r="220" spans="2:7" hidden="1" outlineLevel="1">
      <c r="B220" s="280"/>
      <c r="C220" s="118">
        <v>41898</v>
      </c>
      <c r="D220" s="1128" t="s">
        <v>163</v>
      </c>
      <c r="E220" s="1128" t="s">
        <v>1535</v>
      </c>
      <c r="F220" s="1128" t="s">
        <v>1842</v>
      </c>
      <c r="G220" s="271"/>
    </row>
    <row r="221" spans="2:7" hidden="1" outlineLevel="1">
      <c r="B221" s="280"/>
      <c r="C221" s="118">
        <v>41901</v>
      </c>
      <c r="D221" s="1128" t="s">
        <v>461</v>
      </c>
      <c r="E221" s="1128" t="s">
        <v>187</v>
      </c>
      <c r="F221" s="1128" t="s">
        <v>1846</v>
      </c>
      <c r="G221" s="1128" t="s">
        <v>1847</v>
      </c>
    </row>
    <row r="222" spans="2:7" hidden="1" outlineLevel="1">
      <c r="B222" s="283"/>
      <c r="C222" s="159">
        <v>41901</v>
      </c>
      <c r="D222" s="30" t="s">
        <v>460</v>
      </c>
      <c r="E222" s="30" t="s">
        <v>644</v>
      </c>
      <c r="F222" s="30" t="s">
        <v>1848</v>
      </c>
      <c r="G222" s="30" t="s">
        <v>1849</v>
      </c>
    </row>
    <row r="223" spans="2:7" hidden="1" outlineLevel="1">
      <c r="B223" s="280">
        <v>2.91</v>
      </c>
      <c r="C223" s="118">
        <v>41901</v>
      </c>
      <c r="D223" s="1128" t="s">
        <v>163</v>
      </c>
      <c r="E223" s="1128" t="s">
        <v>1535</v>
      </c>
      <c r="F223" s="1128" t="s">
        <v>1893</v>
      </c>
      <c r="G223" s="271"/>
    </row>
    <row r="224" spans="2:7" hidden="1" outlineLevel="1">
      <c r="B224" s="280"/>
      <c r="C224" s="118">
        <v>41905</v>
      </c>
      <c r="D224" s="1128" t="s">
        <v>460</v>
      </c>
      <c r="E224" s="1128" t="s">
        <v>1907</v>
      </c>
      <c r="F224" s="1128" t="s">
        <v>1908</v>
      </c>
      <c r="G224" s="271"/>
    </row>
    <row r="225" spans="2:7" hidden="1" outlineLevel="1">
      <c r="B225" s="280"/>
      <c r="C225" s="118">
        <v>41905</v>
      </c>
      <c r="D225" s="1128" t="s">
        <v>460</v>
      </c>
      <c r="E225" s="1128" t="s">
        <v>1926</v>
      </c>
      <c r="F225" s="1128" t="s">
        <v>1914</v>
      </c>
      <c r="G225" s="271"/>
    </row>
    <row r="226" spans="2:7" hidden="1" outlineLevel="1">
      <c r="B226" s="280"/>
      <c r="C226" s="118">
        <v>41905</v>
      </c>
      <c r="D226" s="1128" t="s">
        <v>460</v>
      </c>
      <c r="E226" s="1128" t="s">
        <v>590</v>
      </c>
      <c r="F226" s="1128" t="s">
        <v>1923</v>
      </c>
      <c r="G226" s="271"/>
    </row>
    <row r="227" spans="2:7" hidden="1" outlineLevel="1">
      <c r="B227" s="280"/>
      <c r="C227" s="118">
        <v>41912</v>
      </c>
      <c r="D227" s="1128" t="s">
        <v>460</v>
      </c>
      <c r="E227" s="1128" t="s">
        <v>1924</v>
      </c>
      <c r="F227" s="1128" t="s">
        <v>1925</v>
      </c>
      <c r="G227" s="271"/>
    </row>
    <row r="228" spans="2:7" hidden="1" outlineLevel="1">
      <c r="B228" s="283"/>
      <c r="C228" s="159">
        <v>41918</v>
      </c>
      <c r="D228" s="30" t="s">
        <v>163</v>
      </c>
      <c r="E228" s="30" t="s">
        <v>654</v>
      </c>
      <c r="F228" s="30" t="s">
        <v>1945</v>
      </c>
      <c r="G228" s="489"/>
    </row>
    <row r="229" spans="2:7" hidden="1" outlineLevel="1">
      <c r="B229" s="280">
        <v>2.92</v>
      </c>
      <c r="C229" s="118">
        <v>41921</v>
      </c>
      <c r="D229" s="1128" t="s">
        <v>163</v>
      </c>
      <c r="E229" s="1128" t="s">
        <v>1122</v>
      </c>
      <c r="F229" s="1128" t="s">
        <v>1946</v>
      </c>
      <c r="G229" s="271"/>
    </row>
    <row r="230" spans="2:7" hidden="1" outlineLevel="1">
      <c r="B230" s="280"/>
      <c r="C230" s="118">
        <v>41921</v>
      </c>
      <c r="D230" s="1128" t="s">
        <v>163</v>
      </c>
      <c r="E230" s="1128" t="s">
        <v>654</v>
      </c>
      <c r="F230" s="1128" t="s">
        <v>1953</v>
      </c>
      <c r="G230" s="271"/>
    </row>
    <row r="231" spans="2:7" hidden="1" outlineLevel="1">
      <c r="B231" s="280"/>
      <c r="C231" s="118">
        <v>41922</v>
      </c>
      <c r="D231" s="1128" t="s">
        <v>163</v>
      </c>
      <c r="E231" s="1128" t="s">
        <v>444</v>
      </c>
      <c r="F231" s="1128" t="s">
        <v>1956</v>
      </c>
      <c r="G231" s="1128" t="s">
        <v>1957</v>
      </c>
    </row>
    <row r="232" spans="2:7" hidden="1" outlineLevel="1">
      <c r="B232" s="280"/>
      <c r="C232" s="118">
        <v>41926</v>
      </c>
      <c r="D232" s="1128" t="s">
        <v>163</v>
      </c>
      <c r="E232" s="1128" t="s">
        <v>1967</v>
      </c>
      <c r="F232" s="1128" t="s">
        <v>1968</v>
      </c>
      <c r="G232" s="271"/>
    </row>
    <row r="233" spans="2:7" hidden="1" outlineLevel="1">
      <c r="B233" s="280"/>
      <c r="C233" s="118">
        <v>41926</v>
      </c>
      <c r="D233" s="1128" t="s">
        <v>163</v>
      </c>
      <c r="E233" s="1128" t="s">
        <v>654</v>
      </c>
      <c r="F233" s="1128" t="s">
        <v>1974</v>
      </c>
      <c r="G233" s="271"/>
    </row>
    <row r="234" spans="2:7" hidden="1" outlineLevel="1">
      <c r="B234" s="280"/>
      <c r="C234" s="118">
        <v>41927</v>
      </c>
      <c r="D234" s="1128" t="s">
        <v>461</v>
      </c>
      <c r="E234" s="1128" t="s">
        <v>569</v>
      </c>
      <c r="F234" s="1128" t="s">
        <v>1987</v>
      </c>
      <c r="G234" s="271"/>
    </row>
    <row r="235" spans="2:7" hidden="1" outlineLevel="1">
      <c r="B235" s="280"/>
      <c r="C235" s="118">
        <v>41929</v>
      </c>
      <c r="D235" s="1128" t="s">
        <v>163</v>
      </c>
      <c r="E235" s="1128" t="s">
        <v>1967</v>
      </c>
      <c r="F235" s="1128" t="s">
        <v>1998</v>
      </c>
      <c r="G235" s="1128" t="s">
        <v>1999</v>
      </c>
    </row>
    <row r="236" spans="2:7" hidden="1" outlineLevel="1">
      <c r="B236" s="280"/>
      <c r="C236" s="118">
        <v>41929</v>
      </c>
      <c r="D236" s="1128" t="s">
        <v>163</v>
      </c>
      <c r="E236" s="1128" t="s">
        <v>1122</v>
      </c>
      <c r="F236" s="1128" t="s">
        <v>2001</v>
      </c>
      <c r="G236" s="1128" t="s">
        <v>2002</v>
      </c>
    </row>
    <row r="237" spans="2:7" hidden="1" outlineLevel="1">
      <c r="B237" s="280"/>
      <c r="C237" s="118">
        <v>41932</v>
      </c>
      <c r="D237" s="1128" t="s">
        <v>460</v>
      </c>
      <c r="E237" s="1128" t="s">
        <v>615</v>
      </c>
      <c r="F237" s="1128" t="s">
        <v>2005</v>
      </c>
      <c r="G237" s="271"/>
    </row>
    <row r="238" spans="2:7" hidden="1" outlineLevel="1">
      <c r="B238" s="280"/>
      <c r="C238" s="118">
        <v>41932</v>
      </c>
      <c r="D238" s="1128" t="s">
        <v>163</v>
      </c>
      <c r="E238" s="1128" t="s">
        <v>1233</v>
      </c>
      <c r="F238" s="1128" t="s">
        <v>2009</v>
      </c>
      <c r="G238" s="271"/>
    </row>
    <row r="239" spans="2:7" hidden="1" outlineLevel="1">
      <c r="B239" s="283"/>
      <c r="C239" s="159">
        <v>41932</v>
      </c>
      <c r="D239" s="30" t="s">
        <v>163</v>
      </c>
      <c r="E239" s="30" t="s">
        <v>399</v>
      </c>
      <c r="F239" s="30" t="s">
        <v>2009</v>
      </c>
      <c r="G239" s="489"/>
    </row>
    <row r="240" spans="2:7" hidden="1" outlineLevel="1">
      <c r="B240" s="280">
        <v>2.93</v>
      </c>
      <c r="C240" s="118">
        <v>41932</v>
      </c>
      <c r="D240" s="1128" t="s">
        <v>460</v>
      </c>
      <c r="E240" s="1128" t="s">
        <v>644</v>
      </c>
      <c r="F240" s="1128" t="s">
        <v>2011</v>
      </c>
      <c r="G240" s="271"/>
    </row>
    <row r="241" spans="2:37" hidden="1" outlineLevel="1">
      <c r="B241" s="280"/>
      <c r="C241" s="118">
        <v>41933</v>
      </c>
      <c r="D241" s="1128" t="s">
        <v>163</v>
      </c>
      <c r="E241" s="1128" t="s">
        <v>1742</v>
      </c>
      <c r="F241" s="1128" t="s">
        <v>2017</v>
      </c>
      <c r="G241" s="271"/>
    </row>
    <row r="242" spans="2:37" hidden="1" outlineLevel="1">
      <c r="B242" s="280"/>
      <c r="C242" s="118">
        <v>41934</v>
      </c>
      <c r="D242" s="1128" t="s">
        <v>163</v>
      </c>
      <c r="E242" s="1128" t="s">
        <v>2028</v>
      </c>
      <c r="F242" s="1128" t="s">
        <v>2029</v>
      </c>
      <c r="G242" s="271"/>
    </row>
    <row r="243" spans="2:37" hidden="1" outlineLevel="1">
      <c r="B243" s="280"/>
      <c r="C243" s="118">
        <v>41936</v>
      </c>
      <c r="D243" s="1128" t="s">
        <v>163</v>
      </c>
      <c r="E243" s="1128" t="s">
        <v>1535</v>
      </c>
      <c r="F243" s="1128" t="s">
        <v>2040</v>
      </c>
      <c r="G243" s="271"/>
    </row>
    <row r="244" spans="2:37" s="2536" customFormat="1" hidden="1" outlineLevel="1">
      <c r="B244" s="280"/>
      <c r="C244" s="118">
        <v>41936</v>
      </c>
      <c r="D244" s="1128" t="s">
        <v>163</v>
      </c>
      <c r="E244" s="1128" t="s">
        <v>2045</v>
      </c>
      <c r="F244" s="1128" t="s">
        <v>2046</v>
      </c>
      <c r="G244" s="271"/>
      <c r="H244" s="2540"/>
      <c r="I244" s="2541"/>
      <c r="J244" s="2540"/>
      <c r="K244" s="2541"/>
      <c r="L244" s="2540"/>
      <c r="M244" s="2541"/>
      <c r="N244" s="2540"/>
      <c r="O244" s="2541"/>
      <c r="P244" s="2540"/>
      <c r="Q244" s="2541"/>
      <c r="R244" s="2540"/>
      <c r="S244" s="2541"/>
      <c r="T244" s="2540"/>
      <c r="U244" s="2541"/>
      <c r="V244" s="2540"/>
      <c r="W244" s="2541"/>
      <c r="X244" s="2540"/>
      <c r="Y244" s="2541"/>
      <c r="Z244" s="2540"/>
      <c r="AA244" s="2541"/>
      <c r="AB244" s="2540"/>
      <c r="AC244" s="2541"/>
      <c r="AD244" s="2540"/>
      <c r="AE244" s="2541"/>
      <c r="AF244" s="2540"/>
      <c r="AG244" s="2541"/>
      <c r="AH244" s="2540"/>
      <c r="AI244" s="2541"/>
      <c r="AJ244" s="2540"/>
      <c r="AK244" s="2541"/>
    </row>
    <row r="245" spans="2:37" s="2536" customFormat="1" hidden="1" outlineLevel="1">
      <c r="B245" s="280"/>
      <c r="C245" s="118">
        <v>41936</v>
      </c>
      <c r="D245" s="1128" t="s">
        <v>163</v>
      </c>
      <c r="E245" s="1128" t="s">
        <v>644</v>
      </c>
      <c r="F245" s="1128" t="s">
        <v>2047</v>
      </c>
      <c r="G245" s="271"/>
      <c r="H245" s="2540"/>
      <c r="I245" s="2541"/>
      <c r="J245" s="2540"/>
      <c r="K245" s="2541"/>
      <c r="L245" s="2540"/>
      <c r="M245" s="2541"/>
      <c r="N245" s="2540"/>
      <c r="O245" s="2541"/>
      <c r="P245" s="2540"/>
      <c r="Q245" s="2541"/>
      <c r="R245" s="2540"/>
      <c r="S245" s="2541"/>
      <c r="T245" s="2540"/>
      <c r="U245" s="2541"/>
      <c r="V245" s="2540"/>
      <c r="W245" s="2541"/>
      <c r="X245" s="2540"/>
      <c r="Y245" s="2541"/>
      <c r="Z245" s="2540"/>
      <c r="AA245" s="2541"/>
      <c r="AB245" s="2540"/>
      <c r="AC245" s="2541"/>
      <c r="AD245" s="2540"/>
      <c r="AE245" s="2541"/>
      <c r="AF245" s="2540"/>
      <c r="AG245" s="2541"/>
      <c r="AH245" s="2540"/>
      <c r="AI245" s="2541"/>
      <c r="AJ245" s="2540"/>
      <c r="AK245" s="2541"/>
    </row>
    <row r="246" spans="2:37" s="2536" customFormat="1" hidden="1" outlineLevel="1">
      <c r="B246" s="280"/>
      <c r="C246" s="118">
        <v>41937</v>
      </c>
      <c r="D246" s="1128" t="s">
        <v>163</v>
      </c>
      <c r="E246" s="1128" t="s">
        <v>2051</v>
      </c>
      <c r="F246" s="1128" t="s">
        <v>2052</v>
      </c>
      <c r="G246" s="271"/>
      <c r="H246" s="2540"/>
      <c r="I246" s="2541"/>
      <c r="J246" s="2540"/>
      <c r="K246" s="2541"/>
      <c r="L246" s="2540"/>
      <c r="M246" s="2541"/>
      <c r="N246" s="2540"/>
      <c r="O246" s="2541"/>
      <c r="P246" s="2540"/>
      <c r="Q246" s="2541"/>
      <c r="R246" s="2540"/>
      <c r="S246" s="2541"/>
      <c r="T246" s="2540"/>
      <c r="U246" s="2541"/>
      <c r="V246" s="2540"/>
      <c r="W246" s="2541"/>
      <c r="X246" s="2540"/>
      <c r="Y246" s="2541"/>
      <c r="Z246" s="2540"/>
      <c r="AA246" s="2541"/>
      <c r="AB246" s="2540"/>
      <c r="AC246" s="2541"/>
      <c r="AD246" s="2540"/>
      <c r="AE246" s="2541"/>
      <c r="AF246" s="2540"/>
      <c r="AG246" s="2541"/>
      <c r="AH246" s="2540"/>
      <c r="AI246" s="2541"/>
      <c r="AJ246" s="2540"/>
      <c r="AK246" s="2541"/>
    </row>
    <row r="247" spans="2:37" s="2536" customFormat="1" hidden="1" outlineLevel="1">
      <c r="B247" s="280"/>
      <c r="C247" s="118">
        <v>41938</v>
      </c>
      <c r="D247" s="1128" t="s">
        <v>163</v>
      </c>
      <c r="E247" s="1128" t="s">
        <v>2056</v>
      </c>
      <c r="F247" s="1128" t="s">
        <v>2057</v>
      </c>
      <c r="G247" s="271"/>
      <c r="H247" s="2540"/>
      <c r="I247" s="2541"/>
      <c r="J247" s="2540"/>
      <c r="K247" s="2541"/>
      <c r="L247" s="2540"/>
      <c r="M247" s="2541"/>
      <c r="N247" s="2540"/>
      <c r="O247" s="2541"/>
      <c r="P247" s="2540"/>
      <c r="Q247" s="2541"/>
      <c r="R247" s="2540"/>
      <c r="S247" s="2541"/>
      <c r="T247" s="2540"/>
      <c r="U247" s="2541"/>
      <c r="V247" s="2540"/>
      <c r="W247" s="2541"/>
      <c r="X247" s="2540"/>
      <c r="Y247" s="2541"/>
      <c r="Z247" s="2540"/>
      <c r="AA247" s="2541"/>
      <c r="AB247" s="2540"/>
      <c r="AC247" s="2541"/>
      <c r="AD247" s="2540"/>
      <c r="AE247" s="2541"/>
      <c r="AF247" s="2540"/>
      <c r="AG247" s="2541"/>
      <c r="AH247" s="2540"/>
      <c r="AI247" s="2541"/>
      <c r="AJ247" s="2540"/>
      <c r="AK247" s="2541"/>
    </row>
    <row r="248" spans="2:37" s="2536" customFormat="1" hidden="1" outlineLevel="1">
      <c r="B248" s="280"/>
      <c r="C248" s="118">
        <v>41947</v>
      </c>
      <c r="D248" s="1128" t="s">
        <v>163</v>
      </c>
      <c r="E248" s="1128" t="s">
        <v>2065</v>
      </c>
      <c r="F248" s="1128" t="s">
        <v>2066</v>
      </c>
      <c r="G248" s="271"/>
      <c r="H248" s="2540"/>
      <c r="I248" s="2541"/>
      <c r="J248" s="2540"/>
      <c r="K248" s="2541"/>
      <c r="L248" s="2540"/>
      <c r="M248" s="2541"/>
      <c r="N248" s="2540"/>
      <c r="O248" s="2541"/>
      <c r="P248" s="2540"/>
      <c r="Q248" s="2541"/>
      <c r="R248" s="2540"/>
      <c r="S248" s="2541"/>
      <c r="T248" s="2540"/>
      <c r="U248" s="2541"/>
      <c r="V248" s="2540"/>
      <c r="W248" s="2541"/>
      <c r="X248" s="2540"/>
      <c r="Y248" s="2541"/>
      <c r="Z248" s="2540"/>
      <c r="AA248" s="2541"/>
      <c r="AB248" s="2540"/>
      <c r="AC248" s="2541"/>
      <c r="AD248" s="2540"/>
      <c r="AE248" s="2541"/>
      <c r="AF248" s="2540"/>
      <c r="AG248" s="2541"/>
      <c r="AH248" s="2540"/>
      <c r="AI248" s="2541"/>
      <c r="AJ248" s="2540"/>
      <c r="AK248" s="2541"/>
    </row>
    <row r="249" spans="2:37" s="2536" customFormat="1" hidden="1" outlineLevel="1">
      <c r="B249" s="283"/>
      <c r="C249" s="159">
        <v>41947</v>
      </c>
      <c r="D249" s="30" t="s">
        <v>163</v>
      </c>
      <c r="E249" s="30" t="s">
        <v>1761</v>
      </c>
      <c r="F249" s="30" t="s">
        <v>2079</v>
      </c>
      <c r="G249" s="489"/>
      <c r="H249" s="2540"/>
      <c r="I249" s="2541"/>
      <c r="J249" s="2540"/>
      <c r="K249" s="2541"/>
      <c r="L249" s="2540"/>
      <c r="M249" s="2541"/>
      <c r="N249" s="2540"/>
      <c r="O249" s="2541"/>
      <c r="P249" s="2540"/>
      <c r="Q249" s="2541"/>
      <c r="R249" s="2540"/>
      <c r="S249" s="2541"/>
      <c r="T249" s="2540"/>
      <c r="U249" s="2541"/>
      <c r="V249" s="2540"/>
      <c r="W249" s="2541"/>
      <c r="X249" s="2540"/>
      <c r="Y249" s="2541"/>
      <c r="Z249" s="2540"/>
      <c r="AA249" s="2541"/>
      <c r="AB249" s="2540"/>
      <c r="AC249" s="2541"/>
      <c r="AD249" s="2540"/>
      <c r="AE249" s="2541"/>
      <c r="AF249" s="2540"/>
      <c r="AG249" s="2541"/>
      <c r="AH249" s="2540"/>
      <c r="AI249" s="2541"/>
      <c r="AJ249" s="2540"/>
      <c r="AK249" s="2541"/>
    </row>
    <row r="250" spans="2:37" s="2536" customFormat="1" hidden="1" outlineLevel="1">
      <c r="B250" s="280">
        <v>2.94</v>
      </c>
      <c r="C250" s="118">
        <v>41948</v>
      </c>
      <c r="D250" s="1128" t="s">
        <v>163</v>
      </c>
      <c r="E250" s="1128" t="s">
        <v>1459</v>
      </c>
      <c r="F250" s="1128" t="s">
        <v>2082</v>
      </c>
      <c r="G250" s="271"/>
      <c r="H250" s="2540"/>
      <c r="I250" s="2541"/>
      <c r="J250" s="2540"/>
      <c r="K250" s="2541"/>
      <c r="L250" s="2540"/>
      <c r="M250" s="2541"/>
      <c r="N250" s="2540"/>
      <c r="O250" s="2541"/>
      <c r="P250" s="2540"/>
      <c r="Q250" s="2541"/>
      <c r="R250" s="2540"/>
      <c r="S250" s="2541"/>
      <c r="T250" s="2540"/>
      <c r="U250" s="2541"/>
      <c r="V250" s="2540"/>
      <c r="W250" s="2541"/>
      <c r="X250" s="2540"/>
      <c r="Y250" s="2541"/>
      <c r="Z250" s="2540"/>
      <c r="AA250" s="2541"/>
      <c r="AB250" s="2540"/>
      <c r="AC250" s="2541"/>
      <c r="AD250" s="2540"/>
      <c r="AE250" s="2541"/>
      <c r="AF250" s="2540"/>
      <c r="AG250" s="2541"/>
      <c r="AH250" s="2540"/>
      <c r="AI250" s="2541"/>
      <c r="AJ250" s="2540"/>
      <c r="AK250" s="2541"/>
    </row>
    <row r="251" spans="2:37" hidden="1" outlineLevel="1">
      <c r="B251" s="280"/>
      <c r="C251" s="118">
        <v>41956</v>
      </c>
      <c r="D251" s="1128" t="s">
        <v>460</v>
      </c>
      <c r="E251" s="1128" t="s">
        <v>448</v>
      </c>
      <c r="F251" s="1128" t="s">
        <v>2087</v>
      </c>
      <c r="G251" s="271"/>
    </row>
    <row r="252" spans="2:37" ht="60" hidden="1" outlineLevel="1">
      <c r="B252" s="280"/>
      <c r="C252" s="118">
        <v>41957</v>
      </c>
      <c r="D252" s="1128" t="s">
        <v>163</v>
      </c>
      <c r="E252" s="1128" t="s">
        <v>444</v>
      </c>
      <c r="F252" s="2768" t="s">
        <v>2116</v>
      </c>
      <c r="G252" s="271"/>
    </row>
    <row r="253" spans="2:37" hidden="1" outlineLevel="1">
      <c r="B253" s="280"/>
      <c r="C253" s="118"/>
      <c r="D253" s="1128" t="s">
        <v>461</v>
      </c>
      <c r="E253" s="1128" t="s">
        <v>465</v>
      </c>
      <c r="F253" s="1128" t="s">
        <v>2118</v>
      </c>
      <c r="G253" s="271"/>
    </row>
    <row r="254" spans="2:37" hidden="1" outlineLevel="1">
      <c r="B254" s="280"/>
      <c r="C254" s="118"/>
      <c r="D254" s="1128"/>
      <c r="E254" s="1128" t="s">
        <v>569</v>
      </c>
      <c r="F254" s="1128" t="s">
        <v>2130</v>
      </c>
      <c r="G254" s="271"/>
    </row>
    <row r="255" spans="2:37" hidden="1" outlineLevel="1">
      <c r="B255" s="280"/>
      <c r="C255" s="118"/>
      <c r="D255" s="1128"/>
      <c r="E255" s="1128"/>
      <c r="F255" s="1128" t="s">
        <v>2131</v>
      </c>
      <c r="G255" s="271"/>
    </row>
    <row r="256" spans="2:37" hidden="1" outlineLevel="1">
      <c r="B256" s="283"/>
      <c r="C256" s="159"/>
      <c r="D256" s="30"/>
      <c r="E256" s="30"/>
      <c r="F256" s="30" t="s">
        <v>2132</v>
      </c>
      <c r="G256" s="489"/>
    </row>
    <row r="257" spans="2:7" collapsed="1">
      <c r="B257" s="454">
        <v>3</v>
      </c>
      <c r="C257" s="115">
        <v>41960</v>
      </c>
      <c r="D257" s="16" t="s">
        <v>163</v>
      </c>
      <c r="E257" s="16" t="s">
        <v>654</v>
      </c>
      <c r="F257" s="16" t="s">
        <v>2133</v>
      </c>
      <c r="G257" s="319"/>
    </row>
    <row r="258" spans="2:7">
      <c r="B258" s="280" t="s">
        <v>2362</v>
      </c>
      <c r="C258" s="118">
        <v>41960</v>
      </c>
      <c r="D258" s="1128" t="s">
        <v>163</v>
      </c>
      <c r="E258" s="1128" t="s">
        <v>654</v>
      </c>
      <c r="F258" s="1128" t="s">
        <v>2134</v>
      </c>
      <c r="G258" s="271"/>
    </row>
    <row r="259" spans="2:7">
      <c r="B259" s="280"/>
      <c r="C259" s="118">
        <v>41960</v>
      </c>
      <c r="D259" s="1128" t="s">
        <v>163</v>
      </c>
      <c r="E259" s="1128" t="s">
        <v>416</v>
      </c>
      <c r="F259" s="1128" t="s">
        <v>2135</v>
      </c>
      <c r="G259" s="1128" t="s">
        <v>2136</v>
      </c>
    </row>
    <row r="260" spans="2:7">
      <c r="B260" s="280"/>
      <c r="C260" s="118">
        <v>41960</v>
      </c>
      <c r="D260" s="1128" t="s">
        <v>163</v>
      </c>
      <c r="E260" s="1128" t="s">
        <v>1535</v>
      </c>
      <c r="F260" s="1128" t="s">
        <v>2141</v>
      </c>
      <c r="G260" s="1128" t="s">
        <v>2142</v>
      </c>
    </row>
    <row r="261" spans="2:7">
      <c r="B261" s="280"/>
      <c r="C261" s="118">
        <v>41960</v>
      </c>
      <c r="D261" s="1128" t="s">
        <v>163</v>
      </c>
      <c r="E261" s="1128" t="s">
        <v>1073</v>
      </c>
      <c r="F261" s="1128" t="s">
        <v>2146</v>
      </c>
      <c r="G261" s="1128"/>
    </row>
    <row r="262" spans="2:7">
      <c r="B262" s="280"/>
      <c r="C262" s="118">
        <v>41960</v>
      </c>
      <c r="D262" s="1128" t="s">
        <v>163</v>
      </c>
      <c r="E262" s="1128" t="s">
        <v>1122</v>
      </c>
      <c r="F262" s="1128" t="s">
        <v>2149</v>
      </c>
      <c r="G262" s="1128"/>
    </row>
    <row r="263" spans="2:7">
      <c r="B263" s="280"/>
      <c r="C263" s="118">
        <v>41963</v>
      </c>
      <c r="D263" s="1128" t="s">
        <v>163</v>
      </c>
      <c r="E263" s="1128" t="s">
        <v>448</v>
      </c>
      <c r="F263" s="1128" t="s">
        <v>2152</v>
      </c>
      <c r="G263" s="1128" t="s">
        <v>2153</v>
      </c>
    </row>
    <row r="264" spans="2:7">
      <c r="B264" s="280"/>
      <c r="C264" s="118">
        <v>41970</v>
      </c>
      <c r="D264" s="1128" t="s">
        <v>460</v>
      </c>
      <c r="E264" s="1128" t="s">
        <v>2181</v>
      </c>
      <c r="F264" s="1128" t="s">
        <v>2182</v>
      </c>
      <c r="G264" s="1128"/>
    </row>
    <row r="265" spans="2:7">
      <c r="B265" s="280"/>
      <c r="C265" s="118">
        <v>41970</v>
      </c>
      <c r="D265" s="1128" t="s">
        <v>163</v>
      </c>
      <c r="E265" s="1128" t="s">
        <v>1742</v>
      </c>
      <c r="F265" s="1128" t="s">
        <v>2187</v>
      </c>
      <c r="G265" s="1128"/>
    </row>
    <row r="266" spans="2:7">
      <c r="B266" s="280"/>
      <c r="C266" s="118">
        <v>41975</v>
      </c>
      <c r="D266" s="1128" t="s">
        <v>163</v>
      </c>
      <c r="E266" s="1128" t="s">
        <v>444</v>
      </c>
      <c r="F266" s="1128" t="s">
        <v>2190</v>
      </c>
      <c r="G266" s="1128"/>
    </row>
    <row r="267" spans="2:7">
      <c r="B267" s="280"/>
      <c r="C267" s="118">
        <v>41977</v>
      </c>
      <c r="D267" s="1128" t="s">
        <v>163</v>
      </c>
      <c r="E267" s="1128" t="s">
        <v>1014</v>
      </c>
      <c r="F267" s="1128" t="s">
        <v>2191</v>
      </c>
      <c r="G267" s="1128" t="s">
        <v>2192</v>
      </c>
    </row>
    <row r="268" spans="2:7">
      <c r="B268" s="280"/>
      <c r="C268" s="118">
        <v>41982</v>
      </c>
      <c r="D268" s="1128" t="s">
        <v>163</v>
      </c>
      <c r="E268" s="1128" t="s">
        <v>2196</v>
      </c>
      <c r="F268" s="1128" t="s">
        <v>2197</v>
      </c>
      <c r="G268" s="1128" t="s">
        <v>2198</v>
      </c>
    </row>
    <row r="269" spans="2:7">
      <c r="B269" s="280"/>
      <c r="C269" s="118">
        <v>41982</v>
      </c>
      <c r="D269" s="1128" t="s">
        <v>163</v>
      </c>
      <c r="E269" s="1128" t="s">
        <v>2234</v>
      </c>
      <c r="F269" s="1128" t="s">
        <v>2206</v>
      </c>
      <c r="G269" s="1128"/>
    </row>
    <row r="270" spans="2:7">
      <c r="B270" s="280"/>
      <c r="C270" s="118">
        <v>41982</v>
      </c>
      <c r="D270" s="1128" t="s">
        <v>163</v>
      </c>
      <c r="E270" s="1128" t="s">
        <v>444</v>
      </c>
      <c r="F270" s="1128" t="s">
        <v>2241</v>
      </c>
      <c r="G270" s="1128"/>
    </row>
    <row r="271" spans="2:7">
      <c r="B271" s="280"/>
      <c r="C271" s="118">
        <v>41984</v>
      </c>
      <c r="D271" s="1128" t="s">
        <v>461</v>
      </c>
      <c r="E271" s="1128" t="s">
        <v>466</v>
      </c>
      <c r="F271" s="1128" t="s">
        <v>2252</v>
      </c>
      <c r="G271" s="1128"/>
    </row>
    <row r="272" spans="2:7">
      <c r="B272" s="280"/>
      <c r="C272" s="118"/>
      <c r="D272" s="1128"/>
      <c r="E272" s="1128" t="s">
        <v>516</v>
      </c>
      <c r="F272" s="1128" t="s">
        <v>2252</v>
      </c>
      <c r="G272" s="1128"/>
    </row>
    <row r="273" spans="2:7">
      <c r="B273" s="280"/>
      <c r="C273" s="2908" t="s">
        <v>2253</v>
      </c>
      <c r="D273" s="1128" t="s">
        <v>163</v>
      </c>
      <c r="E273" s="1128" t="s">
        <v>1237</v>
      </c>
      <c r="F273" s="1128" t="s">
        <v>2254</v>
      </c>
      <c r="G273" s="1128"/>
    </row>
    <row r="274" spans="2:7">
      <c r="B274" s="280"/>
      <c r="C274" s="118">
        <v>41988</v>
      </c>
      <c r="D274" s="1128" t="s">
        <v>614</v>
      </c>
      <c r="E274" s="1128" t="s">
        <v>2257</v>
      </c>
      <c r="F274" s="1128" t="s">
        <v>2258</v>
      </c>
      <c r="G274" s="1128" t="s">
        <v>2259</v>
      </c>
    </row>
    <row r="275" spans="2:7">
      <c r="B275" s="280"/>
      <c r="C275" s="2907">
        <v>41996</v>
      </c>
      <c r="D275" s="1128" t="s">
        <v>163</v>
      </c>
      <c r="E275" s="2536" t="s">
        <v>2288</v>
      </c>
      <c r="F275" s="1128" t="s">
        <v>2289</v>
      </c>
      <c r="G275" s="271"/>
    </row>
    <row r="276" spans="2:7">
      <c r="B276" s="280"/>
      <c r="C276" s="2907">
        <v>41996</v>
      </c>
      <c r="D276" s="1128" t="s">
        <v>163</v>
      </c>
      <c r="E276" s="2536" t="s">
        <v>798</v>
      </c>
      <c r="F276" s="1128" t="s">
        <v>2305</v>
      </c>
      <c r="G276" s="271"/>
    </row>
    <row r="277" spans="2:7">
      <c r="B277" s="280"/>
      <c r="C277" s="118">
        <v>42016</v>
      </c>
      <c r="D277" s="1128" t="s">
        <v>163</v>
      </c>
      <c r="E277" s="2536" t="s">
        <v>2317</v>
      </c>
      <c r="F277" s="1128" t="s">
        <v>2318</v>
      </c>
      <c r="G277" s="271"/>
    </row>
    <row r="278" spans="2:7">
      <c r="B278" s="280"/>
      <c r="C278" s="118">
        <v>42016</v>
      </c>
      <c r="D278" s="1128" t="s">
        <v>163</v>
      </c>
      <c r="E278" s="2536" t="s">
        <v>2324</v>
      </c>
      <c r="F278" s="1128" t="s">
        <v>2325</v>
      </c>
      <c r="G278" s="271"/>
    </row>
    <row r="279" spans="2:7">
      <c r="B279" s="280"/>
      <c r="C279" s="118">
        <v>42016</v>
      </c>
      <c r="D279" s="1128" t="s">
        <v>614</v>
      </c>
      <c r="E279" s="2536" t="s">
        <v>615</v>
      </c>
      <c r="F279" s="1128" t="s">
        <v>2334</v>
      </c>
      <c r="G279" s="271"/>
    </row>
    <row r="280" spans="2:7">
      <c r="B280" s="283"/>
      <c r="C280" s="159">
        <v>42018</v>
      </c>
      <c r="D280" s="30" t="s">
        <v>461</v>
      </c>
      <c r="E280" s="30" t="s">
        <v>2357</v>
      </c>
      <c r="F280" s="30" t="s">
        <v>2361</v>
      </c>
      <c r="G280" s="489"/>
    </row>
    <row r="281" spans="2:7">
      <c r="B281" s="280" t="s">
        <v>2363</v>
      </c>
      <c r="C281" s="118">
        <v>42019</v>
      </c>
      <c r="D281" s="1128" t="s">
        <v>163</v>
      </c>
      <c r="E281" s="2536" t="s">
        <v>615</v>
      </c>
      <c r="F281" s="1128" t="s">
        <v>2367</v>
      </c>
      <c r="G281" s="271"/>
    </row>
    <row r="282" spans="2:7">
      <c r="B282" s="280"/>
      <c r="C282" s="118">
        <v>42023</v>
      </c>
      <c r="D282" s="1128" t="s">
        <v>163</v>
      </c>
      <c r="E282" s="1128" t="s">
        <v>2379</v>
      </c>
      <c r="F282" s="1128" t="s">
        <v>2380</v>
      </c>
      <c r="G282" s="1128" t="s">
        <v>2381</v>
      </c>
    </row>
    <row r="283" spans="2:7">
      <c r="B283" s="280"/>
      <c r="C283" s="118">
        <v>42023</v>
      </c>
      <c r="D283" s="1128" t="s">
        <v>163</v>
      </c>
      <c r="E283" s="1128" t="s">
        <v>2396</v>
      </c>
      <c r="F283" s="1128" t="s">
        <v>2380</v>
      </c>
      <c r="G283" s="1128" t="s">
        <v>2397</v>
      </c>
    </row>
    <row r="284" spans="2:7">
      <c r="B284" s="280"/>
      <c r="C284" s="118">
        <v>42023</v>
      </c>
      <c r="D284" s="1128" t="s">
        <v>163</v>
      </c>
      <c r="E284" s="1128" t="s">
        <v>2399</v>
      </c>
      <c r="F284" s="1128" t="s">
        <v>2380</v>
      </c>
      <c r="G284" s="271"/>
    </row>
    <row r="285" spans="2:7">
      <c r="B285" s="280"/>
      <c r="C285" s="118">
        <v>42023</v>
      </c>
      <c r="D285" s="1128" t="s">
        <v>163</v>
      </c>
      <c r="E285" s="1128" t="s">
        <v>2403</v>
      </c>
      <c r="F285" s="1128" t="s">
        <v>2404</v>
      </c>
      <c r="G285" s="271"/>
    </row>
    <row r="286" spans="2:7">
      <c r="B286" s="280"/>
      <c r="C286" s="118">
        <v>42024</v>
      </c>
      <c r="D286" s="1128" t="s">
        <v>163</v>
      </c>
      <c r="E286" s="1128" t="s">
        <v>2408</v>
      </c>
      <c r="F286" s="1128" t="s">
        <v>2409</v>
      </c>
      <c r="G286" s="271"/>
    </row>
    <row r="287" spans="2:7">
      <c r="B287" s="280"/>
      <c r="C287" s="118">
        <v>42024</v>
      </c>
      <c r="D287" s="1128" t="s">
        <v>163</v>
      </c>
      <c r="E287" s="1128" t="s">
        <v>2441</v>
      </c>
      <c r="F287" s="1128" t="s">
        <v>2442</v>
      </c>
      <c r="G287" s="271"/>
    </row>
    <row r="288" spans="2:7">
      <c r="B288" s="283"/>
      <c r="C288" s="159">
        <v>42024</v>
      </c>
      <c r="D288" s="30" t="s">
        <v>163</v>
      </c>
      <c r="E288" s="30" t="s">
        <v>1777</v>
      </c>
      <c r="F288" s="30" t="s">
        <v>2443</v>
      </c>
      <c r="G288" s="489"/>
    </row>
    <row r="289" spans="2:7">
      <c r="B289" s="280" t="s">
        <v>2446</v>
      </c>
      <c r="C289" s="118">
        <v>42025</v>
      </c>
      <c r="D289" s="1128" t="s">
        <v>163</v>
      </c>
      <c r="E289" s="1128" t="s">
        <v>2399</v>
      </c>
      <c r="F289" s="1128" t="s">
        <v>2447</v>
      </c>
      <c r="G289" s="271"/>
    </row>
    <row r="290" spans="2:7">
      <c r="B290" s="280"/>
      <c r="C290" s="118">
        <v>42025</v>
      </c>
      <c r="D290" s="1128" t="s">
        <v>163</v>
      </c>
      <c r="E290" s="1128" t="s">
        <v>590</v>
      </c>
      <c r="F290" s="1128" t="s">
        <v>2450</v>
      </c>
      <c r="G290" s="271"/>
    </row>
    <row r="291" spans="2:7">
      <c r="B291" s="280"/>
      <c r="C291" s="118">
        <v>42025</v>
      </c>
      <c r="D291" s="1128" t="s">
        <v>163</v>
      </c>
      <c r="E291" s="1128" t="s">
        <v>2403</v>
      </c>
      <c r="F291" s="1128" t="s">
        <v>2452</v>
      </c>
      <c r="G291" s="1128" t="s">
        <v>2453</v>
      </c>
    </row>
    <row r="292" spans="2:7">
      <c r="B292" s="280"/>
      <c r="C292" s="118">
        <v>42145</v>
      </c>
      <c r="D292" s="1128" t="s">
        <v>614</v>
      </c>
      <c r="E292" s="1128" t="s">
        <v>187</v>
      </c>
      <c r="F292" s="1128" t="s">
        <v>2454</v>
      </c>
      <c r="G292" s="271"/>
    </row>
    <row r="293" spans="2:7">
      <c r="B293" s="280"/>
      <c r="C293" s="118">
        <v>42026</v>
      </c>
      <c r="D293" s="1128" t="s">
        <v>163</v>
      </c>
      <c r="E293" s="1128" t="s">
        <v>187</v>
      </c>
      <c r="F293" s="1128" t="s">
        <v>2468</v>
      </c>
      <c r="G293" s="271"/>
    </row>
    <row r="294" spans="2:7">
      <c r="B294" s="280"/>
      <c r="C294" s="118">
        <v>42026</v>
      </c>
      <c r="D294" s="1128" t="s">
        <v>163</v>
      </c>
      <c r="E294" s="1128" t="s">
        <v>2492</v>
      </c>
      <c r="F294" s="1128" t="s">
        <v>2493</v>
      </c>
      <c r="G294" s="271"/>
    </row>
    <row r="295" spans="2:7">
      <c r="B295" s="280"/>
      <c r="C295" s="118">
        <v>42026</v>
      </c>
      <c r="D295" s="1128" t="s">
        <v>163</v>
      </c>
      <c r="E295" s="1128" t="s">
        <v>1122</v>
      </c>
      <c r="F295" s="1128" t="s">
        <v>2499</v>
      </c>
      <c r="G295" s="1128" t="s">
        <v>2500</v>
      </c>
    </row>
    <row r="296" spans="2:7">
      <c r="B296" s="280"/>
      <c r="C296" s="118">
        <v>42026</v>
      </c>
      <c r="D296" s="1128" t="s">
        <v>163</v>
      </c>
      <c r="E296" s="1128" t="s">
        <v>1237</v>
      </c>
      <c r="F296" s="1128" t="s">
        <v>2506</v>
      </c>
      <c r="G296" s="271"/>
    </row>
    <row r="297" spans="2:7">
      <c r="B297" s="280"/>
      <c r="C297" s="118">
        <v>42027</v>
      </c>
      <c r="D297" s="1128" t="s">
        <v>163</v>
      </c>
      <c r="E297" s="1128" t="s">
        <v>234</v>
      </c>
      <c r="F297" s="1128" t="s">
        <v>2521</v>
      </c>
      <c r="G297" s="271"/>
    </row>
    <row r="298" spans="2:7">
      <c r="B298" s="280"/>
      <c r="C298" s="118">
        <v>42027</v>
      </c>
      <c r="D298" s="1128" t="s">
        <v>163</v>
      </c>
      <c r="E298" s="1128" t="s">
        <v>349</v>
      </c>
      <c r="F298" s="1128" t="s">
        <v>2531</v>
      </c>
      <c r="G298" s="1128" t="s">
        <v>2527</v>
      </c>
    </row>
    <row r="299" spans="2:7">
      <c r="B299" s="280"/>
      <c r="C299" s="118">
        <v>42031</v>
      </c>
      <c r="D299" s="1128" t="s">
        <v>461</v>
      </c>
      <c r="E299" s="1128" t="s">
        <v>1122</v>
      </c>
      <c r="F299" s="1128" t="s">
        <v>2547</v>
      </c>
      <c r="G299" s="271"/>
    </row>
    <row r="300" spans="2:7">
      <c r="B300" s="280"/>
      <c r="C300" s="118">
        <v>42031</v>
      </c>
      <c r="D300" s="1128" t="s">
        <v>461</v>
      </c>
      <c r="E300" s="1128" t="s">
        <v>1122</v>
      </c>
      <c r="F300" s="1128" t="s">
        <v>2548</v>
      </c>
      <c r="G300" s="271"/>
    </row>
    <row r="301" spans="2:7">
      <c r="B301" s="280"/>
      <c r="C301" s="118">
        <v>42037</v>
      </c>
      <c r="D301" s="1128" t="s">
        <v>163</v>
      </c>
      <c r="E301" s="1128" t="s">
        <v>2552</v>
      </c>
      <c r="F301" s="1128" t="s">
        <v>2553</v>
      </c>
      <c r="G301" s="271"/>
    </row>
    <row r="302" spans="2:7">
      <c r="B302" s="280"/>
      <c r="C302" s="118">
        <v>42038</v>
      </c>
      <c r="D302" s="1128" t="s">
        <v>163</v>
      </c>
      <c r="E302" s="1128" t="s">
        <v>1014</v>
      </c>
      <c r="F302" s="1128" t="s">
        <v>2554</v>
      </c>
      <c r="G302" s="1128" t="s">
        <v>2555</v>
      </c>
    </row>
    <row r="303" spans="2:7">
      <c r="B303" s="280"/>
      <c r="C303" s="118">
        <v>42040</v>
      </c>
      <c r="D303" s="1128" t="s">
        <v>163</v>
      </c>
      <c r="E303" s="1128" t="s">
        <v>234</v>
      </c>
      <c r="F303" s="1128" t="s">
        <v>2558</v>
      </c>
      <c r="G303" s="1128" t="s">
        <v>2559</v>
      </c>
    </row>
    <row r="304" spans="2:7">
      <c r="B304" s="280"/>
      <c r="C304" s="118">
        <v>42041</v>
      </c>
      <c r="D304" s="1128" t="s">
        <v>163</v>
      </c>
      <c r="E304" s="1128" t="s">
        <v>234</v>
      </c>
      <c r="F304" s="1128" t="s">
        <v>2562</v>
      </c>
      <c r="G304" s="271"/>
    </row>
    <row r="305" spans="1:37">
      <c r="B305" s="280"/>
      <c r="C305" s="118">
        <v>42041</v>
      </c>
      <c r="D305" s="1128" t="s">
        <v>163</v>
      </c>
      <c r="E305" s="1128" t="s">
        <v>2587</v>
      </c>
      <c r="F305" s="1128" t="s">
        <v>2586</v>
      </c>
      <c r="G305" s="271"/>
    </row>
    <row r="306" spans="1:37">
      <c r="B306" s="283"/>
      <c r="C306" s="159">
        <v>42041</v>
      </c>
      <c r="D306" s="30" t="s">
        <v>163</v>
      </c>
      <c r="E306" s="30" t="s">
        <v>399</v>
      </c>
      <c r="F306" s="30" t="s">
        <v>2598</v>
      </c>
      <c r="G306" s="489"/>
    </row>
    <row r="307" spans="1:37">
      <c r="B307" s="280" t="s">
        <v>2599</v>
      </c>
      <c r="C307" s="118">
        <v>42041</v>
      </c>
      <c r="D307" s="1128" t="s">
        <v>163</v>
      </c>
      <c r="E307" s="1128" t="s">
        <v>1924</v>
      </c>
      <c r="F307" s="1128" t="s">
        <v>2600</v>
      </c>
      <c r="G307" s="271"/>
    </row>
    <row r="308" spans="1:37">
      <c r="B308" s="280"/>
      <c r="C308" s="118">
        <v>42041</v>
      </c>
      <c r="D308" s="1128" t="s">
        <v>163</v>
      </c>
      <c r="E308" s="1128" t="s">
        <v>1014</v>
      </c>
      <c r="F308" s="1128" t="s">
        <v>2606</v>
      </c>
      <c r="G308" s="271"/>
    </row>
    <row r="309" spans="1:37">
      <c r="B309" s="280"/>
      <c r="C309" s="118">
        <v>42044</v>
      </c>
      <c r="D309" s="1128" t="s">
        <v>163</v>
      </c>
      <c r="E309" s="1128" t="s">
        <v>2324</v>
      </c>
      <c r="F309" s="1128" t="s">
        <v>2618</v>
      </c>
      <c r="G309" s="271"/>
    </row>
    <row r="310" spans="1:37">
      <c r="B310" s="280"/>
      <c r="C310" s="118">
        <v>42045</v>
      </c>
      <c r="D310" s="1128" t="s">
        <v>163</v>
      </c>
      <c r="E310" s="1128" t="s">
        <v>1924</v>
      </c>
      <c r="F310" s="1128" t="s">
        <v>2653</v>
      </c>
      <c r="G310" s="271"/>
    </row>
    <row r="311" spans="1:37">
      <c r="B311" s="280"/>
      <c r="C311" s="118">
        <v>42047</v>
      </c>
      <c r="D311" s="1128" t="s">
        <v>163</v>
      </c>
      <c r="E311" s="1128" t="s">
        <v>2492</v>
      </c>
      <c r="F311" s="1128" t="s">
        <v>2662</v>
      </c>
      <c r="G311" s="1128" t="s">
        <v>2663</v>
      </c>
    </row>
    <row r="312" spans="1:37">
      <c r="B312" s="280"/>
      <c r="C312" s="118">
        <v>42055</v>
      </c>
      <c r="D312" s="1128" t="s">
        <v>1074</v>
      </c>
      <c r="E312" s="1128" t="s">
        <v>615</v>
      </c>
      <c r="F312" s="1128" t="s">
        <v>2692</v>
      </c>
      <c r="G312" s="271"/>
    </row>
    <row r="313" spans="1:37" s="2536" customFormat="1">
      <c r="B313" s="283"/>
      <c r="C313" s="159">
        <v>42055</v>
      </c>
      <c r="D313" s="30" t="s">
        <v>163</v>
      </c>
      <c r="E313" s="30" t="s">
        <v>444</v>
      </c>
      <c r="F313" s="30" t="s">
        <v>2694</v>
      </c>
      <c r="G313" s="489"/>
      <c r="H313" s="2540"/>
      <c r="I313" s="2541"/>
      <c r="J313" s="2540"/>
      <c r="K313" s="2541"/>
      <c r="L313" s="2540"/>
      <c r="M313" s="2541"/>
      <c r="N313" s="2540"/>
      <c r="O313" s="2541"/>
      <c r="P313" s="2540"/>
      <c r="Q313" s="2541"/>
      <c r="R313" s="2540"/>
      <c r="S313" s="2541"/>
      <c r="T313" s="2540"/>
      <c r="U313" s="2541"/>
      <c r="V313" s="2540"/>
      <c r="W313" s="2541"/>
      <c r="X313" s="2540"/>
      <c r="Y313" s="2541"/>
      <c r="Z313" s="2540"/>
      <c r="AA313" s="2541"/>
      <c r="AB313" s="2540"/>
      <c r="AC313" s="2541"/>
      <c r="AD313" s="2540"/>
      <c r="AE313" s="2541"/>
      <c r="AF313" s="2540"/>
      <c r="AG313" s="2541"/>
      <c r="AH313" s="2540"/>
      <c r="AI313" s="2541"/>
      <c r="AJ313" s="2540"/>
      <c r="AK313" s="2541"/>
    </row>
    <row r="314" spans="1:37" s="2536" customFormat="1">
      <c r="B314" s="280" t="s">
        <v>2718</v>
      </c>
      <c r="C314" s="118">
        <v>42059</v>
      </c>
      <c r="D314" s="1128" t="s">
        <v>460</v>
      </c>
      <c r="E314" s="1128" t="s">
        <v>1237</v>
      </c>
      <c r="F314" s="1128" t="s">
        <v>2715</v>
      </c>
      <c r="G314" s="271" t="s">
        <v>2716</v>
      </c>
      <c r="H314" s="2540"/>
      <c r="I314" s="2541"/>
      <c r="J314" s="2540"/>
      <c r="K314" s="2541"/>
      <c r="L314" s="2540"/>
      <c r="M314" s="2541"/>
      <c r="N314" s="2540"/>
      <c r="O314" s="2541"/>
      <c r="P314" s="2540"/>
      <c r="Q314" s="2541"/>
      <c r="R314" s="2540"/>
      <c r="S314" s="2541"/>
      <c r="T314" s="2540"/>
      <c r="U314" s="2541"/>
      <c r="V314" s="2540"/>
      <c r="W314" s="2541"/>
      <c r="X314" s="2540"/>
      <c r="Y314" s="2541"/>
      <c r="Z314" s="2540"/>
      <c r="AA314" s="2541"/>
      <c r="AB314" s="2540"/>
      <c r="AC314" s="2541"/>
      <c r="AD314" s="2540"/>
      <c r="AE314" s="2541"/>
      <c r="AF314" s="2540"/>
      <c r="AG314" s="2541"/>
      <c r="AH314" s="2540"/>
      <c r="AI314" s="2541"/>
      <c r="AJ314" s="2540"/>
      <c r="AK314" s="2541"/>
    </row>
    <row r="315" spans="1:37" s="2536" customFormat="1">
      <c r="B315" s="280"/>
      <c r="C315" s="118">
        <v>42059</v>
      </c>
      <c r="D315" s="1128" t="s">
        <v>460</v>
      </c>
      <c r="E315" s="1128" t="s">
        <v>1924</v>
      </c>
      <c r="F315" s="1128" t="s">
        <v>2717</v>
      </c>
      <c r="G315" s="1128"/>
      <c r="H315" s="2540"/>
      <c r="I315" s="2541"/>
      <c r="J315" s="2540"/>
      <c r="K315" s="2541"/>
      <c r="L315" s="2540"/>
      <c r="M315" s="2541"/>
      <c r="N315" s="2540"/>
      <c r="O315" s="2541"/>
      <c r="P315" s="2540"/>
      <c r="Q315" s="2541"/>
      <c r="R315" s="2540"/>
      <c r="S315" s="2541"/>
      <c r="T315" s="2540"/>
      <c r="U315" s="2541"/>
      <c r="V315" s="2540"/>
      <c r="W315" s="2541"/>
      <c r="X315" s="2540"/>
      <c r="Y315" s="2541"/>
      <c r="Z315" s="2540"/>
      <c r="AA315" s="2541"/>
      <c r="AB315" s="2540"/>
      <c r="AC315" s="2541"/>
      <c r="AD315" s="2540"/>
      <c r="AE315" s="2541"/>
      <c r="AF315" s="2540"/>
      <c r="AG315" s="2541"/>
      <c r="AH315" s="2540"/>
      <c r="AI315" s="2541"/>
      <c r="AJ315" s="2540"/>
      <c r="AK315" s="2541"/>
    </row>
    <row r="316" spans="1:37">
      <c r="A316" s="1128"/>
      <c r="B316" s="280"/>
      <c r="C316" s="118">
        <v>42062</v>
      </c>
      <c r="D316" s="1128" t="s">
        <v>461</v>
      </c>
      <c r="E316" s="1128" t="s">
        <v>1237</v>
      </c>
      <c r="F316" s="1128" t="s">
        <v>2725</v>
      </c>
      <c r="G316" s="1128" t="s">
        <v>2724</v>
      </c>
    </row>
    <row r="317" spans="1:37" s="2536" customFormat="1">
      <c r="A317" s="1128"/>
      <c r="B317" s="280"/>
      <c r="C317" s="118">
        <v>42044</v>
      </c>
      <c r="D317" s="1128" t="s">
        <v>460</v>
      </c>
      <c r="E317" s="1128" t="s">
        <v>2918</v>
      </c>
      <c r="F317" s="1128" t="s">
        <v>2919</v>
      </c>
      <c r="G317" s="1128"/>
      <c r="H317" s="2540"/>
      <c r="I317" s="2541"/>
      <c r="J317" s="2540"/>
      <c r="K317" s="2541"/>
      <c r="L317" s="2540"/>
      <c r="M317" s="2541"/>
      <c r="N317" s="2540"/>
      <c r="O317" s="2541"/>
      <c r="P317" s="2540"/>
      <c r="Q317" s="2541"/>
      <c r="R317" s="2540"/>
      <c r="S317" s="2541"/>
      <c r="T317" s="2540"/>
      <c r="U317" s="2541"/>
      <c r="V317" s="2540"/>
      <c r="W317" s="2541"/>
      <c r="X317" s="2540"/>
      <c r="Y317" s="2541"/>
      <c r="Z317" s="2540"/>
      <c r="AA317" s="2541"/>
      <c r="AB317" s="2540"/>
      <c r="AC317" s="2541"/>
      <c r="AD317" s="2540"/>
      <c r="AE317" s="2541"/>
      <c r="AF317" s="2540"/>
      <c r="AG317" s="2541"/>
      <c r="AH317" s="2540"/>
      <c r="AI317" s="2541"/>
      <c r="AJ317" s="2540"/>
      <c r="AK317" s="2541"/>
    </row>
    <row r="318" spans="1:37">
      <c r="A318" s="1128"/>
      <c r="B318" s="280"/>
      <c r="C318" s="118">
        <v>42073</v>
      </c>
      <c r="D318" s="1128" t="s">
        <v>163</v>
      </c>
      <c r="E318" s="1128" t="s">
        <v>1714</v>
      </c>
      <c r="F318" s="1128" t="s">
        <v>2928</v>
      </c>
      <c r="G318" s="271"/>
    </row>
    <row r="319" spans="1:37">
      <c r="A319" s="1128"/>
      <c r="B319" s="280"/>
      <c r="C319" s="118">
        <v>42075</v>
      </c>
      <c r="D319" s="1128" t="s">
        <v>163</v>
      </c>
      <c r="E319" s="1128" t="s">
        <v>644</v>
      </c>
      <c r="F319" s="1128" t="s">
        <v>2970</v>
      </c>
      <c r="G319" s="271"/>
    </row>
    <row r="320" spans="1:37">
      <c r="A320" s="1128"/>
      <c r="B320" s="280"/>
      <c r="C320" s="118">
        <v>42075</v>
      </c>
      <c r="D320" s="1128" t="s">
        <v>163</v>
      </c>
      <c r="E320" s="1128" t="s">
        <v>654</v>
      </c>
      <c r="F320" s="1128" t="s">
        <v>2971</v>
      </c>
      <c r="G320" s="271"/>
    </row>
    <row r="321" spans="1:7">
      <c r="A321" s="1128"/>
      <c r="B321" s="283"/>
      <c r="C321" s="159">
        <v>42096</v>
      </c>
      <c r="D321" s="30" t="s">
        <v>163</v>
      </c>
      <c r="E321" s="30" t="s">
        <v>2324</v>
      </c>
      <c r="F321" s="30" t="s">
        <v>2977</v>
      </c>
      <c r="G321" s="489"/>
    </row>
    <row r="322" spans="1:7">
      <c r="A322" s="1128"/>
      <c r="B322" s="283" t="s">
        <v>2978</v>
      </c>
      <c r="C322" s="159">
        <v>42096</v>
      </c>
      <c r="D322" s="30" t="s">
        <v>163</v>
      </c>
      <c r="E322" s="30" t="s">
        <v>654</v>
      </c>
      <c r="F322" s="30" t="s">
        <v>2979</v>
      </c>
      <c r="G322" s="489"/>
    </row>
    <row r="323" spans="1:7">
      <c r="A323" s="1128"/>
      <c r="B323" s="280" t="s">
        <v>2981</v>
      </c>
      <c r="C323" s="118">
        <v>42096</v>
      </c>
      <c r="D323" s="1128" t="s">
        <v>163</v>
      </c>
      <c r="E323" s="1128" t="s">
        <v>654</v>
      </c>
      <c r="F323" s="1128" t="s">
        <v>2980</v>
      </c>
      <c r="G323" s="271"/>
    </row>
    <row r="324" spans="1:7">
      <c r="A324" s="2542"/>
      <c r="B324" s="280"/>
      <c r="C324" s="118">
        <v>42103</v>
      </c>
      <c r="D324" s="1128" t="s">
        <v>163</v>
      </c>
      <c r="E324" s="1128" t="s">
        <v>1122</v>
      </c>
      <c r="F324" s="1128" t="s">
        <v>2982</v>
      </c>
      <c r="G324" s="1128" t="s">
        <v>2983</v>
      </c>
    </row>
    <row r="325" spans="1:7">
      <c r="A325" s="2542"/>
      <c r="B325" s="280"/>
      <c r="C325" s="118">
        <v>42103</v>
      </c>
      <c r="D325" s="1128" t="s">
        <v>163</v>
      </c>
      <c r="E325" s="1128" t="s">
        <v>2984</v>
      </c>
      <c r="F325" s="1128" t="s">
        <v>2985</v>
      </c>
      <c r="G325" s="271"/>
    </row>
    <row r="326" spans="1:7">
      <c r="A326" s="2542"/>
      <c r="B326" s="280"/>
      <c r="C326" s="118">
        <v>42103</v>
      </c>
      <c r="D326" s="1128" t="s">
        <v>163</v>
      </c>
      <c r="E326" s="1128" t="s">
        <v>2984</v>
      </c>
      <c r="F326" s="1128" t="s">
        <v>3013</v>
      </c>
      <c r="G326" s="1128" t="s">
        <v>3014</v>
      </c>
    </row>
    <row r="327" spans="1:7">
      <c r="B327" s="280"/>
      <c r="C327" s="118">
        <v>42103</v>
      </c>
      <c r="D327" s="1128" t="s">
        <v>163</v>
      </c>
      <c r="E327" s="1128" t="s">
        <v>1078</v>
      </c>
      <c r="F327" s="1128" t="s">
        <v>3079</v>
      </c>
      <c r="G327" s="271"/>
    </row>
    <row r="328" spans="1:7">
      <c r="B328" s="283"/>
      <c r="C328" s="159">
        <v>42103</v>
      </c>
      <c r="D328" s="30" t="s">
        <v>163</v>
      </c>
      <c r="E328" s="30" t="s">
        <v>644</v>
      </c>
      <c r="F328" s="30" t="s">
        <v>3081</v>
      </c>
      <c r="G328" s="489"/>
    </row>
    <row r="329" spans="1:7">
      <c r="B329" s="283" t="s">
        <v>3085</v>
      </c>
      <c r="C329" s="159">
        <v>42096</v>
      </c>
      <c r="D329" s="30" t="s">
        <v>163</v>
      </c>
      <c r="E329" s="30" t="s">
        <v>654</v>
      </c>
      <c r="F329" s="30" t="s">
        <v>2979</v>
      </c>
      <c r="G329" s="30" t="s">
        <v>3014</v>
      </c>
    </row>
    <row r="330" spans="1:7">
      <c r="B330" s="280"/>
      <c r="C330" s="1128"/>
      <c r="D330" s="1128"/>
      <c r="E330" s="1128"/>
      <c r="F330" s="1128"/>
      <c r="G330" s="271"/>
    </row>
  </sheetData>
  <sortState ref="E3:F26">
    <sortCondition ref="E3:E26"/>
  </sortState>
  <dataConsolidate/>
  <mergeCells count="4">
    <mergeCell ref="B39:B40"/>
    <mergeCell ref="D39:D40"/>
    <mergeCell ref="C39:C40"/>
    <mergeCell ref="E39:G39"/>
  </mergeCells>
  <dataValidations count="1">
    <dataValidation type="list" allowBlank="1" showInputMessage="1" showErrorMessage="1" sqref="E13:E14">
      <formula1>Onglets</formula1>
    </dataValidation>
  </dataValidations>
  <hyperlinks>
    <hyperlink ref="E3" location="'Tuyauteries process'!Zone_d_impression" display="Tuyauteries process"/>
    <hyperlink ref="E9" location="'21- H2S'!A1" display="21- H2S"/>
    <hyperlink ref="E32" location="'86-Eau chaude'!Zone_d_impression" display="86-Eau chaude"/>
    <hyperlink ref="E31" location="'85-chiller'!Zone_d_impression" display="85 - chiller"/>
    <hyperlink ref="E6" location="'130-sechageBP'!A1" display="130- séchageBP"/>
    <hyperlink ref="E98" location="'Eau chaude et echangeurs'!Zone_d_impression" display="Eau chaude et echangeurs"/>
    <hyperlink ref="E16" location="'320-sechageMP'!A1" display="320-sechageMP"/>
    <hyperlink ref="E7" location="'133-contrôle HR'!Zone_d_impression" display="133-contrôle HR"/>
    <hyperlink ref="E24" location="'54-ech inter etage'!A1" display="54-ech inter étage"/>
    <hyperlink ref="E26" location="'64-ech biomethane'!Zone_d_impression" display="64-ech biomethane"/>
    <hyperlink ref="E10" location="'215-inj air'!A1" display="215-inj Air"/>
    <hyperlink ref="E28" location="'81-alim air'!Zone_d_impression" display="81-alim air"/>
    <hyperlink ref="E29" location="'82-alim azote'!Zone_d_impression" display="82-alim azote"/>
    <hyperlink ref="E34" location="'915-indic process sortie'!A1" display="915-indic process sortie"/>
    <hyperlink ref="E4" location="'01-entrée système'!Zone_d_impression" display="01-entrée système"/>
    <hyperlink ref="E8" location="'134-pré refroi BP'!A1" display="134-pré refroi BP"/>
    <hyperlink ref="E33" location="'87-Eau froide'!A1" display="87-Eau froide"/>
    <hyperlink ref="E21" location="'42 - ORS'!Zone_d_impression" display="42 - ORS"/>
    <hyperlink ref="E11" location="'25 - Filtre BP'!A1" display="25 - Filtre BP"/>
    <hyperlink ref="E22" location="'43 - Filtre MP'!Zone_d_impression" display="43 - Filtre MP"/>
    <hyperlink ref="E27" location="'72-73-78 - Events et condensats'!Zone_d_impression" display="72-73-78 - Events et condensats"/>
    <hyperlink ref="E23" location="'51-52-55-56-membrane'!A1" display="51-52-55-56 Membranes"/>
    <hyperlink ref="E18" location="'322-rechauffageMP'!A1" display="322-rechauffageMP"/>
    <hyperlink ref="E19" location="'33-Filtres MP'!A1" display="33-Filtres MP"/>
    <hyperlink ref="E17" location="'321-filtre coalescer'!A1" display="321-filtre coalescer"/>
    <hyperlink ref="E30" location="'84-Analyses'!Zone_d_impression" display="84-Analyses"/>
    <hyperlink ref="E20" location="'41-PSA'!Zone_d_impression" display="41-PSA"/>
    <hyperlink ref="E5" location="'11-surpresseur'!A1" display="11-surpresseur"/>
    <hyperlink ref="E12" location="'26-COV CA'!A1" display="26-COV CA"/>
    <hyperlink ref="E2" location="'Choix Devis&amp;Projet'!A1" display="Choix Devis&amp;Projet"/>
    <hyperlink ref="E25" location="'60-injection'!A1" display="60-injection"/>
    <hyperlink ref="E13" location="'31-Compresseur MP'!Zone_d_impression" display="31-Compresseur MP"/>
    <hyperlink ref="E14" location="'313-respiration'!Zone_d_impression" display="313-respiration"/>
    <hyperlink ref="E15" location="'324-aerotherme'!Zone_d_impression" display="324-aerotherme"/>
  </hyperlinks>
  <printOptions horizontalCentered="1"/>
  <pageMargins left="0.39370078740157483" right="0.39370078740157483" top="0.86614173228346458" bottom="0.59055118110236227" header="0.39370078740157483" footer="0.39370078740157483"/>
  <pageSetup paperSize="9" scale="37" orientation="portrait"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5.xml><?xml version="1.0" encoding="utf-8"?>
<worksheet xmlns="http://schemas.openxmlformats.org/spreadsheetml/2006/main" xmlns:r="http://schemas.openxmlformats.org/officeDocument/2006/relationships">
  <sheetPr>
    <tabColor rgb="FF0000FF"/>
    <pageSetUpPr fitToPage="1"/>
  </sheetPr>
  <dimension ref="A1:AT68"/>
  <sheetViews>
    <sheetView zoomScale="55" zoomScaleNormal="55" workbookViewId="0">
      <pane xSplit="6" ySplit="10" topLeftCell="G11" activePane="bottomRight" state="frozen"/>
      <selection activeCell="A10" sqref="A10:I10"/>
      <selection pane="topRight" activeCell="A10" sqref="A10:I10"/>
      <selection pane="bottomLeft" activeCell="A10" sqref="A10:I10"/>
      <selection pane="bottomRight" activeCell="A10" sqref="A10:I10"/>
    </sheetView>
  </sheetViews>
  <sheetFormatPr baseColWidth="10" defaultRowHeight="15" outlineLevelCol="1"/>
  <cols>
    <col min="1" max="1" width="3.7109375" style="1497" customWidth="1"/>
    <col min="2" max="3" width="6.85546875" style="1462" customWidth="1"/>
    <col min="4" max="4" width="3.85546875" style="1462" bestFit="1" customWidth="1"/>
    <col min="5" max="5" width="6.28515625" style="1462" bestFit="1" customWidth="1"/>
    <col min="6" max="6" width="6" style="1462" bestFit="1" customWidth="1"/>
    <col min="7" max="7" width="21" style="1462" customWidth="1" outlineLevel="1"/>
    <col min="8" max="8" width="3.7109375" style="1497" customWidth="1"/>
    <col min="9" max="9" width="3.7109375" style="1462" customWidth="1"/>
    <col min="10" max="25" width="9.7109375" style="1462" customWidth="1" outlineLevel="1"/>
    <col min="26" max="27" width="3.7109375" style="1497" customWidth="1"/>
    <col min="28" max="28" width="11" style="1497" customWidth="1" outlineLevel="1"/>
    <col min="29" max="29" width="11" style="1462" customWidth="1"/>
    <col min="30" max="30" width="28.7109375" style="1497" customWidth="1"/>
    <col min="31" max="31" width="37.7109375" style="1497" customWidth="1"/>
    <col min="32" max="33" width="3.7109375" style="1497" customWidth="1"/>
    <col min="34" max="35" width="10.85546875" style="1497" customWidth="1"/>
    <col min="36" max="36" width="28.7109375" style="1497" customWidth="1"/>
    <col min="37" max="37" width="37.7109375" style="1462" customWidth="1"/>
    <col min="38" max="39" width="3.7109375" style="1497" customWidth="1"/>
    <col min="40" max="40" width="21.42578125" style="1497" customWidth="1"/>
    <col min="41" max="41" width="37.7109375" style="1497" customWidth="1"/>
    <col min="42" max="43" width="3.7109375" style="1497" customWidth="1"/>
    <col min="44" max="44" width="33.5703125" style="1497" customWidth="1"/>
    <col min="45" max="45" width="37.7109375" style="1462" customWidth="1"/>
    <col min="46" max="46" width="3.7109375" style="1497" customWidth="1"/>
    <col min="47" max="16384" width="11.42578125" style="1462"/>
  </cols>
  <sheetData>
    <row r="1" spans="1:46" s="124" customFormat="1" ht="16.5" thickBot="1">
      <c r="A1" s="189" t="s">
        <v>2150</v>
      </c>
      <c r="B1" s="190"/>
      <c r="C1" s="190"/>
      <c r="D1" s="190"/>
      <c r="E1" s="190"/>
      <c r="F1" s="191"/>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2"/>
      <c r="AL1" s="2825"/>
      <c r="AM1" s="2825"/>
    </row>
    <row r="2" spans="1:46">
      <c r="AN2" s="2282"/>
      <c r="AO2" s="2283"/>
    </row>
    <row r="3" spans="1:46" ht="15" customHeight="1">
      <c r="A3" s="2571" t="s">
        <v>1947</v>
      </c>
      <c r="N3" s="2570" t="s">
        <v>1948</v>
      </c>
      <c r="P3" s="2271"/>
      <c r="Q3" s="2273" t="s">
        <v>1778</v>
      </c>
      <c r="R3" s="2273" t="s">
        <v>1778</v>
      </c>
      <c r="T3" s="2272"/>
      <c r="U3" s="2273" t="s">
        <v>1788</v>
      </c>
      <c r="AD3" s="2541"/>
      <c r="AN3" s="3780" t="s">
        <v>2025</v>
      </c>
      <c r="AO3" s="3780"/>
    </row>
    <row r="4" spans="1:46">
      <c r="A4" s="2571" t="s">
        <v>1949</v>
      </c>
      <c r="P4" s="2274"/>
      <c r="Q4" s="2273" t="s">
        <v>1778</v>
      </c>
      <c r="R4" s="2273" t="s">
        <v>1778</v>
      </c>
      <c r="T4" s="1496"/>
      <c r="U4" s="2570" t="s">
        <v>1779</v>
      </c>
      <c r="AN4" s="2678" t="s">
        <v>2022</v>
      </c>
      <c r="AO4" s="2280"/>
    </row>
    <row r="5" spans="1:46">
      <c r="P5" s="2275"/>
      <c r="Q5" s="2273" t="s">
        <v>1778</v>
      </c>
      <c r="R5" s="2273" t="s">
        <v>1778</v>
      </c>
      <c r="T5" s="2275"/>
      <c r="U5" s="2273" t="s">
        <v>1950</v>
      </c>
      <c r="AN5" s="2678" t="s">
        <v>2023</v>
      </c>
      <c r="AO5" s="2281"/>
    </row>
    <row r="6" spans="1:46" ht="15.75" thickBot="1">
      <c r="AN6" s="2282" t="s">
        <v>2024</v>
      </c>
      <c r="AO6" s="2283"/>
    </row>
    <row r="7" spans="1:46" ht="24" thickBot="1">
      <c r="A7" s="2405"/>
      <c r="B7" s="2604" t="s">
        <v>1961</v>
      </c>
      <c r="C7" s="2406"/>
      <c r="D7" s="2406"/>
      <c r="E7" s="2406"/>
      <c r="F7" s="2406"/>
      <c r="G7" s="2406"/>
      <c r="H7" s="2407"/>
      <c r="I7" s="2284"/>
      <c r="J7" s="2603" t="s">
        <v>1962</v>
      </c>
      <c r="K7" s="2603" t="s">
        <v>1962</v>
      </c>
      <c r="L7" s="2285"/>
      <c r="M7" s="2286"/>
      <c r="N7" s="2286"/>
      <c r="O7" s="2286"/>
      <c r="P7" s="2286"/>
      <c r="Q7" s="2286"/>
      <c r="R7" s="2286"/>
      <c r="S7" s="2286"/>
      <c r="T7" s="2286"/>
      <c r="U7" s="2286"/>
      <c r="V7" s="2286"/>
      <c r="W7" s="2286"/>
      <c r="X7" s="2286"/>
      <c r="Y7" s="2286"/>
      <c r="Z7" s="2287"/>
      <c r="AA7" s="3640"/>
      <c r="AB7" s="3641" t="s">
        <v>3080</v>
      </c>
      <c r="AC7" s="3642"/>
      <c r="AD7" s="3643"/>
      <c r="AE7" s="3643"/>
      <c r="AF7" s="3643"/>
      <c r="AG7" s="2415"/>
      <c r="AH7" s="2602" t="s">
        <v>1064</v>
      </c>
      <c r="AI7" s="2416"/>
      <c r="AJ7" s="2416"/>
      <c r="AK7" s="2417"/>
      <c r="AL7" s="2418"/>
      <c r="AM7" s="2288"/>
      <c r="AN7" s="2605" t="s">
        <v>1063</v>
      </c>
      <c r="AO7" s="2289"/>
      <c r="AP7" s="2290"/>
      <c r="AQ7" s="2291"/>
      <c r="AR7" s="2604" t="s">
        <v>1808</v>
      </c>
      <c r="AS7" s="2292"/>
      <c r="AT7" s="2293"/>
    </row>
    <row r="8" spans="1:46" s="1463" customFormat="1" ht="30">
      <c r="A8" s="2300"/>
      <c r="B8" s="3781" t="s">
        <v>1769</v>
      </c>
      <c r="C8" s="3782"/>
      <c r="D8" s="3783" t="s">
        <v>1046</v>
      </c>
      <c r="E8" s="3784"/>
      <c r="F8" s="3785"/>
      <c r="G8" s="3791" t="s">
        <v>1060</v>
      </c>
      <c r="H8" s="2303"/>
      <c r="I8" s="2294"/>
      <c r="J8" s="3789" t="s">
        <v>1963</v>
      </c>
      <c r="K8" s="3789"/>
      <c r="L8" s="3789"/>
      <c r="M8" s="3789"/>
      <c r="N8" s="3789"/>
      <c r="O8" s="3789"/>
      <c r="P8" s="3789"/>
      <c r="Q8" s="3789"/>
      <c r="R8" s="3789"/>
      <c r="S8" s="3789"/>
      <c r="T8" s="3789"/>
      <c r="U8" s="3789"/>
      <c r="V8" s="3789"/>
      <c r="W8" s="3789"/>
      <c r="X8" s="3789"/>
      <c r="Y8" s="3790"/>
      <c r="Z8" s="2295"/>
      <c r="AA8" s="3644"/>
      <c r="AB8" s="3793" t="s">
        <v>1061</v>
      </c>
      <c r="AC8" s="3794"/>
      <c r="AD8" s="3795"/>
      <c r="AE8" s="2408" t="s">
        <v>1045</v>
      </c>
      <c r="AF8" s="3649"/>
      <c r="AG8" s="2419"/>
      <c r="AH8" s="2409" t="s">
        <v>1061</v>
      </c>
      <c r="AI8" s="2410"/>
      <c r="AJ8" s="2410"/>
      <c r="AK8" s="2411" t="s">
        <v>1045</v>
      </c>
      <c r="AL8" s="2420"/>
      <c r="AM8" s="2296"/>
      <c r="AN8" s="2297" t="s">
        <v>1065</v>
      </c>
      <c r="AO8" s="2298" t="s">
        <v>1045</v>
      </c>
      <c r="AP8" s="2299"/>
      <c r="AQ8" s="2300"/>
      <c r="AR8" s="2301" t="s">
        <v>1062</v>
      </c>
      <c r="AS8" s="2302" t="s">
        <v>1045</v>
      </c>
      <c r="AT8" s="2303"/>
    </row>
    <row r="9" spans="1:46" s="1463" customFormat="1" ht="122.25" customHeight="1" thickBot="1">
      <c r="A9" s="2312"/>
      <c r="B9" s="2601" t="s">
        <v>1770</v>
      </c>
      <c r="C9" s="2600" t="s">
        <v>2151</v>
      </c>
      <c r="D9" s="3786"/>
      <c r="E9" s="3787"/>
      <c r="F9" s="3788"/>
      <c r="G9" s="3792"/>
      <c r="H9" s="2315"/>
      <c r="I9" s="2304"/>
      <c r="J9" s="2305" t="s">
        <v>2147</v>
      </c>
      <c r="K9" s="2305" t="s">
        <v>2148</v>
      </c>
      <c r="L9" s="2305" t="s">
        <v>1765</v>
      </c>
      <c r="M9" s="2305" t="s">
        <v>1766</v>
      </c>
      <c r="N9" s="2305" t="s">
        <v>1789</v>
      </c>
      <c r="O9" s="2305" t="s">
        <v>1057</v>
      </c>
      <c r="P9" s="2305" t="s">
        <v>1056</v>
      </c>
      <c r="Q9" s="2305" t="s">
        <v>1055</v>
      </c>
      <c r="R9" s="2305" t="s">
        <v>2315</v>
      </c>
      <c r="S9" s="2305" t="s">
        <v>1053</v>
      </c>
      <c r="T9" s="2305" t="s">
        <v>1790</v>
      </c>
      <c r="U9" s="2305" t="s">
        <v>1054</v>
      </c>
      <c r="V9" s="2306" t="s">
        <v>1791</v>
      </c>
      <c r="W9" s="2307" t="s">
        <v>1786</v>
      </c>
      <c r="X9" s="2305" t="s">
        <v>1058</v>
      </c>
      <c r="Y9" s="2307" t="s">
        <v>1059</v>
      </c>
      <c r="Z9" s="2308"/>
      <c r="AA9" s="3645"/>
      <c r="AB9" s="2309" t="s">
        <v>1066</v>
      </c>
      <c r="AC9" s="2309" t="s">
        <v>1131</v>
      </c>
      <c r="AD9" s="2831" t="s">
        <v>210</v>
      </c>
      <c r="AE9" s="2830" t="s">
        <v>1132</v>
      </c>
      <c r="AF9" s="3650"/>
      <c r="AG9" s="2421"/>
      <c r="AH9" s="2412" t="s">
        <v>1066</v>
      </c>
      <c r="AI9" s="2412" t="s">
        <v>1131</v>
      </c>
      <c r="AJ9" s="2829" t="s">
        <v>210</v>
      </c>
      <c r="AK9" s="2826" t="s">
        <v>1132</v>
      </c>
      <c r="AL9" s="2422"/>
      <c r="AM9" s="2310"/>
      <c r="AN9" s="2827" t="s">
        <v>2026</v>
      </c>
      <c r="AO9" s="2828" t="s">
        <v>2027</v>
      </c>
      <c r="AP9" s="2311"/>
      <c r="AQ9" s="2312"/>
      <c r="AR9" s="2313"/>
      <c r="AS9" s="2314"/>
      <c r="AT9" s="2315"/>
    </row>
    <row r="10" spans="1:46" s="1463" customFormat="1" ht="15.75" thickBot="1">
      <c r="A10" s="2300"/>
      <c r="B10" s="2399"/>
      <c r="C10" s="2395"/>
      <c r="D10" s="2302"/>
      <c r="E10" s="2396"/>
      <c r="F10" s="2397"/>
      <c r="G10" s="2398"/>
      <c r="H10" s="2303"/>
      <c r="I10" s="2304"/>
      <c r="J10" s="2316"/>
      <c r="K10" s="2316"/>
      <c r="L10" s="2316"/>
      <c r="M10" s="2316"/>
      <c r="N10" s="2316"/>
      <c r="O10" s="2316"/>
      <c r="P10" s="2316"/>
      <c r="Q10" s="2316"/>
      <c r="R10" s="2316"/>
      <c r="S10" s="2316"/>
      <c r="T10" s="2316"/>
      <c r="U10" s="2316"/>
      <c r="V10" s="2317"/>
      <c r="W10" s="2318"/>
      <c r="X10" s="2316"/>
      <c r="Y10" s="2318"/>
      <c r="Z10" s="2295"/>
      <c r="AA10" s="3646"/>
      <c r="AB10" s="2319"/>
      <c r="AC10" s="2320"/>
      <c r="AD10" s="2320"/>
      <c r="AE10" s="2319"/>
      <c r="AF10" s="3649"/>
      <c r="AG10" s="2419"/>
      <c r="AH10" s="2413"/>
      <c r="AI10" s="2414"/>
      <c r="AJ10" s="2414"/>
      <c r="AK10" s="2413"/>
      <c r="AL10" s="2420"/>
      <c r="AM10" s="2296"/>
      <c r="AN10" s="2297"/>
      <c r="AO10" s="2298"/>
      <c r="AP10" s="2299"/>
      <c r="AQ10" s="2300"/>
      <c r="AR10" s="2301"/>
      <c r="AS10" s="2302"/>
      <c r="AT10" s="2303"/>
    </row>
    <row r="11" spans="1:46" ht="30" customHeight="1">
      <c r="A11" s="2336"/>
      <c r="B11" s="2400" t="s">
        <v>899</v>
      </c>
      <c r="C11" s="2263">
        <v>1</v>
      </c>
      <c r="D11" s="2573" t="s">
        <v>1792</v>
      </c>
      <c r="E11" s="2574"/>
      <c r="F11" s="2575"/>
      <c r="G11" s="2329" t="s">
        <v>187</v>
      </c>
      <c r="H11" s="2339"/>
      <c r="I11" s="2321"/>
      <c r="J11" s="2322"/>
      <c r="K11" s="2323"/>
      <c r="L11" s="2323"/>
      <c r="M11" s="2324"/>
      <c r="N11" s="2266"/>
      <c r="O11" s="2266"/>
      <c r="P11" s="2266"/>
      <c r="Q11" s="2266"/>
      <c r="R11" s="2266"/>
      <c r="S11" s="2260"/>
      <c r="T11" s="2325"/>
      <c r="U11" s="2322"/>
      <c r="V11" s="2326"/>
      <c r="W11" s="2327"/>
      <c r="X11" s="2325"/>
      <c r="Y11" s="2327"/>
      <c r="Z11" s="2328"/>
      <c r="AA11" s="3647"/>
      <c r="AB11" s="2433"/>
      <c r="AC11" s="2331"/>
      <c r="AD11" s="2433"/>
      <c r="AE11" s="2433"/>
      <c r="AF11" s="3651"/>
      <c r="AG11" s="2423"/>
      <c r="AH11" s="2384"/>
      <c r="AI11" s="2331"/>
      <c r="AJ11" s="2572" t="s">
        <v>1951</v>
      </c>
      <c r="AK11" s="2330"/>
      <c r="AL11" s="2429"/>
      <c r="AM11" s="2332"/>
      <c r="AN11" s="2333"/>
      <c r="AO11" s="2334"/>
      <c r="AP11" s="2335"/>
      <c r="AQ11" s="2336"/>
      <c r="AR11" s="2337"/>
      <c r="AS11" s="2338"/>
      <c r="AT11" s="2339"/>
    </row>
    <row r="12" spans="1:46" ht="30" customHeight="1">
      <c r="A12" s="2336"/>
      <c r="B12" s="2401" t="s">
        <v>1729</v>
      </c>
      <c r="C12" s="2340">
        <v>1</v>
      </c>
      <c r="D12" s="2576" t="s">
        <v>1133</v>
      </c>
      <c r="E12" s="2577" t="s">
        <v>1134</v>
      </c>
      <c r="F12" s="2578"/>
      <c r="G12" s="2347" t="s">
        <v>466</v>
      </c>
      <c r="H12" s="2339"/>
      <c r="I12" s="2321"/>
      <c r="J12" s="2393">
        <f t="shared" ref="J12:J23" si="0">J$11</f>
        <v>0</v>
      </c>
      <c r="K12" s="2341"/>
      <c r="L12" s="2341"/>
      <c r="M12" s="2341"/>
      <c r="N12" s="2342"/>
      <c r="O12" s="2342"/>
      <c r="P12" s="2342"/>
      <c r="Q12" s="2342"/>
      <c r="R12" s="2342"/>
      <c r="S12" s="2343"/>
      <c r="T12" s="2342"/>
      <c r="U12" s="2342"/>
      <c r="V12" s="2344"/>
      <c r="W12" s="2345"/>
      <c r="X12" s="2342"/>
      <c r="Y12" s="2346">
        <v>1</v>
      </c>
      <c r="Z12" s="2328"/>
      <c r="AA12" s="3647"/>
      <c r="AB12" s="2431"/>
      <c r="AC12" s="2432"/>
      <c r="AD12" s="2431"/>
      <c r="AE12" s="2431"/>
      <c r="AF12" s="3651"/>
      <c r="AG12" s="2423"/>
      <c r="AH12" s="2385"/>
      <c r="AI12" s="2349" t="s">
        <v>1764</v>
      </c>
      <c r="AJ12" s="2348"/>
      <c r="AK12" s="2348"/>
      <c r="AL12" s="2429"/>
      <c r="AM12" s="2332"/>
      <c r="AN12" s="2350"/>
      <c r="AO12" s="2351"/>
      <c r="AP12" s="2335"/>
      <c r="AQ12" s="2336"/>
      <c r="AR12" s="2352"/>
      <c r="AS12" s="2353"/>
      <c r="AT12" s="2339"/>
    </row>
    <row r="13" spans="1:46" ht="30" customHeight="1">
      <c r="A13" s="2336"/>
      <c r="B13" s="2402">
        <v>11</v>
      </c>
      <c r="C13" s="2262"/>
      <c r="D13" s="2579" t="s">
        <v>1051</v>
      </c>
      <c r="E13" s="2580">
        <v>1101</v>
      </c>
      <c r="F13" s="2581"/>
      <c r="G13" s="2354" t="s">
        <v>1535</v>
      </c>
      <c r="H13" s="2339"/>
      <c r="I13" s="2321"/>
      <c r="J13" s="2393">
        <f t="shared" si="0"/>
        <v>0</v>
      </c>
      <c r="K13" s="2341"/>
      <c r="L13" s="2261"/>
      <c r="M13" s="2393">
        <f>M$11</f>
        <v>0</v>
      </c>
      <c r="N13" s="2266"/>
      <c r="O13" s="2266"/>
      <c r="P13" s="2266"/>
      <c r="Q13" s="2266"/>
      <c r="R13" s="2266"/>
      <c r="S13" s="2267"/>
      <c r="T13" s="2266"/>
      <c r="U13" s="2266"/>
      <c r="V13" s="2268"/>
      <c r="W13" s="2272"/>
      <c r="X13" s="2266"/>
      <c r="Y13" s="2272"/>
      <c r="Z13" s="2328"/>
      <c r="AA13" s="3647"/>
      <c r="AB13" s="2386"/>
      <c r="AC13" s="2388"/>
      <c r="AD13" s="1493"/>
      <c r="AE13" s="1493"/>
      <c r="AF13" s="3651"/>
      <c r="AG13" s="2423"/>
      <c r="AH13" s="2386"/>
      <c r="AI13" s="2388"/>
      <c r="AJ13" s="1493"/>
      <c r="AK13" s="1493"/>
      <c r="AL13" s="2429"/>
      <c r="AM13" s="2332"/>
      <c r="AN13" s="2355"/>
      <c r="AO13" s="2356"/>
      <c r="AP13" s="2335"/>
      <c r="AQ13" s="2336"/>
      <c r="AR13" s="2387"/>
      <c r="AS13" s="2357"/>
      <c r="AT13" s="2339"/>
    </row>
    <row r="14" spans="1:46" ht="30" customHeight="1">
      <c r="A14" s="2336"/>
      <c r="B14" s="2403">
        <v>130</v>
      </c>
      <c r="C14" s="2262"/>
      <c r="D14" s="2579" t="s">
        <v>1047</v>
      </c>
      <c r="E14" s="2580">
        <v>1301</v>
      </c>
      <c r="F14" s="2581"/>
      <c r="G14" s="2354" t="s">
        <v>1233</v>
      </c>
      <c r="H14" s="2339"/>
      <c r="I14" s="2321"/>
      <c r="J14" s="2393">
        <f t="shared" si="0"/>
        <v>0</v>
      </c>
      <c r="K14" s="2265"/>
      <c r="L14" s="2265"/>
      <c r="M14" s="2393">
        <f>M$11</f>
        <v>0</v>
      </c>
      <c r="N14" s="2266"/>
      <c r="O14" s="2266"/>
      <c r="P14" s="2266"/>
      <c r="Q14" s="2266"/>
      <c r="R14" s="2266"/>
      <c r="S14" s="2267"/>
      <c r="T14" s="2266"/>
      <c r="U14" s="2266"/>
      <c r="V14" s="2268"/>
      <c r="W14" s="2272"/>
      <c r="X14" s="2266"/>
      <c r="Y14" s="2272"/>
      <c r="Z14" s="2328"/>
      <c r="AA14" s="3647"/>
      <c r="AB14" s="2431"/>
      <c r="AC14" s="2432"/>
      <c r="AD14" s="2431"/>
      <c r="AE14" s="2431"/>
      <c r="AF14" s="3651"/>
      <c r="AG14" s="2423"/>
      <c r="AH14" s="2386"/>
      <c r="AI14" s="2276" t="s">
        <v>1768</v>
      </c>
      <c r="AJ14" s="1493"/>
      <c r="AK14" s="1493"/>
      <c r="AL14" s="2429"/>
      <c r="AM14" s="2332"/>
      <c r="AN14" s="2355"/>
      <c r="AO14" s="2356"/>
      <c r="AP14" s="2335"/>
      <c r="AQ14" s="2336"/>
      <c r="AR14" s="2358"/>
      <c r="AS14" s="2357"/>
      <c r="AT14" s="2339"/>
    </row>
    <row r="15" spans="1:46" ht="30" customHeight="1">
      <c r="A15" s="2336"/>
      <c r="B15" s="2404">
        <v>130</v>
      </c>
      <c r="C15" s="2340">
        <f>C14</f>
        <v>0</v>
      </c>
      <c r="D15" s="2579" t="s">
        <v>1048</v>
      </c>
      <c r="E15" s="2580">
        <v>1311</v>
      </c>
      <c r="F15" s="2581"/>
      <c r="G15" s="2354" t="s">
        <v>1233</v>
      </c>
      <c r="H15" s="2339"/>
      <c r="I15" s="2321"/>
      <c r="J15" s="2393">
        <f t="shared" si="0"/>
        <v>0</v>
      </c>
      <c r="K15" s="2265"/>
      <c r="L15" s="2265"/>
      <c r="M15" s="2393">
        <f>M$11</f>
        <v>0</v>
      </c>
      <c r="N15" s="2266"/>
      <c r="O15" s="2266"/>
      <c r="P15" s="2266"/>
      <c r="Q15" s="2266"/>
      <c r="R15" s="2266"/>
      <c r="S15" s="2267"/>
      <c r="T15" s="2266"/>
      <c r="U15" s="2266"/>
      <c r="V15" s="2268"/>
      <c r="W15" s="2272"/>
      <c r="X15" s="2266"/>
      <c r="Y15" s="2359">
        <f>IF(C15=0,0,1)</f>
        <v>0</v>
      </c>
      <c r="Z15" s="2328"/>
      <c r="AA15" s="3647"/>
      <c r="AB15" s="2431"/>
      <c r="AC15" s="2432"/>
      <c r="AD15" s="2431"/>
      <c r="AE15" s="2431"/>
      <c r="AF15" s="3651"/>
      <c r="AG15" s="2423"/>
      <c r="AH15" s="2386"/>
      <c r="AI15" s="2276" t="s">
        <v>1768</v>
      </c>
      <c r="AJ15" s="1493"/>
      <c r="AK15" s="1493"/>
      <c r="AL15" s="2429"/>
      <c r="AM15" s="2332"/>
      <c r="AN15" s="2360"/>
      <c r="AO15" s="2361"/>
      <c r="AP15" s="2335"/>
      <c r="AQ15" s="2336"/>
      <c r="AR15" s="2358"/>
      <c r="AS15" s="2357"/>
      <c r="AT15" s="2339"/>
    </row>
    <row r="16" spans="1:46" ht="30" customHeight="1">
      <c r="A16" s="2336"/>
      <c r="B16" s="2403">
        <v>130</v>
      </c>
      <c r="C16" s="2340">
        <f>C14</f>
        <v>0</v>
      </c>
      <c r="D16" s="2579" t="s">
        <v>1135</v>
      </c>
      <c r="E16" s="2580">
        <v>1301</v>
      </c>
      <c r="F16" s="2581"/>
      <c r="G16" s="2354" t="s">
        <v>1233</v>
      </c>
      <c r="H16" s="2339"/>
      <c r="I16" s="2321"/>
      <c r="J16" s="2393">
        <f t="shared" si="0"/>
        <v>0</v>
      </c>
      <c r="K16" s="2265"/>
      <c r="L16" s="2265"/>
      <c r="M16" s="2393">
        <f>M$11</f>
        <v>0</v>
      </c>
      <c r="N16" s="2266"/>
      <c r="O16" s="2266"/>
      <c r="P16" s="2266"/>
      <c r="Q16" s="2266"/>
      <c r="R16" s="2266"/>
      <c r="S16" s="2267"/>
      <c r="T16" s="2266"/>
      <c r="U16" s="2266"/>
      <c r="V16" s="2268"/>
      <c r="W16" s="2272"/>
      <c r="X16" s="2270">
        <f>IF(C16=0,0,1)</f>
        <v>0</v>
      </c>
      <c r="Y16" s="2272"/>
      <c r="Z16" s="2328"/>
      <c r="AA16" s="3647"/>
      <c r="AB16" s="2434"/>
      <c r="AC16" s="2435"/>
      <c r="AD16" s="2434"/>
      <c r="AE16" s="2434"/>
      <c r="AF16" s="3651"/>
      <c r="AG16" s="2423"/>
      <c r="AH16" s="2386"/>
      <c r="AI16" s="2276" t="s">
        <v>1767</v>
      </c>
      <c r="AJ16" s="1493"/>
      <c r="AK16" s="1493"/>
      <c r="AL16" s="2429"/>
      <c r="AM16" s="2332"/>
      <c r="AN16" s="2360"/>
      <c r="AO16" s="2361"/>
      <c r="AP16" s="2335"/>
      <c r="AQ16" s="2336"/>
      <c r="AR16" s="2358"/>
      <c r="AS16" s="2357"/>
      <c r="AT16" s="2339"/>
    </row>
    <row r="17" spans="1:46" ht="30" customHeight="1">
      <c r="A17" s="2336"/>
      <c r="B17" s="2403">
        <v>133</v>
      </c>
      <c r="C17" s="2262"/>
      <c r="D17" s="2579" t="s">
        <v>1047</v>
      </c>
      <c r="E17" s="2580">
        <v>1331</v>
      </c>
      <c r="F17" s="2581"/>
      <c r="G17" s="2354" t="s">
        <v>1445</v>
      </c>
      <c r="H17" s="2339"/>
      <c r="I17" s="2321"/>
      <c r="J17" s="2393">
        <f t="shared" si="0"/>
        <v>0</v>
      </c>
      <c r="K17" s="2265"/>
      <c r="L17" s="2265"/>
      <c r="M17" s="2265"/>
      <c r="N17" s="2266"/>
      <c r="O17" s="2266"/>
      <c r="P17" s="2266"/>
      <c r="Q17" s="2266"/>
      <c r="R17" s="2266"/>
      <c r="S17" s="2267"/>
      <c r="T17" s="2266"/>
      <c r="U17" s="2266"/>
      <c r="V17" s="2268"/>
      <c r="W17" s="2272"/>
      <c r="X17" s="2266"/>
      <c r="Y17" s="2272"/>
      <c r="Z17" s="2328"/>
      <c r="AA17" s="3647"/>
      <c r="AB17" s="2431"/>
      <c r="AC17" s="2432"/>
      <c r="AD17" s="2431"/>
      <c r="AE17" s="2431"/>
      <c r="AF17" s="3651"/>
      <c r="AG17" s="2423"/>
      <c r="AH17" s="2386"/>
      <c r="AI17" s="2276" t="s">
        <v>1768</v>
      </c>
      <c r="AJ17" s="1493"/>
      <c r="AK17" s="1493"/>
      <c r="AL17" s="2429"/>
      <c r="AM17" s="2332"/>
      <c r="AN17" s="2355"/>
      <c r="AO17" s="2356"/>
      <c r="AP17" s="2335"/>
      <c r="AQ17" s="2336"/>
      <c r="AR17" s="2358"/>
      <c r="AS17" s="2357"/>
      <c r="AT17" s="2339"/>
    </row>
    <row r="18" spans="1:46" ht="30" customHeight="1">
      <c r="A18" s="2336"/>
      <c r="B18" s="2403">
        <v>133</v>
      </c>
      <c r="C18" s="2340">
        <f>C17</f>
        <v>0</v>
      </c>
      <c r="D18" s="2579" t="s">
        <v>1135</v>
      </c>
      <c r="E18" s="2580">
        <v>1331</v>
      </c>
      <c r="F18" s="2581"/>
      <c r="G18" s="2354" t="s">
        <v>1445</v>
      </c>
      <c r="H18" s="2339"/>
      <c r="I18" s="2321"/>
      <c r="J18" s="2393">
        <f t="shared" si="0"/>
        <v>0</v>
      </c>
      <c r="K18" s="2265"/>
      <c r="L18" s="2265"/>
      <c r="M18" s="2265"/>
      <c r="N18" s="2266"/>
      <c r="O18" s="2266"/>
      <c r="P18" s="2266"/>
      <c r="Q18" s="2266"/>
      <c r="R18" s="2266"/>
      <c r="S18" s="2267"/>
      <c r="T18" s="2266"/>
      <c r="U18" s="2266"/>
      <c r="V18" s="2268"/>
      <c r="W18" s="2272"/>
      <c r="X18" s="2270">
        <f>IF(C18=0,0,1)</f>
        <v>0</v>
      </c>
      <c r="Y18" s="2272"/>
      <c r="Z18" s="2328"/>
      <c r="AA18" s="3647"/>
      <c r="AB18" s="2434"/>
      <c r="AC18" s="2435"/>
      <c r="AD18" s="2434"/>
      <c r="AE18" s="2434"/>
      <c r="AF18" s="3651"/>
      <c r="AG18" s="2423"/>
      <c r="AH18" s="2386"/>
      <c r="AI18" s="2276" t="s">
        <v>1767</v>
      </c>
      <c r="AJ18" s="1493"/>
      <c r="AK18" s="1493"/>
      <c r="AL18" s="2429"/>
      <c r="AM18" s="2332"/>
      <c r="AN18" s="2360"/>
      <c r="AO18" s="2361"/>
      <c r="AP18" s="2335"/>
      <c r="AQ18" s="2336"/>
      <c r="AR18" s="2358"/>
      <c r="AS18" s="2357"/>
      <c r="AT18" s="2339"/>
    </row>
    <row r="19" spans="1:46" ht="30" customHeight="1">
      <c r="A19" s="2336"/>
      <c r="B19" s="2276">
        <v>134</v>
      </c>
      <c r="C19" s="2262">
        <v>0</v>
      </c>
      <c r="D19" s="2579" t="s">
        <v>1047</v>
      </c>
      <c r="E19" s="2580">
        <v>1341</v>
      </c>
      <c r="F19" s="2581"/>
      <c r="G19" s="2362" t="s">
        <v>590</v>
      </c>
      <c r="H19" s="2339"/>
      <c r="I19" s="2321"/>
      <c r="J19" s="2393">
        <f t="shared" si="0"/>
        <v>0</v>
      </c>
      <c r="K19" s="2265"/>
      <c r="L19" s="2265"/>
      <c r="M19" s="2393">
        <f>M$11</f>
        <v>0</v>
      </c>
      <c r="N19" s="2266"/>
      <c r="O19" s="2266"/>
      <c r="P19" s="2266"/>
      <c r="Q19" s="2266"/>
      <c r="R19" s="2266"/>
      <c r="S19" s="2267"/>
      <c r="T19" s="2266"/>
      <c r="U19" s="2266"/>
      <c r="V19" s="2268"/>
      <c r="W19" s="2272"/>
      <c r="X19" s="2266"/>
      <c r="Y19" s="2272"/>
      <c r="Z19" s="2328"/>
      <c r="AA19" s="3647"/>
      <c r="AB19" s="2431"/>
      <c r="AC19" s="2432"/>
      <c r="AD19" s="2431"/>
      <c r="AE19" s="2431"/>
      <c r="AF19" s="3651"/>
      <c r="AG19" s="2423"/>
      <c r="AH19" s="2386"/>
      <c r="AI19" s="2276" t="s">
        <v>1768</v>
      </c>
      <c r="AJ19" s="1493"/>
      <c r="AK19" s="1493"/>
      <c r="AL19" s="2429"/>
      <c r="AM19" s="2332"/>
      <c r="AN19" s="2355"/>
      <c r="AO19" s="2356"/>
      <c r="AP19" s="2335"/>
      <c r="AQ19" s="2336"/>
      <c r="AR19" s="2358"/>
      <c r="AS19" s="2357"/>
      <c r="AT19" s="2339"/>
    </row>
    <row r="20" spans="1:46" ht="30" customHeight="1">
      <c r="A20" s="2336"/>
      <c r="B20" s="2276">
        <v>215</v>
      </c>
      <c r="C20" s="2262">
        <v>0</v>
      </c>
      <c r="D20" s="2579" t="s">
        <v>1133</v>
      </c>
      <c r="E20" s="2580">
        <v>2154</v>
      </c>
      <c r="F20" s="2581"/>
      <c r="G20" s="2362" t="s">
        <v>465</v>
      </c>
      <c r="H20" s="2339"/>
      <c r="I20" s="2321"/>
      <c r="J20" s="2393">
        <f t="shared" si="0"/>
        <v>0</v>
      </c>
      <c r="K20" s="2265"/>
      <c r="L20" s="2265"/>
      <c r="M20" s="2265"/>
      <c r="N20" s="2269"/>
      <c r="O20" s="1495"/>
      <c r="P20" s="2266"/>
      <c r="Q20" s="2266"/>
      <c r="R20" s="2266"/>
      <c r="S20" s="2267"/>
      <c r="T20" s="2266"/>
      <c r="U20" s="2266"/>
      <c r="V20" s="2268"/>
      <c r="W20" s="2272"/>
      <c r="X20" s="2266"/>
      <c r="Y20" s="2272"/>
      <c r="Z20" s="2328"/>
      <c r="AA20" s="3647"/>
      <c r="AB20" s="2434"/>
      <c r="AC20" s="2435"/>
      <c r="AD20" s="2434"/>
      <c r="AE20" s="2434"/>
      <c r="AF20" s="3651"/>
      <c r="AG20" s="2423"/>
      <c r="AH20" s="2386"/>
      <c r="AI20" s="2276" t="s">
        <v>775</v>
      </c>
      <c r="AJ20" s="1493"/>
      <c r="AK20" s="1493"/>
      <c r="AL20" s="2429"/>
      <c r="AM20" s="2332"/>
      <c r="AN20" s="2360"/>
      <c r="AO20" s="2361"/>
      <c r="AP20" s="2335"/>
      <c r="AQ20" s="2336"/>
      <c r="AR20" s="2358"/>
      <c r="AS20" s="2357"/>
      <c r="AT20" s="2339"/>
    </row>
    <row r="21" spans="1:46" ht="30" customHeight="1">
      <c r="A21" s="2336"/>
      <c r="B21" s="2276">
        <v>215</v>
      </c>
      <c r="C21" s="2340">
        <v>0</v>
      </c>
      <c r="D21" s="2579" t="s">
        <v>1771</v>
      </c>
      <c r="E21" s="2580">
        <v>2154</v>
      </c>
      <c r="F21" s="2581"/>
      <c r="G21" s="2362" t="s">
        <v>465</v>
      </c>
      <c r="H21" s="2339"/>
      <c r="I21" s="2321"/>
      <c r="J21" s="2393">
        <f t="shared" si="0"/>
        <v>0</v>
      </c>
      <c r="K21" s="2265"/>
      <c r="L21" s="2265"/>
      <c r="M21" s="2265"/>
      <c r="N21" s="2269"/>
      <c r="O21" s="1495"/>
      <c r="P21" s="2266"/>
      <c r="Q21" s="2266"/>
      <c r="R21" s="2266"/>
      <c r="S21" s="2267"/>
      <c r="T21" s="2266"/>
      <c r="U21" s="2266"/>
      <c r="V21" s="2268"/>
      <c r="W21" s="2272"/>
      <c r="X21" s="2272"/>
      <c r="Y21" s="2272"/>
      <c r="Z21" s="2328"/>
      <c r="AA21" s="3647"/>
      <c r="AB21" s="2434"/>
      <c r="AC21" s="2435"/>
      <c r="AD21" s="2434"/>
      <c r="AE21" s="2434"/>
      <c r="AF21" s="3651"/>
      <c r="AG21" s="2423"/>
      <c r="AH21" s="2386"/>
      <c r="AI21" s="2276" t="s">
        <v>776</v>
      </c>
      <c r="AJ21" s="1493"/>
      <c r="AK21" s="1493"/>
      <c r="AL21" s="2429"/>
      <c r="AM21" s="2332"/>
      <c r="AN21" s="2360"/>
      <c r="AO21" s="2361"/>
      <c r="AP21" s="2335"/>
      <c r="AQ21" s="2336"/>
      <c r="AR21" s="2358"/>
      <c r="AS21" s="2357"/>
      <c r="AT21" s="2339"/>
    </row>
    <row r="22" spans="1:46" ht="30" customHeight="1">
      <c r="A22" s="2336"/>
      <c r="B22" s="2276">
        <v>215</v>
      </c>
      <c r="C22" s="2340">
        <v>0</v>
      </c>
      <c r="D22" s="2579" t="s">
        <v>1772</v>
      </c>
      <c r="E22" s="2580">
        <v>2151</v>
      </c>
      <c r="F22" s="2581"/>
      <c r="G22" s="2362" t="s">
        <v>465</v>
      </c>
      <c r="H22" s="2339"/>
      <c r="I22" s="2321"/>
      <c r="J22" s="2393">
        <f t="shared" si="0"/>
        <v>0</v>
      </c>
      <c r="K22" s="2265"/>
      <c r="L22" s="2265"/>
      <c r="M22" s="2265"/>
      <c r="N22" s="2269"/>
      <c r="O22" s="1495"/>
      <c r="P22" s="2266"/>
      <c r="Q22" s="2266"/>
      <c r="R22" s="2266"/>
      <c r="S22" s="2267"/>
      <c r="T22" s="2266"/>
      <c r="U22" s="2266"/>
      <c r="V22" s="2268"/>
      <c r="W22" s="2272"/>
      <c r="X22" s="2266"/>
      <c r="Y22" s="2272"/>
      <c r="Z22" s="2328"/>
      <c r="AA22" s="3647"/>
      <c r="AB22" s="2434"/>
      <c r="AC22" s="2435"/>
      <c r="AD22" s="2434"/>
      <c r="AE22" s="2434"/>
      <c r="AF22" s="3651"/>
      <c r="AG22" s="2423"/>
      <c r="AH22" s="2386"/>
      <c r="AI22" s="1492"/>
      <c r="AJ22" s="1493"/>
      <c r="AK22" s="1493"/>
      <c r="AL22" s="2429"/>
      <c r="AM22" s="2332"/>
      <c r="AN22" s="2360"/>
      <c r="AO22" s="2361"/>
      <c r="AP22" s="2335"/>
      <c r="AQ22" s="2336"/>
      <c r="AR22" s="2358"/>
      <c r="AS22" s="2357"/>
      <c r="AT22" s="2339"/>
    </row>
    <row r="23" spans="1:46" ht="30" customHeight="1">
      <c r="A23" s="2336"/>
      <c r="B23" s="2276">
        <v>215</v>
      </c>
      <c r="C23" s="2340">
        <v>0</v>
      </c>
      <c r="D23" s="2579" t="s">
        <v>2546</v>
      </c>
      <c r="E23" s="2580">
        <v>2151</v>
      </c>
      <c r="F23" s="2581"/>
      <c r="G23" s="2362" t="s">
        <v>465</v>
      </c>
      <c r="H23" s="2339"/>
      <c r="I23" s="2321"/>
      <c r="J23" s="2393">
        <f t="shared" si="0"/>
        <v>0</v>
      </c>
      <c r="K23" s="2265"/>
      <c r="L23" s="2265"/>
      <c r="M23" s="2265"/>
      <c r="N23" s="2269"/>
      <c r="O23" s="1495"/>
      <c r="P23" s="2266"/>
      <c r="Q23" s="2266"/>
      <c r="R23" s="2266"/>
      <c r="S23" s="2267"/>
      <c r="T23" s="2266"/>
      <c r="U23" s="2266"/>
      <c r="V23" s="2268"/>
      <c r="W23" s="2272"/>
      <c r="X23" s="2266"/>
      <c r="Y23" s="2272"/>
      <c r="Z23" s="2328"/>
      <c r="AA23" s="3647"/>
      <c r="AB23" s="2431"/>
      <c r="AC23" s="2432"/>
      <c r="AD23" s="2431"/>
      <c r="AE23" s="2431"/>
      <c r="AF23" s="3651"/>
      <c r="AG23" s="2423"/>
      <c r="AH23" s="2386"/>
      <c r="AI23" s="1492"/>
      <c r="AJ23" s="1493"/>
      <c r="AK23" s="1493"/>
      <c r="AL23" s="2429"/>
      <c r="AM23" s="2332"/>
      <c r="AN23" s="2360"/>
      <c r="AO23" s="2361"/>
      <c r="AP23" s="2335"/>
      <c r="AQ23" s="2336"/>
      <c r="AR23" s="2358"/>
      <c r="AS23" s="2357"/>
      <c r="AT23" s="2339"/>
    </row>
    <row r="24" spans="1:46" ht="30" customHeight="1">
      <c r="A24" s="2336"/>
      <c r="B24" s="2276">
        <v>21</v>
      </c>
      <c r="C24" s="2262"/>
      <c r="D24" s="2579" t="s">
        <v>1049</v>
      </c>
      <c r="E24" s="2580">
        <v>2101</v>
      </c>
      <c r="F24" s="2581"/>
      <c r="G24" s="2362" t="s">
        <v>273</v>
      </c>
      <c r="H24" s="2339"/>
      <c r="I24" s="2321"/>
      <c r="J24" s="1495"/>
      <c r="K24" s="2265"/>
      <c r="L24" s="2265"/>
      <c r="M24" s="2265"/>
      <c r="N24" s="2269"/>
      <c r="O24" s="1495"/>
      <c r="P24" s="2394"/>
      <c r="Q24" s="1495"/>
      <c r="R24" s="2266"/>
      <c r="S24" s="2267"/>
      <c r="T24" s="2266"/>
      <c r="U24" s="2266"/>
      <c r="V24" s="2268"/>
      <c r="W24" s="2272"/>
      <c r="X24" s="2266"/>
      <c r="Y24" s="2272"/>
      <c r="Z24" s="2328"/>
      <c r="AA24" s="3647"/>
      <c r="AB24" s="2386"/>
      <c r="AC24" s="2276" t="s">
        <v>1774</v>
      </c>
      <c r="AD24" s="1493"/>
      <c r="AE24" s="1493"/>
      <c r="AF24" s="3651"/>
      <c r="AG24" s="2423"/>
      <c r="AH24" s="2386"/>
      <c r="AI24" s="2276" t="s">
        <v>1774</v>
      </c>
      <c r="AJ24" s="1493"/>
      <c r="AK24" s="1493"/>
      <c r="AL24" s="2429"/>
      <c r="AM24" s="2332"/>
      <c r="AN24" s="2355"/>
      <c r="AO24" s="2356"/>
      <c r="AP24" s="2335"/>
      <c r="AQ24" s="2336"/>
      <c r="AR24" s="2387"/>
      <c r="AS24" s="2357"/>
      <c r="AT24" s="2339"/>
    </row>
    <row r="25" spans="1:46" ht="30" customHeight="1">
      <c r="A25" s="2336"/>
      <c r="B25" s="2276">
        <v>26</v>
      </c>
      <c r="C25" s="2262"/>
      <c r="D25" s="2579" t="s">
        <v>1049</v>
      </c>
      <c r="E25" s="2580">
        <v>2601</v>
      </c>
      <c r="F25" s="2581"/>
      <c r="G25" s="2362" t="s">
        <v>1714</v>
      </c>
      <c r="H25" s="2339"/>
      <c r="I25" s="2321"/>
      <c r="J25" s="1495"/>
      <c r="K25" s="2265"/>
      <c r="L25" s="2265"/>
      <c r="M25" s="2265"/>
      <c r="N25" s="1495"/>
      <c r="O25" s="2269"/>
      <c r="P25" s="1495"/>
      <c r="Q25" s="1495"/>
      <c r="R25" s="2266"/>
      <c r="S25" s="2267"/>
      <c r="T25" s="2266"/>
      <c r="U25" s="2266"/>
      <c r="V25" s="2268"/>
      <c r="W25" s="2272"/>
      <c r="X25" s="2266"/>
      <c r="Y25" s="2272"/>
      <c r="Z25" s="2328"/>
      <c r="AA25" s="3647"/>
      <c r="AB25" s="2386"/>
      <c r="AC25" s="2276" t="s">
        <v>1774</v>
      </c>
      <c r="AD25" s="1493"/>
      <c r="AE25" s="1493"/>
      <c r="AF25" s="3651"/>
      <c r="AG25" s="2423"/>
      <c r="AH25" s="2386"/>
      <c r="AI25" s="2276" t="s">
        <v>1774</v>
      </c>
      <c r="AJ25" s="1493"/>
      <c r="AK25" s="1493"/>
      <c r="AL25" s="2429"/>
      <c r="AM25" s="2332"/>
      <c r="AN25" s="2355"/>
      <c r="AO25" s="2356"/>
      <c r="AP25" s="2335"/>
      <c r="AQ25" s="2336"/>
      <c r="AR25" s="2387"/>
      <c r="AS25" s="2357"/>
      <c r="AT25" s="2339"/>
    </row>
    <row r="26" spans="1:46" ht="30" customHeight="1">
      <c r="A26" s="2336"/>
      <c r="B26" s="2276">
        <v>25</v>
      </c>
      <c r="C26" s="2264">
        <v>1</v>
      </c>
      <c r="D26" s="2579" t="s">
        <v>1048</v>
      </c>
      <c r="E26" s="2580">
        <v>2501</v>
      </c>
      <c r="F26" s="2581"/>
      <c r="G26" s="2362" t="s">
        <v>625</v>
      </c>
      <c r="H26" s="2339"/>
      <c r="I26" s="2321"/>
      <c r="J26" s="2393">
        <f>J$11</f>
        <v>0</v>
      </c>
      <c r="K26" s="2265"/>
      <c r="L26" s="2265"/>
      <c r="M26" s="2265"/>
      <c r="N26" s="2266"/>
      <c r="O26" s="2266"/>
      <c r="P26" s="2266"/>
      <c r="Q26" s="2266"/>
      <c r="R26" s="2266"/>
      <c r="S26" s="2267"/>
      <c r="T26" s="2266"/>
      <c r="U26" s="2266"/>
      <c r="V26" s="2268"/>
      <c r="W26" s="2272"/>
      <c r="X26" s="2266"/>
      <c r="Y26" s="2272"/>
      <c r="Z26" s="2328"/>
      <c r="AA26" s="3647"/>
      <c r="AB26" s="2434"/>
      <c r="AC26" s="2435"/>
      <c r="AD26" s="2434"/>
      <c r="AE26" s="2434"/>
      <c r="AF26" s="3651"/>
      <c r="AG26" s="2423"/>
      <c r="AH26" s="2386"/>
      <c r="AI26" s="2276" t="s">
        <v>1773</v>
      </c>
      <c r="AJ26" s="1493"/>
      <c r="AK26" s="1493"/>
      <c r="AL26" s="2429"/>
      <c r="AM26" s="2332"/>
      <c r="AN26" s="2355"/>
      <c r="AO26" s="2356"/>
      <c r="AP26" s="2335"/>
      <c r="AQ26" s="2336"/>
      <c r="AR26" s="2358"/>
      <c r="AS26" s="2357"/>
      <c r="AT26" s="2339"/>
    </row>
    <row r="27" spans="1:46" ht="30" customHeight="1">
      <c r="A27" s="2336"/>
      <c r="B27" s="2276">
        <v>31</v>
      </c>
      <c r="C27" s="2264">
        <v>1</v>
      </c>
      <c r="D27" s="2579" t="s">
        <v>1051</v>
      </c>
      <c r="E27" s="2580">
        <v>3101</v>
      </c>
      <c r="F27" s="2581" t="s">
        <v>1050</v>
      </c>
      <c r="G27" s="2362" t="s">
        <v>2288</v>
      </c>
      <c r="H27" s="2339"/>
      <c r="I27" s="2321"/>
      <c r="J27" s="2393">
        <f>J$11</f>
        <v>0</v>
      </c>
      <c r="K27" s="2832"/>
      <c r="L27" s="2265"/>
      <c r="M27" s="2265"/>
      <c r="N27" s="2266"/>
      <c r="O27" s="2266"/>
      <c r="P27" s="2266"/>
      <c r="Q27" s="2266"/>
      <c r="R27" s="2266"/>
      <c r="S27" s="2393">
        <f>S$11</f>
        <v>0</v>
      </c>
      <c r="T27" s="2266"/>
      <c r="U27" s="2266"/>
      <c r="V27" s="2268"/>
      <c r="W27" s="2272"/>
      <c r="X27" s="2266"/>
      <c r="Y27" s="2272"/>
      <c r="Z27" s="2328"/>
      <c r="AA27" s="3647"/>
      <c r="AB27" s="2386"/>
      <c r="AC27" s="1492"/>
      <c r="AD27" s="1493"/>
      <c r="AE27" s="1493"/>
      <c r="AF27" s="3651"/>
      <c r="AG27" s="2423"/>
      <c r="AH27" s="2386"/>
      <c r="AI27" s="1492" t="s">
        <v>1793</v>
      </c>
      <c r="AJ27" s="1493"/>
      <c r="AK27" s="1493"/>
      <c r="AL27" s="2429"/>
      <c r="AM27" s="2332"/>
      <c r="AN27" s="2355"/>
      <c r="AO27" s="2356"/>
      <c r="AP27" s="2335"/>
      <c r="AQ27" s="2336"/>
      <c r="AR27" s="2358"/>
      <c r="AS27" s="2357"/>
      <c r="AT27" s="2339"/>
    </row>
    <row r="28" spans="1:46" ht="30" customHeight="1">
      <c r="A28" s="2336"/>
      <c r="B28" s="2276">
        <v>31</v>
      </c>
      <c r="C28" s="2264">
        <v>1</v>
      </c>
      <c r="D28" s="2579" t="s">
        <v>1771</v>
      </c>
      <c r="E28" s="2580">
        <v>3101</v>
      </c>
      <c r="F28" s="2581"/>
      <c r="G28" s="2362" t="s">
        <v>2288</v>
      </c>
      <c r="H28" s="2339"/>
      <c r="I28" s="2321"/>
      <c r="J28" s="2393">
        <f>J$11</f>
        <v>0</v>
      </c>
      <c r="K28" s="2265"/>
      <c r="L28" s="2265"/>
      <c r="M28" s="2265"/>
      <c r="N28" s="2266"/>
      <c r="O28" s="2266"/>
      <c r="P28" s="2266"/>
      <c r="Q28" s="2266"/>
      <c r="R28" s="2266"/>
      <c r="S28" s="2393">
        <f>S$11</f>
        <v>0</v>
      </c>
      <c r="T28" s="2266"/>
      <c r="U28" s="2266"/>
      <c r="V28" s="2268"/>
      <c r="W28" s="2272"/>
      <c r="X28" s="2270">
        <v>1</v>
      </c>
      <c r="Y28" s="2359">
        <v>1</v>
      </c>
      <c r="Z28" s="2328"/>
      <c r="AA28" s="3647"/>
      <c r="AB28" s="2434"/>
      <c r="AC28" s="2435"/>
      <c r="AD28" s="2434"/>
      <c r="AE28" s="2434"/>
      <c r="AF28" s="3651"/>
      <c r="AG28" s="2423"/>
      <c r="AH28" s="2386"/>
      <c r="AI28" s="2276" t="s">
        <v>1767</v>
      </c>
      <c r="AJ28" s="1493"/>
      <c r="AL28" s="2429"/>
      <c r="AM28" s="2332"/>
      <c r="AN28" s="2360"/>
      <c r="AO28" s="2361"/>
      <c r="AP28" s="2335"/>
      <c r="AQ28" s="2336"/>
      <c r="AR28" s="2358"/>
      <c r="AS28" s="2357"/>
      <c r="AT28" s="2339"/>
    </row>
    <row r="29" spans="1:46" ht="30" customHeight="1">
      <c r="A29" s="2336"/>
      <c r="B29" s="2276">
        <v>321</v>
      </c>
      <c r="C29" s="2264">
        <v>1</v>
      </c>
      <c r="D29" s="2579" t="s">
        <v>2497</v>
      </c>
      <c r="E29" s="2580">
        <v>3211</v>
      </c>
      <c r="F29" s="2581"/>
      <c r="G29" s="2362" t="s">
        <v>2288</v>
      </c>
      <c r="H29" s="2339"/>
      <c r="I29" s="2321"/>
      <c r="J29" s="2265"/>
      <c r="K29" s="2265"/>
      <c r="L29" s="2265"/>
      <c r="M29" s="2265"/>
      <c r="N29" s="2266"/>
      <c r="O29" s="2266"/>
      <c r="P29" s="2266"/>
      <c r="Q29" s="2266"/>
      <c r="R29" s="2266"/>
      <c r="S29" s="2265"/>
      <c r="T29" s="2266"/>
      <c r="U29" s="2266"/>
      <c r="V29" s="2268"/>
      <c r="W29" s="2272"/>
      <c r="X29" s="2265"/>
      <c r="Y29" s="2265"/>
      <c r="Z29" s="2328"/>
      <c r="AA29" s="3647"/>
      <c r="AB29" s="2434"/>
      <c r="AC29" s="2435"/>
      <c r="AD29" s="2434"/>
      <c r="AE29" s="2434"/>
      <c r="AF29" s="3651"/>
      <c r="AG29" s="2423"/>
      <c r="AH29" s="2386"/>
      <c r="AI29" s="2276" t="s">
        <v>2498</v>
      </c>
      <c r="AJ29" s="1493"/>
      <c r="AL29" s="2429"/>
      <c r="AM29" s="2332"/>
      <c r="AN29" s="2360"/>
      <c r="AO29" s="2361"/>
      <c r="AP29" s="2335"/>
      <c r="AQ29" s="2336"/>
      <c r="AR29" s="2358"/>
      <c r="AS29" s="2357"/>
      <c r="AT29" s="2339"/>
    </row>
    <row r="30" spans="1:46" ht="30" customHeight="1">
      <c r="A30" s="2336"/>
      <c r="B30" s="2276">
        <v>313</v>
      </c>
      <c r="C30" s="2262">
        <v>0</v>
      </c>
      <c r="D30" s="2579"/>
      <c r="E30" s="2580">
        <v>313</v>
      </c>
      <c r="F30" s="2581"/>
      <c r="G30" s="2362" t="s">
        <v>2314</v>
      </c>
      <c r="H30" s="2339"/>
      <c r="I30" s="2321"/>
      <c r="J30" s="2269"/>
      <c r="K30" s="2269"/>
      <c r="L30" s="2265"/>
      <c r="M30" s="2265"/>
      <c r="N30" s="2266"/>
      <c r="O30" s="2266"/>
      <c r="P30" s="2266"/>
      <c r="Q30" s="2266"/>
      <c r="R30" s="1495"/>
      <c r="S30" s="2267"/>
      <c r="T30" s="2266"/>
      <c r="U30" s="2266"/>
      <c r="V30" s="2268"/>
      <c r="W30" s="2272"/>
      <c r="X30" s="2266"/>
      <c r="Y30" s="2272"/>
      <c r="Z30" s="2328"/>
      <c r="AA30" s="3647"/>
      <c r="AB30" s="2431"/>
      <c r="AC30" s="2432"/>
      <c r="AD30" s="2431"/>
      <c r="AE30" s="2431"/>
      <c r="AF30" s="3651"/>
      <c r="AG30" s="2423"/>
      <c r="AH30" s="2386"/>
      <c r="AI30" s="1492"/>
      <c r="AJ30" s="1493"/>
      <c r="AK30" s="1493"/>
      <c r="AL30" s="2429"/>
      <c r="AM30" s="2332"/>
      <c r="AN30" s="2355"/>
      <c r="AO30" s="2356"/>
      <c r="AP30" s="2335"/>
      <c r="AQ30" s="2336"/>
      <c r="AR30" s="2358"/>
      <c r="AS30" s="2357"/>
      <c r="AT30" s="2339"/>
    </row>
    <row r="31" spans="1:46" ht="30" customHeight="1">
      <c r="A31" s="2336"/>
      <c r="B31" s="2276">
        <v>324</v>
      </c>
      <c r="C31" s="2264">
        <v>1</v>
      </c>
      <c r="D31" s="2579" t="s">
        <v>1047</v>
      </c>
      <c r="E31" s="2580">
        <v>3241</v>
      </c>
      <c r="F31" s="2581"/>
      <c r="G31" s="2362" t="s">
        <v>2324</v>
      </c>
      <c r="H31" s="2339"/>
      <c r="I31" s="2321"/>
      <c r="J31" s="2269"/>
      <c r="K31" s="2269"/>
      <c r="L31" s="2265"/>
      <c r="M31" s="2265"/>
      <c r="N31" s="2266"/>
      <c r="O31" s="2266"/>
      <c r="P31" s="2266"/>
      <c r="Q31" s="2266"/>
      <c r="R31" s="2266"/>
      <c r="S31" s="2267"/>
      <c r="T31" s="2266"/>
      <c r="U31" s="2266"/>
      <c r="V31" s="2268"/>
      <c r="W31" s="2272"/>
      <c r="X31" s="2266"/>
      <c r="Y31" s="2272"/>
      <c r="Z31" s="2328"/>
      <c r="AA31" s="3647"/>
      <c r="AB31" s="2434"/>
      <c r="AC31" s="2435"/>
      <c r="AD31" s="2434"/>
      <c r="AE31" s="2434"/>
      <c r="AF31" s="3651"/>
      <c r="AG31" s="2423"/>
      <c r="AH31" s="2386"/>
      <c r="AI31" s="1492"/>
      <c r="AJ31" s="1493"/>
      <c r="AK31" s="1493"/>
      <c r="AL31" s="2429"/>
      <c r="AM31" s="2332"/>
      <c r="AN31" s="2355"/>
      <c r="AO31" s="2356"/>
      <c r="AP31" s="2335"/>
      <c r="AQ31" s="2336"/>
      <c r="AR31" s="2358"/>
      <c r="AS31" s="2357"/>
      <c r="AT31" s="2339"/>
    </row>
    <row r="32" spans="1:46" ht="30" customHeight="1">
      <c r="A32" s="2336"/>
      <c r="B32" s="2276">
        <v>320</v>
      </c>
      <c r="C32" s="2340">
        <f>C31</f>
        <v>1</v>
      </c>
      <c r="D32" s="2579" t="s">
        <v>1047</v>
      </c>
      <c r="E32" s="2580">
        <v>3201</v>
      </c>
      <c r="F32" s="2581"/>
      <c r="G32" s="2362" t="s">
        <v>399</v>
      </c>
      <c r="H32" s="2339"/>
      <c r="I32" s="2321"/>
      <c r="J32" s="2393">
        <f t="shared" ref="J32:J45" si="1">J$11</f>
        <v>0</v>
      </c>
      <c r="K32" s="2393">
        <f t="shared" ref="K32:K41" si="2">K$27</f>
        <v>0</v>
      </c>
      <c r="L32" s="2265"/>
      <c r="M32" s="2265"/>
      <c r="N32" s="2266"/>
      <c r="O32" s="2266"/>
      <c r="P32" s="2266"/>
      <c r="Q32" s="2266"/>
      <c r="R32" s="2266"/>
      <c r="S32" s="2393">
        <f>S$11</f>
        <v>0</v>
      </c>
      <c r="T32" s="2266"/>
      <c r="U32" s="2266"/>
      <c r="V32" s="2268"/>
      <c r="W32" s="2272"/>
      <c r="X32" s="2266"/>
      <c r="Y32" s="2272"/>
      <c r="Z32" s="2328"/>
      <c r="AA32" s="3647"/>
      <c r="AB32" s="2434"/>
      <c r="AC32" s="2435"/>
      <c r="AD32" s="2434"/>
      <c r="AE32" s="2434"/>
      <c r="AF32" s="3651"/>
      <c r="AG32" s="2423"/>
      <c r="AH32" s="2386"/>
      <c r="AI32" s="1492"/>
      <c r="AJ32" s="1493"/>
      <c r="AK32" s="1493"/>
      <c r="AL32" s="2429"/>
      <c r="AM32" s="2332"/>
      <c r="AN32" s="2355"/>
      <c r="AO32" s="2356"/>
      <c r="AP32" s="2335"/>
      <c r="AQ32" s="2336"/>
      <c r="AR32" s="2358"/>
      <c r="AS32" s="2357"/>
      <c r="AT32" s="2339"/>
    </row>
    <row r="33" spans="1:46" ht="30" customHeight="1">
      <c r="A33" s="2336"/>
      <c r="B33" s="2276">
        <v>320</v>
      </c>
      <c r="C33" s="2340">
        <f t="shared" ref="C33:C38" si="3">C32</f>
        <v>1</v>
      </c>
      <c r="D33" s="2579" t="s">
        <v>1135</v>
      </c>
      <c r="E33" s="2580">
        <v>3205</v>
      </c>
      <c r="F33" s="2581"/>
      <c r="G33" s="2362" t="s">
        <v>399</v>
      </c>
      <c r="H33" s="2339"/>
      <c r="I33" s="2321"/>
      <c r="J33" s="2393">
        <f t="shared" si="1"/>
        <v>0</v>
      </c>
      <c r="K33" s="2393">
        <f t="shared" si="2"/>
        <v>0</v>
      </c>
      <c r="L33" s="2265"/>
      <c r="M33" s="2265"/>
      <c r="N33" s="2266"/>
      <c r="O33" s="2266"/>
      <c r="P33" s="2266"/>
      <c r="Q33" s="2266"/>
      <c r="R33" s="2266"/>
      <c r="S33" s="2393">
        <f>S$11</f>
        <v>0</v>
      </c>
      <c r="T33" s="2266"/>
      <c r="U33" s="2266"/>
      <c r="V33" s="2268"/>
      <c r="W33" s="2272"/>
      <c r="X33" s="2270">
        <f>IF(C33=0,0,1)</f>
        <v>1</v>
      </c>
      <c r="Y33" s="2272"/>
      <c r="Z33" s="2328"/>
      <c r="AA33" s="3647"/>
      <c r="AB33" s="2434"/>
      <c r="AC33" s="2435"/>
      <c r="AD33" s="2434"/>
      <c r="AE33" s="2434"/>
      <c r="AF33" s="3651"/>
      <c r="AG33" s="2423"/>
      <c r="AH33" s="2386"/>
      <c r="AI33" s="1492"/>
      <c r="AJ33" s="1493"/>
      <c r="AK33" s="1493"/>
      <c r="AL33" s="2429"/>
      <c r="AM33" s="2332"/>
      <c r="AN33" s="2360"/>
      <c r="AO33" s="2361"/>
      <c r="AP33" s="2335"/>
      <c r="AQ33" s="2336"/>
      <c r="AR33" s="2358"/>
      <c r="AS33" s="2357"/>
      <c r="AT33" s="2339"/>
    </row>
    <row r="34" spans="1:46" ht="30" customHeight="1">
      <c r="A34" s="2336"/>
      <c r="B34" s="2404">
        <v>321</v>
      </c>
      <c r="C34" s="2340">
        <f t="shared" si="3"/>
        <v>1</v>
      </c>
      <c r="D34" s="2579" t="s">
        <v>1048</v>
      </c>
      <c r="E34" s="2580">
        <v>3211</v>
      </c>
      <c r="F34" s="2581"/>
      <c r="G34" s="2362" t="s">
        <v>1204</v>
      </c>
      <c r="H34" s="2339"/>
      <c r="I34" s="2321"/>
      <c r="J34" s="2393">
        <f t="shared" si="1"/>
        <v>0</v>
      </c>
      <c r="K34" s="2393">
        <f t="shared" si="2"/>
        <v>0</v>
      </c>
      <c r="L34" s="2265"/>
      <c r="M34" s="2265"/>
      <c r="N34" s="2266"/>
      <c r="O34" s="2266"/>
      <c r="P34" s="2266"/>
      <c r="Q34" s="2266"/>
      <c r="R34" s="2266"/>
      <c r="S34" s="2393">
        <f t="shared" ref="S34:S41" si="4">S$11</f>
        <v>0</v>
      </c>
      <c r="T34" s="2266"/>
      <c r="U34" s="2266"/>
      <c r="V34" s="2268"/>
      <c r="W34" s="2272"/>
      <c r="X34" s="2266"/>
      <c r="Y34" s="2359">
        <f>IF(C34=0,0,1)</f>
        <v>1</v>
      </c>
      <c r="Z34" s="2328"/>
      <c r="AA34" s="3647"/>
      <c r="AB34" s="2434"/>
      <c r="AC34" s="2435"/>
      <c r="AD34" s="2434"/>
      <c r="AE34" s="2434"/>
      <c r="AF34" s="3651"/>
      <c r="AG34" s="2423"/>
      <c r="AH34" s="2386"/>
      <c r="AI34" s="1492"/>
      <c r="AJ34" s="1493"/>
      <c r="AK34" s="1493"/>
      <c r="AL34" s="2429"/>
      <c r="AM34" s="2332"/>
      <c r="AN34" s="2355"/>
      <c r="AO34" s="2356"/>
      <c r="AP34" s="2335"/>
      <c r="AQ34" s="2336"/>
      <c r="AR34" s="2358"/>
      <c r="AS34" s="2357"/>
      <c r="AT34" s="2339"/>
    </row>
    <row r="35" spans="1:46" ht="30" customHeight="1">
      <c r="A35" s="2336"/>
      <c r="B35" s="2276">
        <v>33</v>
      </c>
      <c r="C35" s="2340">
        <f t="shared" si="3"/>
        <v>1</v>
      </c>
      <c r="D35" s="2579" t="s">
        <v>1048</v>
      </c>
      <c r="E35" s="2580">
        <v>3301</v>
      </c>
      <c r="F35" s="2581"/>
      <c r="G35" s="2362" t="s">
        <v>1118</v>
      </c>
      <c r="H35" s="2339"/>
      <c r="I35" s="2321"/>
      <c r="J35" s="2393">
        <f t="shared" si="1"/>
        <v>0</v>
      </c>
      <c r="K35" s="2393">
        <f t="shared" si="2"/>
        <v>0</v>
      </c>
      <c r="L35" s="2265"/>
      <c r="M35" s="2265"/>
      <c r="N35" s="2266"/>
      <c r="O35" s="2266"/>
      <c r="P35" s="2266"/>
      <c r="Q35" s="2266"/>
      <c r="R35" s="2266"/>
      <c r="S35" s="2393">
        <f t="shared" si="4"/>
        <v>0</v>
      </c>
      <c r="T35" s="2266"/>
      <c r="U35" s="2266"/>
      <c r="V35" s="2268"/>
      <c r="W35" s="2272"/>
      <c r="X35" s="2266"/>
      <c r="Y35" s="2272"/>
      <c r="Z35" s="2328"/>
      <c r="AA35" s="3647"/>
      <c r="AB35" s="2434"/>
      <c r="AC35" s="2435"/>
      <c r="AD35" s="2434"/>
      <c r="AE35" s="2434"/>
      <c r="AF35" s="3651"/>
      <c r="AG35" s="2423"/>
      <c r="AH35" s="2386"/>
      <c r="AI35" s="1492"/>
      <c r="AJ35" s="1493"/>
      <c r="AK35" s="1493"/>
      <c r="AL35" s="2429"/>
      <c r="AM35" s="2332"/>
      <c r="AN35" s="2355"/>
      <c r="AO35" s="2356"/>
      <c r="AP35" s="2335"/>
      <c r="AQ35" s="2336"/>
      <c r="AR35" s="2358"/>
      <c r="AS35" s="2357"/>
      <c r="AT35" s="2339"/>
    </row>
    <row r="36" spans="1:46" ht="30" customHeight="1">
      <c r="A36" s="2336"/>
      <c r="B36" s="2276">
        <v>33</v>
      </c>
      <c r="C36" s="2340">
        <f t="shared" si="3"/>
        <v>1</v>
      </c>
      <c r="D36" s="2579" t="s">
        <v>1048</v>
      </c>
      <c r="E36" s="2580">
        <v>3311</v>
      </c>
      <c r="F36" s="2581"/>
      <c r="G36" s="2362" t="s">
        <v>1118</v>
      </c>
      <c r="H36" s="2339"/>
      <c r="I36" s="2321"/>
      <c r="J36" s="2393">
        <f t="shared" si="1"/>
        <v>0</v>
      </c>
      <c r="K36" s="2393">
        <f t="shared" si="2"/>
        <v>0</v>
      </c>
      <c r="L36" s="2265"/>
      <c r="M36" s="2265"/>
      <c r="N36" s="2266"/>
      <c r="O36" s="2266"/>
      <c r="P36" s="2266"/>
      <c r="Q36" s="2266"/>
      <c r="R36" s="2266"/>
      <c r="S36" s="2393">
        <f t="shared" si="4"/>
        <v>0</v>
      </c>
      <c r="T36" s="2266"/>
      <c r="U36" s="2266"/>
      <c r="V36" s="2268"/>
      <c r="W36" s="2272"/>
      <c r="X36" s="2266"/>
      <c r="Y36" s="2272"/>
      <c r="Z36" s="2328"/>
      <c r="AA36" s="3647"/>
      <c r="AB36" s="2434"/>
      <c r="AC36" s="2435"/>
      <c r="AD36" s="2434"/>
      <c r="AE36" s="2434"/>
      <c r="AF36" s="3651"/>
      <c r="AG36" s="2423"/>
      <c r="AH36" s="2386"/>
      <c r="AI36" s="1492"/>
      <c r="AJ36" s="1493"/>
      <c r="AK36" s="1493"/>
      <c r="AL36" s="2429"/>
      <c r="AM36" s="2332"/>
      <c r="AN36" s="2355"/>
      <c r="AO36" s="2356"/>
      <c r="AP36" s="2335"/>
      <c r="AQ36" s="2336"/>
      <c r="AR36" s="2358"/>
      <c r="AS36" s="2357"/>
      <c r="AT36" s="2339"/>
    </row>
    <row r="37" spans="1:46" ht="30" customHeight="1">
      <c r="A37" s="2336"/>
      <c r="B37" s="2276">
        <v>322</v>
      </c>
      <c r="C37" s="2340">
        <f t="shared" si="3"/>
        <v>1</v>
      </c>
      <c r="D37" s="2579" t="s">
        <v>1047</v>
      </c>
      <c r="E37" s="2580">
        <v>3221</v>
      </c>
      <c r="F37" s="2581"/>
      <c r="G37" s="2362" t="s">
        <v>1014</v>
      </c>
      <c r="H37" s="2339"/>
      <c r="I37" s="2321"/>
      <c r="J37" s="2393">
        <f t="shared" si="1"/>
        <v>0</v>
      </c>
      <c r="K37" s="2393">
        <f t="shared" si="2"/>
        <v>0</v>
      </c>
      <c r="L37" s="2265"/>
      <c r="M37" s="2265"/>
      <c r="N37" s="2266"/>
      <c r="O37" s="2266"/>
      <c r="P37" s="2266"/>
      <c r="Q37" s="2266"/>
      <c r="R37" s="2266"/>
      <c r="S37" s="2393">
        <f t="shared" si="4"/>
        <v>0</v>
      </c>
      <c r="T37" s="2266"/>
      <c r="U37" s="2266"/>
      <c r="V37" s="2268"/>
      <c r="W37" s="2272"/>
      <c r="X37" s="2266"/>
      <c r="Y37" s="2272"/>
      <c r="Z37" s="2328"/>
      <c r="AA37" s="3647"/>
      <c r="AB37" s="2431"/>
      <c r="AC37" s="2432"/>
      <c r="AD37" s="2431"/>
      <c r="AE37" s="2431"/>
      <c r="AF37" s="3651"/>
      <c r="AG37" s="2423"/>
      <c r="AH37" s="2386"/>
      <c r="AI37" s="1492"/>
      <c r="AJ37" s="1493"/>
      <c r="AK37" s="1493"/>
      <c r="AL37" s="2429"/>
      <c r="AM37" s="2332"/>
      <c r="AN37" s="2355"/>
      <c r="AO37" s="2356"/>
      <c r="AP37" s="2335"/>
      <c r="AQ37" s="2336"/>
      <c r="AR37" s="2358"/>
      <c r="AS37" s="2357"/>
      <c r="AT37" s="2339"/>
    </row>
    <row r="38" spans="1:46" ht="30" customHeight="1">
      <c r="A38" s="2336"/>
      <c r="B38" s="2404">
        <v>322</v>
      </c>
      <c r="C38" s="2340">
        <f t="shared" si="3"/>
        <v>1</v>
      </c>
      <c r="D38" s="2579" t="s">
        <v>1135</v>
      </c>
      <c r="E38" s="2580">
        <v>3221</v>
      </c>
      <c r="F38" s="2581"/>
      <c r="G38" s="2362" t="s">
        <v>1014</v>
      </c>
      <c r="H38" s="2339"/>
      <c r="I38" s="2321"/>
      <c r="J38" s="2393">
        <f t="shared" si="1"/>
        <v>0</v>
      </c>
      <c r="K38" s="2393">
        <f t="shared" si="2"/>
        <v>0</v>
      </c>
      <c r="L38" s="2265"/>
      <c r="M38" s="2265"/>
      <c r="N38" s="2266"/>
      <c r="O38" s="2266"/>
      <c r="P38" s="2266"/>
      <c r="Q38" s="2266"/>
      <c r="R38" s="2266"/>
      <c r="S38" s="2393">
        <f t="shared" si="4"/>
        <v>0</v>
      </c>
      <c r="T38" s="2266"/>
      <c r="U38" s="2266"/>
      <c r="V38" s="2268"/>
      <c r="W38" s="2272"/>
      <c r="X38" s="2270">
        <f>IF(C38=0,0,1)</f>
        <v>1</v>
      </c>
      <c r="Y38" s="2272"/>
      <c r="Z38" s="2328"/>
      <c r="AA38" s="3647"/>
      <c r="AB38" s="2434"/>
      <c r="AC38" s="2435"/>
      <c r="AD38" s="2434"/>
      <c r="AE38" s="2434"/>
      <c r="AF38" s="3651"/>
      <c r="AG38" s="2423"/>
      <c r="AH38" s="2386"/>
      <c r="AI38" s="1492"/>
      <c r="AJ38" s="1493"/>
      <c r="AK38" s="1493"/>
      <c r="AL38" s="2429"/>
      <c r="AM38" s="2332"/>
      <c r="AN38" s="2360"/>
      <c r="AO38" s="2361"/>
      <c r="AP38" s="2335"/>
      <c r="AQ38" s="2336"/>
      <c r="AR38" s="2358"/>
      <c r="AS38" s="2357"/>
      <c r="AT38" s="2339"/>
    </row>
    <row r="39" spans="1:46" ht="30" customHeight="1">
      <c r="A39" s="2336"/>
      <c r="B39" s="2276">
        <v>41</v>
      </c>
      <c r="C39" s="2262"/>
      <c r="D39" s="2579" t="s">
        <v>1049</v>
      </c>
      <c r="E39" s="2580">
        <v>4101</v>
      </c>
      <c r="F39" s="2581"/>
      <c r="G39" s="2362" t="s">
        <v>1416</v>
      </c>
      <c r="H39" s="2339"/>
      <c r="I39" s="2321"/>
      <c r="J39" s="2393">
        <f t="shared" si="1"/>
        <v>0</v>
      </c>
      <c r="K39" s="2393">
        <f t="shared" si="2"/>
        <v>0</v>
      </c>
      <c r="L39" s="2265"/>
      <c r="M39" s="2265"/>
      <c r="N39" s="2266"/>
      <c r="O39" s="2266"/>
      <c r="P39" s="2266"/>
      <c r="Q39" s="2266"/>
      <c r="R39" s="2266"/>
      <c r="S39" s="2393">
        <f t="shared" si="4"/>
        <v>0</v>
      </c>
      <c r="T39" s="2266"/>
      <c r="U39" s="2266"/>
      <c r="V39" s="2268"/>
      <c r="W39" s="2272"/>
      <c r="X39" s="2266"/>
      <c r="Y39" s="2359">
        <f>IF(C39=0,0,10)</f>
        <v>0</v>
      </c>
      <c r="Z39" s="2328"/>
      <c r="AA39" s="3647"/>
      <c r="AB39" s="2431"/>
      <c r="AC39" s="2432"/>
      <c r="AD39" s="2431"/>
      <c r="AE39" s="2431"/>
      <c r="AF39" s="3651"/>
      <c r="AG39" s="2423"/>
      <c r="AH39" s="2386"/>
      <c r="AI39" s="1492"/>
      <c r="AJ39" s="1493"/>
      <c r="AK39" s="1493"/>
      <c r="AL39" s="2429"/>
      <c r="AM39" s="2332"/>
      <c r="AN39" s="2355"/>
      <c r="AO39" s="2356"/>
      <c r="AP39" s="2335"/>
      <c r="AQ39" s="2336"/>
      <c r="AR39" s="2358"/>
      <c r="AS39" s="2357"/>
      <c r="AT39" s="2339"/>
    </row>
    <row r="40" spans="1:46" ht="30" customHeight="1">
      <c r="A40" s="2336"/>
      <c r="B40" s="2276">
        <v>42</v>
      </c>
      <c r="C40" s="2264">
        <v>1</v>
      </c>
      <c r="D40" s="2579" t="s">
        <v>1049</v>
      </c>
      <c r="E40" s="2580">
        <v>4201</v>
      </c>
      <c r="F40" s="2581"/>
      <c r="G40" s="2362" t="s">
        <v>615</v>
      </c>
      <c r="H40" s="2339"/>
      <c r="I40" s="2321"/>
      <c r="J40" s="2393">
        <f t="shared" si="1"/>
        <v>0</v>
      </c>
      <c r="K40" s="2393">
        <f t="shared" si="2"/>
        <v>0</v>
      </c>
      <c r="L40" s="2265"/>
      <c r="M40" s="2265"/>
      <c r="N40" s="2266"/>
      <c r="O40" s="2266"/>
      <c r="P40" s="2266"/>
      <c r="Q40" s="2266"/>
      <c r="R40" s="2266"/>
      <c r="S40" s="2393">
        <f t="shared" si="4"/>
        <v>0</v>
      </c>
      <c r="T40" s="2266"/>
      <c r="U40" s="2266"/>
      <c r="V40" s="2268"/>
      <c r="W40" s="2272"/>
      <c r="X40" s="2266"/>
      <c r="Y40" s="2359">
        <v>1</v>
      </c>
      <c r="Z40" s="2328"/>
      <c r="AA40" s="3647"/>
      <c r="AB40" s="2431"/>
      <c r="AC40" s="2432"/>
      <c r="AD40" s="2431"/>
      <c r="AE40" s="2431"/>
      <c r="AF40" s="3651"/>
      <c r="AG40" s="2423"/>
      <c r="AH40" s="2386"/>
      <c r="AI40" s="1492"/>
      <c r="AJ40" s="1493"/>
      <c r="AK40" s="1493"/>
      <c r="AL40" s="2429"/>
      <c r="AM40" s="2332"/>
      <c r="AN40" s="2355"/>
      <c r="AO40" s="2356"/>
      <c r="AP40" s="2335"/>
      <c r="AQ40" s="2336"/>
      <c r="AR40" s="2358"/>
      <c r="AS40" s="2357"/>
      <c r="AT40" s="2339"/>
    </row>
    <row r="41" spans="1:46" ht="30" customHeight="1">
      <c r="A41" s="2336"/>
      <c r="B41" s="2276">
        <v>43</v>
      </c>
      <c r="C41" s="2264">
        <v>1</v>
      </c>
      <c r="D41" s="2579" t="s">
        <v>1048</v>
      </c>
      <c r="E41" s="2580">
        <v>4301</v>
      </c>
      <c r="F41" s="2581"/>
      <c r="G41" s="2362" t="s">
        <v>627</v>
      </c>
      <c r="H41" s="2339"/>
      <c r="I41" s="2321"/>
      <c r="J41" s="2393">
        <f t="shared" si="1"/>
        <v>0</v>
      </c>
      <c r="K41" s="2393">
        <f t="shared" si="2"/>
        <v>0</v>
      </c>
      <c r="L41" s="2265"/>
      <c r="M41" s="2265"/>
      <c r="N41" s="2266"/>
      <c r="O41" s="2266"/>
      <c r="P41" s="2266"/>
      <c r="Q41" s="2266"/>
      <c r="R41" s="2266"/>
      <c r="S41" s="2393">
        <f t="shared" si="4"/>
        <v>0</v>
      </c>
      <c r="T41" s="2266"/>
      <c r="U41" s="2266"/>
      <c r="V41" s="2268"/>
      <c r="W41" s="2272"/>
      <c r="X41" s="2266"/>
      <c r="Y41" s="2272"/>
      <c r="Z41" s="2328"/>
      <c r="AA41" s="3647"/>
      <c r="AB41" s="2434"/>
      <c r="AC41" s="2435"/>
      <c r="AD41" s="2434"/>
      <c r="AE41" s="2434"/>
      <c r="AF41" s="3651"/>
      <c r="AG41" s="2423"/>
      <c r="AH41" s="2386"/>
      <c r="AI41" s="2276" t="s">
        <v>1773</v>
      </c>
      <c r="AJ41" s="1493"/>
      <c r="AK41" s="1493"/>
      <c r="AL41" s="2429"/>
      <c r="AM41" s="2332"/>
      <c r="AN41" s="2355"/>
      <c r="AO41" s="2356"/>
      <c r="AP41" s="2335"/>
      <c r="AQ41" s="2336"/>
      <c r="AR41" s="2358"/>
      <c r="AS41" s="2357"/>
      <c r="AT41" s="2339"/>
    </row>
    <row r="42" spans="1:46" ht="30" customHeight="1">
      <c r="A42" s="2336"/>
      <c r="B42" s="2276">
        <v>50</v>
      </c>
      <c r="C42" s="2264">
        <v>1</v>
      </c>
      <c r="D42" s="2579" t="s">
        <v>1052</v>
      </c>
      <c r="E42" s="2580">
        <v>5101</v>
      </c>
      <c r="F42" s="2581" t="s">
        <v>1136</v>
      </c>
      <c r="G42" s="2362" t="s">
        <v>1733</v>
      </c>
      <c r="H42" s="2339"/>
      <c r="I42" s="2321"/>
      <c r="J42" s="2393">
        <f t="shared" si="1"/>
        <v>0</v>
      </c>
      <c r="K42" s="2265"/>
      <c r="L42" s="2265"/>
      <c r="M42" s="2265"/>
      <c r="N42" s="2266"/>
      <c r="O42" s="2266"/>
      <c r="P42" s="2266"/>
      <c r="Q42" s="2266"/>
      <c r="R42" s="2266"/>
      <c r="S42" s="2277"/>
      <c r="T42" s="1495"/>
      <c r="U42" s="2266"/>
      <c r="V42" s="2268"/>
      <c r="W42" s="2363"/>
      <c r="X42" s="2266"/>
      <c r="Y42" s="2274"/>
      <c r="Z42" s="2328"/>
      <c r="AA42" s="3647"/>
      <c r="AB42" s="2386"/>
      <c r="AC42" s="1492"/>
      <c r="AD42" s="1493"/>
      <c r="AE42" s="1493"/>
      <c r="AF42" s="3651"/>
      <c r="AG42" s="2423"/>
      <c r="AH42" s="2386"/>
      <c r="AI42" s="1492"/>
      <c r="AJ42" s="1493"/>
      <c r="AK42" s="1493"/>
      <c r="AL42" s="2429"/>
      <c r="AM42" s="2332"/>
      <c r="AN42" s="2364"/>
      <c r="AO42" s="2365"/>
      <c r="AP42" s="2335"/>
      <c r="AQ42" s="2336"/>
      <c r="AR42" s="2358"/>
      <c r="AS42" s="2357"/>
      <c r="AT42" s="2339"/>
    </row>
    <row r="43" spans="1:46" ht="30" customHeight="1">
      <c r="A43" s="2336"/>
      <c r="B43" s="2276">
        <v>50</v>
      </c>
      <c r="C43" s="2264">
        <v>1</v>
      </c>
      <c r="D43" s="2579" t="s">
        <v>1052</v>
      </c>
      <c r="E43" s="2580">
        <v>5201</v>
      </c>
      <c r="F43" s="2581" t="s">
        <v>1137</v>
      </c>
      <c r="G43" s="2362" t="s">
        <v>1733</v>
      </c>
      <c r="H43" s="2339"/>
      <c r="I43" s="2321"/>
      <c r="J43" s="2393">
        <f t="shared" si="1"/>
        <v>0</v>
      </c>
      <c r="K43" s="2265"/>
      <c r="L43" s="2265"/>
      <c r="M43" s="2265"/>
      <c r="N43" s="2266"/>
      <c r="O43" s="2266"/>
      <c r="P43" s="2266"/>
      <c r="Q43" s="2266"/>
      <c r="R43" s="2266"/>
      <c r="S43" s="2277"/>
      <c r="T43" s="1495"/>
      <c r="U43" s="2266"/>
      <c r="V43" s="2268"/>
      <c r="W43" s="2363"/>
      <c r="X43" s="2266"/>
      <c r="Y43" s="2366">
        <v>1</v>
      </c>
      <c r="Z43" s="2328"/>
      <c r="AA43" s="3647"/>
      <c r="AB43" s="2386"/>
      <c r="AC43" s="1492"/>
      <c r="AD43" s="1493"/>
      <c r="AE43" s="1493"/>
      <c r="AF43" s="3651"/>
      <c r="AG43" s="2423"/>
      <c r="AH43" s="2386"/>
      <c r="AI43" s="1492"/>
      <c r="AJ43" s="1493"/>
      <c r="AK43" s="1493"/>
      <c r="AL43" s="2429"/>
      <c r="AM43" s="2332"/>
      <c r="AN43" s="2364"/>
      <c r="AO43" s="2365"/>
      <c r="AP43" s="2335"/>
      <c r="AQ43" s="2336"/>
      <c r="AR43" s="2358"/>
      <c r="AS43" s="2357"/>
      <c r="AT43" s="2339"/>
    </row>
    <row r="44" spans="1:46" ht="30" customHeight="1">
      <c r="A44" s="2336"/>
      <c r="B44" s="2276">
        <v>50</v>
      </c>
      <c r="C44" s="2262"/>
      <c r="D44" s="2579" t="s">
        <v>1052</v>
      </c>
      <c r="E44" s="2580">
        <v>5501</v>
      </c>
      <c r="F44" s="2581" t="s">
        <v>1137</v>
      </c>
      <c r="G44" s="2362" t="s">
        <v>1733</v>
      </c>
      <c r="H44" s="2339"/>
      <c r="I44" s="2321"/>
      <c r="J44" s="2393">
        <f t="shared" si="1"/>
        <v>0</v>
      </c>
      <c r="K44" s="2265"/>
      <c r="L44" s="2265"/>
      <c r="M44" s="2265"/>
      <c r="N44" s="2266"/>
      <c r="O44" s="2266"/>
      <c r="P44" s="2266"/>
      <c r="Q44" s="2266"/>
      <c r="R44" s="2266"/>
      <c r="S44" s="2277"/>
      <c r="T44" s="1495"/>
      <c r="U44" s="2266"/>
      <c r="V44" s="2268"/>
      <c r="W44" s="2363"/>
      <c r="X44" s="2266"/>
      <c r="Y44" s="2274"/>
      <c r="Z44" s="2328"/>
      <c r="AA44" s="3647"/>
      <c r="AB44" s="2386"/>
      <c r="AC44" s="1492"/>
      <c r="AD44" s="1493"/>
      <c r="AE44" s="1493"/>
      <c r="AF44" s="3651"/>
      <c r="AG44" s="2423"/>
      <c r="AH44" s="2386"/>
      <c r="AI44" s="1492"/>
      <c r="AJ44" s="1493"/>
      <c r="AK44" s="1493"/>
      <c r="AL44" s="2429"/>
      <c r="AM44" s="2332"/>
      <c r="AN44" s="2364"/>
      <c r="AO44" s="2365"/>
      <c r="AP44" s="2335"/>
      <c r="AQ44" s="2336"/>
      <c r="AR44" s="2358"/>
      <c r="AS44" s="2357"/>
      <c r="AT44" s="2339"/>
    </row>
    <row r="45" spans="1:46" ht="30" customHeight="1">
      <c r="A45" s="2336"/>
      <c r="B45" s="2276">
        <v>50</v>
      </c>
      <c r="C45" s="2340">
        <f>C44</f>
        <v>0</v>
      </c>
      <c r="D45" s="2579" t="s">
        <v>1052</v>
      </c>
      <c r="E45" s="2580">
        <v>5601</v>
      </c>
      <c r="F45" s="2581" t="s">
        <v>1776</v>
      </c>
      <c r="G45" s="2362" t="s">
        <v>1733</v>
      </c>
      <c r="H45" s="2339"/>
      <c r="I45" s="2321"/>
      <c r="J45" s="2393">
        <f t="shared" si="1"/>
        <v>0</v>
      </c>
      <c r="K45" s="2265"/>
      <c r="L45" s="2265"/>
      <c r="M45" s="2265"/>
      <c r="N45" s="2266"/>
      <c r="O45" s="2266"/>
      <c r="P45" s="2266"/>
      <c r="Q45" s="2266"/>
      <c r="R45" s="2266"/>
      <c r="S45" s="2277"/>
      <c r="T45" s="1495"/>
      <c r="U45" s="2266"/>
      <c r="V45" s="2268"/>
      <c r="W45" s="2272"/>
      <c r="X45" s="2266"/>
      <c r="Y45" s="2272"/>
      <c r="Z45" s="2328"/>
      <c r="AA45" s="3647"/>
      <c r="AB45" s="2386"/>
      <c r="AC45" s="1492"/>
      <c r="AD45" s="1493"/>
      <c r="AE45" s="1493"/>
      <c r="AF45" s="3651"/>
      <c r="AG45" s="2423"/>
      <c r="AH45" s="2386"/>
      <c r="AI45" s="1492"/>
      <c r="AJ45" s="1493"/>
      <c r="AK45" s="1493"/>
      <c r="AL45" s="2429"/>
      <c r="AM45" s="2332"/>
      <c r="AN45" s="2364"/>
      <c r="AO45" s="2365"/>
      <c r="AP45" s="2335"/>
      <c r="AQ45" s="2336"/>
      <c r="AR45" s="2358"/>
      <c r="AS45" s="2357"/>
      <c r="AT45" s="2339"/>
    </row>
    <row r="46" spans="1:46" ht="30" customHeight="1">
      <c r="A46" s="2336"/>
      <c r="B46" s="2276">
        <v>50</v>
      </c>
      <c r="C46" s="2340">
        <f>C44</f>
        <v>0</v>
      </c>
      <c r="D46" s="2579" t="s">
        <v>1775</v>
      </c>
      <c r="E46" s="2580">
        <v>5601</v>
      </c>
      <c r="F46" s="2581"/>
      <c r="G46" s="2362" t="s">
        <v>1733</v>
      </c>
      <c r="H46" s="2339"/>
      <c r="I46" s="2321"/>
      <c r="J46" s="2269"/>
      <c r="K46" s="2269"/>
      <c r="L46" s="2265"/>
      <c r="M46" s="2265"/>
      <c r="N46" s="2266"/>
      <c r="O46" s="2266"/>
      <c r="P46" s="2266"/>
      <c r="Q46" s="2266"/>
      <c r="R46" s="2266"/>
      <c r="S46" s="2267"/>
      <c r="T46" s="1495"/>
      <c r="U46" s="2367"/>
      <c r="V46" s="2268"/>
      <c r="W46" s="2272"/>
      <c r="X46" s="2270">
        <f>IF(C46=0,0,1)</f>
        <v>0</v>
      </c>
      <c r="Y46" s="2272"/>
      <c r="Z46" s="2328"/>
      <c r="AA46" s="3647"/>
      <c r="AB46" s="2434"/>
      <c r="AC46" s="2435"/>
      <c r="AD46" s="2434"/>
      <c r="AE46" s="2434"/>
      <c r="AF46" s="3651"/>
      <c r="AG46" s="2423"/>
      <c r="AH46" s="2386"/>
      <c r="AI46" s="2276" t="s">
        <v>1767</v>
      </c>
      <c r="AJ46" s="1493"/>
      <c r="AK46" s="1493"/>
      <c r="AL46" s="2429"/>
      <c r="AM46" s="2332"/>
      <c r="AN46" s="2360"/>
      <c r="AO46" s="2361"/>
      <c r="AP46" s="2335"/>
      <c r="AQ46" s="2336"/>
      <c r="AR46" s="2358"/>
      <c r="AS46" s="2357"/>
      <c r="AT46" s="2339"/>
    </row>
    <row r="47" spans="1:46" ht="30" customHeight="1">
      <c r="A47" s="2336"/>
      <c r="B47" s="2276">
        <v>50</v>
      </c>
      <c r="C47" s="2264">
        <v>1</v>
      </c>
      <c r="D47" s="2579" t="s">
        <v>1775</v>
      </c>
      <c r="E47" s="2580">
        <v>5001</v>
      </c>
      <c r="F47" s="2581"/>
      <c r="G47" s="2362" t="s">
        <v>1733</v>
      </c>
      <c r="H47" s="2339"/>
      <c r="I47" s="2321"/>
      <c r="J47" s="2393">
        <f t="shared" ref="J47:J53" si="5">J$11</f>
        <v>0</v>
      </c>
      <c r="K47" s="2269"/>
      <c r="L47" s="2265"/>
      <c r="M47" s="2265"/>
      <c r="N47" s="2266"/>
      <c r="O47" s="2266"/>
      <c r="P47" s="2266"/>
      <c r="Q47" s="2266"/>
      <c r="R47" s="2266"/>
      <c r="S47" s="2267"/>
      <c r="T47" s="2269"/>
      <c r="U47" s="2393">
        <f t="shared" ref="S47:U50" si="6">U$11</f>
        <v>0</v>
      </c>
      <c r="V47" s="2268"/>
      <c r="W47" s="2272"/>
      <c r="X47" s="2270">
        <v>1</v>
      </c>
      <c r="Y47" s="2272"/>
      <c r="Z47" s="2328"/>
      <c r="AA47" s="3647"/>
      <c r="AB47" s="2434"/>
      <c r="AC47" s="2435"/>
      <c r="AD47" s="2434"/>
      <c r="AE47" s="2434"/>
      <c r="AF47" s="3651"/>
      <c r="AG47" s="2423"/>
      <c r="AH47" s="2386"/>
      <c r="AI47" s="2276" t="s">
        <v>1767</v>
      </c>
      <c r="AJ47" s="1493"/>
      <c r="AK47" s="1493"/>
      <c r="AL47" s="2429"/>
      <c r="AM47" s="2332"/>
      <c r="AN47" s="2360"/>
      <c r="AO47" s="2361"/>
      <c r="AP47" s="2335"/>
      <c r="AQ47" s="2336"/>
      <c r="AR47" s="2358"/>
      <c r="AS47" s="2357"/>
      <c r="AT47" s="2339"/>
    </row>
    <row r="48" spans="1:46" ht="30" customHeight="1">
      <c r="A48" s="2336"/>
      <c r="B48" s="2276">
        <v>60</v>
      </c>
      <c r="C48" s="2264">
        <v>1</v>
      </c>
      <c r="D48" s="2579" t="s">
        <v>1775</v>
      </c>
      <c r="E48" s="2580">
        <v>6002</v>
      </c>
      <c r="F48" s="2581"/>
      <c r="G48" s="2362" t="s">
        <v>1742</v>
      </c>
      <c r="H48" s="2339"/>
      <c r="I48" s="2321"/>
      <c r="J48" s="2393">
        <f t="shared" si="5"/>
        <v>0</v>
      </c>
      <c r="K48" s="2269"/>
      <c r="L48" s="2265"/>
      <c r="M48" s="2265"/>
      <c r="N48" s="2266"/>
      <c r="O48" s="2266"/>
      <c r="P48" s="2266"/>
      <c r="Q48" s="2266"/>
      <c r="R48" s="2266"/>
      <c r="S48" s="2267"/>
      <c r="T48" s="2269"/>
      <c r="U48" s="2269"/>
      <c r="V48" s="1494"/>
      <c r="W48" s="2272"/>
      <c r="X48" s="2270">
        <v>1</v>
      </c>
      <c r="Y48" s="2275">
        <v>3</v>
      </c>
      <c r="Z48" s="2328"/>
      <c r="AA48" s="3647"/>
      <c r="AB48" s="2434"/>
      <c r="AC48" s="2435"/>
      <c r="AD48" s="2434"/>
      <c r="AE48" s="2434"/>
      <c r="AF48" s="3651"/>
      <c r="AG48" s="2423"/>
      <c r="AH48" s="2386"/>
      <c r="AI48" s="2276" t="s">
        <v>1767</v>
      </c>
      <c r="AJ48" s="1493"/>
      <c r="AK48" s="1493"/>
      <c r="AL48" s="2429"/>
      <c r="AM48" s="2332"/>
      <c r="AN48" s="2360"/>
      <c r="AO48" s="2361"/>
      <c r="AP48" s="2335"/>
      <c r="AQ48" s="2336"/>
      <c r="AR48" s="2358"/>
      <c r="AS48" s="2357"/>
      <c r="AT48" s="2339"/>
    </row>
    <row r="49" spans="1:46" ht="30" customHeight="1">
      <c r="A49" s="2336"/>
      <c r="B49" s="2276">
        <v>54</v>
      </c>
      <c r="C49" s="2262"/>
      <c r="D49" s="2579" t="s">
        <v>1047</v>
      </c>
      <c r="E49" s="2580">
        <v>5401</v>
      </c>
      <c r="F49" s="2581"/>
      <c r="G49" s="2362" t="s">
        <v>1777</v>
      </c>
      <c r="H49" s="2339"/>
      <c r="I49" s="2321"/>
      <c r="J49" s="2393">
        <f t="shared" si="5"/>
        <v>0</v>
      </c>
      <c r="K49" s="2269"/>
      <c r="L49" s="2265"/>
      <c r="M49" s="2265"/>
      <c r="N49" s="2266"/>
      <c r="O49" s="2266"/>
      <c r="P49" s="2266"/>
      <c r="Q49" s="2266"/>
      <c r="R49" s="2266"/>
      <c r="S49" s="2393">
        <f t="shared" si="6"/>
        <v>0</v>
      </c>
      <c r="T49" s="2266"/>
      <c r="U49" s="2266"/>
      <c r="V49" s="2268"/>
      <c r="W49" s="2272"/>
      <c r="X49" s="2266"/>
      <c r="Y49" s="2272"/>
      <c r="Z49" s="2328"/>
      <c r="AA49" s="3647"/>
      <c r="AB49" s="2434"/>
      <c r="AC49" s="2435"/>
      <c r="AD49" s="2434"/>
      <c r="AE49" s="2434"/>
      <c r="AF49" s="3651"/>
      <c r="AG49" s="2423"/>
      <c r="AH49" s="2386"/>
      <c r="AI49" s="1492"/>
      <c r="AJ49" s="1493"/>
      <c r="AK49" s="1493"/>
      <c r="AL49" s="2429"/>
      <c r="AM49" s="2332"/>
      <c r="AN49" s="2355"/>
      <c r="AO49" s="2356"/>
      <c r="AP49" s="2335"/>
      <c r="AQ49" s="2336"/>
      <c r="AR49" s="2358"/>
      <c r="AS49" s="2357"/>
      <c r="AT49" s="2339"/>
    </row>
    <row r="50" spans="1:46" ht="30" customHeight="1">
      <c r="A50" s="2336"/>
      <c r="B50" s="2276">
        <v>54</v>
      </c>
      <c r="C50" s="2340">
        <f>C49</f>
        <v>0</v>
      </c>
      <c r="D50" s="2579" t="s">
        <v>1135</v>
      </c>
      <c r="E50" s="2580">
        <v>5401</v>
      </c>
      <c r="F50" s="2581"/>
      <c r="G50" s="2362" t="s">
        <v>1777</v>
      </c>
      <c r="H50" s="2339"/>
      <c r="I50" s="2321"/>
      <c r="J50" s="2393">
        <f t="shared" si="5"/>
        <v>0</v>
      </c>
      <c r="K50" s="2269"/>
      <c r="L50" s="2265"/>
      <c r="M50" s="2265"/>
      <c r="N50" s="2266"/>
      <c r="O50" s="2266"/>
      <c r="P50" s="2266"/>
      <c r="Q50" s="2266"/>
      <c r="R50" s="2266"/>
      <c r="S50" s="2393">
        <f t="shared" si="6"/>
        <v>0</v>
      </c>
      <c r="T50" s="2266"/>
      <c r="U50" s="2266"/>
      <c r="V50" s="2268"/>
      <c r="W50" s="2272"/>
      <c r="X50" s="2270">
        <f>IF(C50=0,0,1)</f>
        <v>0</v>
      </c>
      <c r="Y50" s="2272"/>
      <c r="Z50" s="2328"/>
      <c r="AA50" s="3647"/>
      <c r="AB50" s="2434"/>
      <c r="AC50" s="2435"/>
      <c r="AD50" s="2434"/>
      <c r="AE50" s="2434"/>
      <c r="AF50" s="3651"/>
      <c r="AG50" s="2423"/>
      <c r="AH50" s="2386"/>
      <c r="AI50" s="2276" t="s">
        <v>1767</v>
      </c>
      <c r="AJ50" s="1493"/>
      <c r="AK50" s="1493"/>
      <c r="AL50" s="2429"/>
      <c r="AM50" s="2332"/>
      <c r="AN50" s="2360"/>
      <c r="AO50" s="2361"/>
      <c r="AP50" s="2335"/>
      <c r="AQ50" s="2336"/>
      <c r="AR50" s="2358"/>
      <c r="AS50" s="2357"/>
      <c r="AT50" s="2339"/>
    </row>
    <row r="51" spans="1:46" ht="30" customHeight="1">
      <c r="A51" s="2336"/>
      <c r="B51" s="2276">
        <v>64</v>
      </c>
      <c r="C51" s="2262"/>
      <c r="D51" s="2579" t="s">
        <v>1047</v>
      </c>
      <c r="E51" s="2580">
        <v>6401</v>
      </c>
      <c r="F51" s="2581"/>
      <c r="G51" s="2362" t="s">
        <v>420</v>
      </c>
      <c r="H51" s="2339"/>
      <c r="I51" s="2321"/>
      <c r="J51" s="2393">
        <f t="shared" si="5"/>
        <v>0</v>
      </c>
      <c r="K51" s="2269"/>
      <c r="L51" s="2265"/>
      <c r="M51" s="2265"/>
      <c r="N51" s="2266"/>
      <c r="O51" s="2266"/>
      <c r="P51" s="2266"/>
      <c r="Q51" s="2266"/>
      <c r="R51" s="2266"/>
      <c r="S51" s="2277"/>
      <c r="T51" s="2266"/>
      <c r="U51" s="2266"/>
      <c r="V51" s="2268"/>
      <c r="W51" s="2272"/>
      <c r="X51" s="2266"/>
      <c r="Y51" s="2272"/>
      <c r="Z51" s="2328"/>
      <c r="AA51" s="3647"/>
      <c r="AB51" s="2434"/>
      <c r="AC51" s="2435"/>
      <c r="AD51" s="2434"/>
      <c r="AE51" s="2434"/>
      <c r="AF51" s="3651"/>
      <c r="AG51" s="2423"/>
      <c r="AH51" s="2386"/>
      <c r="AI51" s="1492"/>
      <c r="AJ51" s="1493"/>
      <c r="AK51" s="1493"/>
      <c r="AL51" s="2429"/>
      <c r="AM51" s="2332"/>
      <c r="AN51" s="2355"/>
      <c r="AO51" s="2356"/>
      <c r="AP51" s="2335"/>
      <c r="AQ51" s="2336"/>
      <c r="AR51" s="2358"/>
      <c r="AS51" s="2357"/>
      <c r="AT51" s="2339"/>
    </row>
    <row r="52" spans="1:46" ht="30" customHeight="1">
      <c r="A52" s="2336"/>
      <c r="B52" s="2276">
        <v>64</v>
      </c>
      <c r="C52" s="2340">
        <f>C51</f>
        <v>0</v>
      </c>
      <c r="D52" s="2579" t="s">
        <v>1135</v>
      </c>
      <c r="E52" s="2580">
        <v>6401</v>
      </c>
      <c r="F52" s="2581"/>
      <c r="G52" s="2362" t="s">
        <v>420</v>
      </c>
      <c r="H52" s="2339"/>
      <c r="I52" s="2321"/>
      <c r="J52" s="2393">
        <f t="shared" si="5"/>
        <v>0</v>
      </c>
      <c r="K52" s="2269"/>
      <c r="L52" s="2265"/>
      <c r="M52" s="2265"/>
      <c r="N52" s="2266"/>
      <c r="O52" s="2266"/>
      <c r="P52" s="2266"/>
      <c r="Q52" s="2266"/>
      <c r="R52" s="2266"/>
      <c r="S52" s="2277"/>
      <c r="T52" s="2266"/>
      <c r="U52" s="2266"/>
      <c r="V52" s="2268"/>
      <c r="W52" s="2272"/>
      <c r="X52" s="2270">
        <f>IF(C52=0,0,1)</f>
        <v>0</v>
      </c>
      <c r="Y52" s="2272"/>
      <c r="Z52" s="2328"/>
      <c r="AA52" s="3647"/>
      <c r="AB52" s="2434"/>
      <c r="AC52" s="2435"/>
      <c r="AD52" s="2434"/>
      <c r="AE52" s="2434"/>
      <c r="AF52" s="3651"/>
      <c r="AG52" s="2423"/>
      <c r="AH52" s="2386"/>
      <c r="AI52" s="2276" t="s">
        <v>1767</v>
      </c>
      <c r="AJ52" s="1493"/>
      <c r="AK52" s="1493"/>
      <c r="AL52" s="2429"/>
      <c r="AM52" s="2332"/>
      <c r="AN52" s="2360"/>
      <c r="AO52" s="2361"/>
      <c r="AP52" s="2335"/>
      <c r="AQ52" s="2336"/>
      <c r="AR52" s="2358"/>
      <c r="AS52" s="2357"/>
      <c r="AT52" s="2339"/>
    </row>
    <row r="53" spans="1:46" ht="30" customHeight="1">
      <c r="A53" s="2336"/>
      <c r="B53" s="2276">
        <v>70</v>
      </c>
      <c r="C53" s="2264">
        <v>1</v>
      </c>
      <c r="D53" s="2582" t="s">
        <v>1781</v>
      </c>
      <c r="E53" s="2580"/>
      <c r="F53" s="2581"/>
      <c r="G53" s="2362" t="s">
        <v>2180</v>
      </c>
      <c r="H53" s="2339"/>
      <c r="I53" s="2321"/>
      <c r="J53" s="2393">
        <f t="shared" si="5"/>
        <v>0</v>
      </c>
      <c r="K53" s="2269"/>
      <c r="L53" s="2265"/>
      <c r="M53" s="2265"/>
      <c r="N53" s="2266"/>
      <c r="O53" s="2266"/>
      <c r="P53" s="2266"/>
      <c r="Q53" s="2266"/>
      <c r="R53" s="2266"/>
      <c r="S53" s="2277"/>
      <c r="T53" s="2266"/>
      <c r="U53" s="2266"/>
      <c r="V53" s="2268"/>
      <c r="W53" s="2272"/>
      <c r="X53" s="2266"/>
      <c r="Y53" s="2359">
        <v>1</v>
      </c>
      <c r="Z53" s="2328"/>
      <c r="AA53" s="3647"/>
      <c r="AB53" s="2434"/>
      <c r="AC53" s="2435"/>
      <c r="AD53" s="2434"/>
      <c r="AE53" s="2434"/>
      <c r="AF53" s="3651"/>
      <c r="AG53" s="2423"/>
      <c r="AH53" s="2386"/>
      <c r="AI53" s="1492"/>
      <c r="AJ53" s="1493"/>
      <c r="AK53" s="1493"/>
      <c r="AL53" s="2429"/>
      <c r="AM53" s="2332"/>
      <c r="AN53" s="2360"/>
      <c r="AO53" s="2361"/>
      <c r="AP53" s="2335"/>
      <c r="AQ53" s="2336"/>
      <c r="AR53" s="2358"/>
      <c r="AS53" s="2357"/>
      <c r="AT53" s="2339"/>
    </row>
    <row r="54" spans="1:46" ht="30" customHeight="1">
      <c r="A54" s="2336"/>
      <c r="B54" s="2276">
        <v>81</v>
      </c>
      <c r="C54" s="2264">
        <v>1</v>
      </c>
      <c r="D54" s="2582" t="s">
        <v>1782</v>
      </c>
      <c r="E54" s="2580"/>
      <c r="F54" s="2581"/>
      <c r="G54" s="2362" t="s">
        <v>569</v>
      </c>
      <c r="H54" s="2339"/>
      <c r="I54" s="2321"/>
      <c r="J54" s="2269"/>
      <c r="K54" s="2269"/>
      <c r="L54" s="2265"/>
      <c r="M54" s="2265"/>
      <c r="N54" s="2266"/>
      <c r="O54" s="2266"/>
      <c r="P54" s="2266"/>
      <c r="Q54" s="2266"/>
      <c r="R54" s="2266"/>
      <c r="S54" s="2277"/>
      <c r="T54" s="2266"/>
      <c r="U54" s="2266"/>
      <c r="V54" s="2268"/>
      <c r="W54" s="2272"/>
      <c r="X54" s="1495">
        <f>SUM(X11:X53,X55:X66)</f>
        <v>6</v>
      </c>
      <c r="Y54" s="1495">
        <f>SUM(Y11:Y53,Y55:Y66)</f>
        <v>9</v>
      </c>
      <c r="Z54" s="2328"/>
      <c r="AA54" s="3647"/>
      <c r="AB54" s="2434"/>
      <c r="AC54" s="2435"/>
      <c r="AD54" s="2434"/>
      <c r="AE54" s="2434"/>
      <c r="AF54" s="3651"/>
      <c r="AG54" s="2423"/>
      <c r="AH54" s="2386"/>
      <c r="AI54" s="1492"/>
      <c r="AJ54" s="1493"/>
      <c r="AK54" s="1493"/>
      <c r="AL54" s="2429"/>
      <c r="AM54" s="2332"/>
      <c r="AN54" s="2360"/>
      <c r="AO54" s="2361"/>
      <c r="AP54" s="2335"/>
      <c r="AQ54" s="2336"/>
      <c r="AR54" s="2387"/>
      <c r="AS54" s="2357"/>
      <c r="AT54" s="2339"/>
    </row>
    <row r="55" spans="1:46" ht="30" customHeight="1">
      <c r="A55" s="2336"/>
      <c r="B55" s="2276">
        <v>82</v>
      </c>
      <c r="C55" s="2264">
        <v>1</v>
      </c>
      <c r="D55" s="2582" t="s">
        <v>1783</v>
      </c>
      <c r="E55" s="2580"/>
      <c r="F55" s="2581"/>
      <c r="G55" s="2362" t="s">
        <v>557</v>
      </c>
      <c r="H55" s="2339"/>
      <c r="I55" s="2321"/>
      <c r="J55" s="2269"/>
      <c r="K55" s="2269"/>
      <c r="L55" s="2265"/>
      <c r="M55" s="2265"/>
      <c r="N55" s="2266"/>
      <c r="O55" s="2266"/>
      <c r="P55" s="2266"/>
      <c r="Q55" s="2266"/>
      <c r="R55" s="2266"/>
      <c r="S55" s="2277"/>
      <c r="T55" s="2266"/>
      <c r="U55" s="2266"/>
      <c r="V55" s="2268"/>
      <c r="W55" s="2272"/>
      <c r="X55" s="2266"/>
      <c r="Y55" s="2272"/>
      <c r="Z55" s="2328"/>
      <c r="AA55" s="3647"/>
      <c r="AB55" s="2434"/>
      <c r="AC55" s="2435"/>
      <c r="AD55" s="2434"/>
      <c r="AE55" s="2434"/>
      <c r="AF55" s="3651"/>
      <c r="AG55" s="2423"/>
      <c r="AH55" s="2386"/>
      <c r="AI55" s="1492"/>
      <c r="AJ55" s="1493"/>
      <c r="AK55" s="1493"/>
      <c r="AL55" s="2429"/>
      <c r="AM55" s="2332"/>
      <c r="AN55" s="2360"/>
      <c r="AO55" s="2361"/>
      <c r="AP55" s="2335"/>
      <c r="AQ55" s="2336"/>
      <c r="AR55" s="2358"/>
      <c r="AS55" s="2357"/>
      <c r="AT55" s="2339"/>
    </row>
    <row r="56" spans="1:46" ht="30" customHeight="1">
      <c r="A56" s="2336"/>
      <c r="B56" s="2276">
        <v>84</v>
      </c>
      <c r="C56" s="2264">
        <v>1</v>
      </c>
      <c r="D56" s="2582" t="s">
        <v>1784</v>
      </c>
      <c r="E56" s="2580">
        <v>8402</v>
      </c>
      <c r="F56" s="2581"/>
      <c r="G56" s="2362" t="s">
        <v>1237</v>
      </c>
      <c r="H56" s="2339"/>
      <c r="I56" s="2321"/>
      <c r="J56" s="2269"/>
      <c r="K56" s="2269"/>
      <c r="L56" s="2265"/>
      <c r="M56" s="2265"/>
      <c r="N56" s="2266"/>
      <c r="O56" s="2266"/>
      <c r="P56" s="2266"/>
      <c r="Q56" s="2266"/>
      <c r="R56" s="2266"/>
      <c r="S56" s="2277"/>
      <c r="T56" s="2266"/>
      <c r="U56" s="2266"/>
      <c r="V56" s="2268"/>
      <c r="W56" s="2272"/>
      <c r="X56" s="2266"/>
      <c r="Y56" s="2272"/>
      <c r="Z56" s="2328"/>
      <c r="AA56" s="3647"/>
      <c r="AB56" s="2434"/>
      <c r="AC56" s="2435"/>
      <c r="AD56" s="2434"/>
      <c r="AE56" s="2434"/>
      <c r="AF56" s="3651"/>
      <c r="AG56" s="2423"/>
      <c r="AH56" s="2386"/>
      <c r="AI56" s="1492"/>
      <c r="AJ56" s="1493"/>
      <c r="AK56" s="1493"/>
      <c r="AL56" s="2429"/>
      <c r="AM56" s="2332"/>
      <c r="AN56" s="2360"/>
      <c r="AO56" s="2361"/>
      <c r="AP56" s="2335"/>
      <c r="AQ56" s="2336"/>
      <c r="AR56" s="2387"/>
      <c r="AS56" s="2357"/>
      <c r="AT56" s="2339"/>
    </row>
    <row r="57" spans="1:46" ht="30" customHeight="1">
      <c r="A57" s="2336"/>
      <c r="B57" s="2276">
        <v>84</v>
      </c>
      <c r="C57" s="2262"/>
      <c r="D57" s="2582" t="s">
        <v>1784</v>
      </c>
      <c r="E57" s="2580">
        <v>8401</v>
      </c>
      <c r="F57" s="2581"/>
      <c r="G57" s="2362" t="s">
        <v>1237</v>
      </c>
      <c r="H57" s="2339"/>
      <c r="I57" s="2321"/>
      <c r="J57" s="2269"/>
      <c r="K57" s="2269"/>
      <c r="L57" s="2265"/>
      <c r="M57" s="2265"/>
      <c r="N57" s="2265"/>
      <c r="O57" s="1495"/>
      <c r="P57" s="2266"/>
      <c r="Q57" s="2266"/>
      <c r="R57" s="2266"/>
      <c r="S57" s="2277"/>
      <c r="T57" s="2266"/>
      <c r="U57" s="2266"/>
      <c r="V57" s="2268"/>
      <c r="W57" s="2272"/>
      <c r="X57" s="2266"/>
      <c r="Y57" s="2272"/>
      <c r="Z57" s="2328"/>
      <c r="AA57" s="3647"/>
      <c r="AB57" s="2434"/>
      <c r="AC57" s="2435"/>
      <c r="AD57" s="2434"/>
      <c r="AE57" s="2434"/>
      <c r="AF57" s="3651"/>
      <c r="AG57" s="2423"/>
      <c r="AH57" s="2386"/>
      <c r="AI57" s="1492"/>
      <c r="AJ57" s="1493"/>
      <c r="AK57" s="1493"/>
      <c r="AL57" s="2429"/>
      <c r="AM57" s="2332"/>
      <c r="AN57" s="2360"/>
      <c r="AO57" s="2361"/>
      <c r="AP57" s="2335"/>
      <c r="AQ57" s="2336"/>
      <c r="AR57" s="2358"/>
      <c r="AS57" s="2357"/>
      <c r="AT57" s="2339"/>
    </row>
    <row r="58" spans="1:46" ht="30" customHeight="1">
      <c r="A58" s="2336"/>
      <c r="B58" s="2276">
        <v>85</v>
      </c>
      <c r="C58" s="2264">
        <v>1</v>
      </c>
      <c r="D58" s="2582" t="s">
        <v>1047</v>
      </c>
      <c r="E58" s="2580">
        <v>8501</v>
      </c>
      <c r="F58" s="2581"/>
      <c r="G58" s="2362" t="s">
        <v>349</v>
      </c>
      <c r="H58" s="2339"/>
      <c r="I58" s="2321"/>
      <c r="J58" s="2393">
        <f>J$11</f>
        <v>0</v>
      </c>
      <c r="K58" s="2269"/>
      <c r="L58" s="2265"/>
      <c r="M58" s="2393">
        <f>M$11</f>
        <v>0</v>
      </c>
      <c r="N58" s="2269"/>
      <c r="O58" s="2266"/>
      <c r="P58" s="2266"/>
      <c r="Q58" s="2266"/>
      <c r="R58" s="2266"/>
      <c r="S58" s="2393">
        <f t="shared" ref="S58:S59" si="7">S$11</f>
        <v>0</v>
      </c>
      <c r="T58" s="2266"/>
      <c r="U58" s="2266"/>
      <c r="V58" s="2268"/>
      <c r="W58" s="2272"/>
      <c r="X58" s="2266"/>
      <c r="Y58" s="2272"/>
      <c r="Z58" s="2328"/>
      <c r="AA58" s="3647"/>
      <c r="AB58" s="2386"/>
      <c r="AC58" s="2276" t="s">
        <v>1794</v>
      </c>
      <c r="AD58" s="1493"/>
      <c r="AE58" s="1493"/>
      <c r="AF58" s="3651"/>
      <c r="AG58" s="2423"/>
      <c r="AH58" s="2386"/>
      <c r="AI58" s="2276" t="s">
        <v>1794</v>
      </c>
      <c r="AJ58" s="1493"/>
      <c r="AK58" s="1493"/>
      <c r="AL58" s="2429"/>
      <c r="AM58" s="2332"/>
      <c r="AN58" s="2355"/>
      <c r="AO58" s="2356"/>
      <c r="AP58" s="2335"/>
      <c r="AQ58" s="2336"/>
      <c r="AR58" s="2358"/>
      <c r="AS58" s="2357"/>
      <c r="AT58" s="2339"/>
    </row>
    <row r="59" spans="1:46" ht="30" customHeight="1">
      <c r="A59" s="2336"/>
      <c r="B59" s="2276">
        <v>85</v>
      </c>
      <c r="C59" s="2264">
        <v>1</v>
      </c>
      <c r="D59" s="2582" t="s">
        <v>1785</v>
      </c>
      <c r="E59" s="2580">
        <v>8510</v>
      </c>
      <c r="F59" s="2581"/>
      <c r="G59" s="2362" t="s">
        <v>349</v>
      </c>
      <c r="H59" s="2339"/>
      <c r="I59" s="2321"/>
      <c r="J59" s="2393">
        <f>J$11</f>
        <v>0</v>
      </c>
      <c r="K59" s="2269"/>
      <c r="L59" s="2265"/>
      <c r="M59" s="2393">
        <f>M$11</f>
        <v>0</v>
      </c>
      <c r="N59" s="2269"/>
      <c r="O59" s="2266"/>
      <c r="P59" s="2266"/>
      <c r="Q59" s="2266"/>
      <c r="R59" s="2266"/>
      <c r="S59" s="2393">
        <f t="shared" si="7"/>
        <v>0</v>
      </c>
      <c r="T59" s="2266"/>
      <c r="U59" s="2266"/>
      <c r="V59" s="2268"/>
      <c r="W59" s="2272"/>
      <c r="X59" s="2266"/>
      <c r="Y59" s="2272"/>
      <c r="Z59" s="2328"/>
      <c r="AA59" s="3647"/>
      <c r="AB59" s="2434"/>
      <c r="AC59" s="2435"/>
      <c r="AD59" s="2434"/>
      <c r="AE59" s="2434"/>
      <c r="AF59" s="3651"/>
      <c r="AG59" s="2423"/>
      <c r="AH59" s="2386"/>
      <c r="AI59" s="1492"/>
      <c r="AJ59" s="1493"/>
      <c r="AK59" s="1493"/>
      <c r="AL59" s="2429"/>
      <c r="AM59" s="2332"/>
      <c r="AN59" s="2360"/>
      <c r="AO59" s="2361"/>
      <c r="AP59" s="2335"/>
      <c r="AQ59" s="2336"/>
      <c r="AR59" s="2358"/>
      <c r="AS59" s="2357"/>
      <c r="AT59" s="2339"/>
    </row>
    <row r="60" spans="1:46" ht="30" customHeight="1">
      <c r="A60" s="2336"/>
      <c r="B60" s="2276">
        <v>86</v>
      </c>
      <c r="C60" s="2264">
        <v>1</v>
      </c>
      <c r="D60" s="2582" t="s">
        <v>1135</v>
      </c>
      <c r="E60" s="2580">
        <v>8602</v>
      </c>
      <c r="F60" s="2581"/>
      <c r="G60" s="2362" t="s">
        <v>428</v>
      </c>
      <c r="H60" s="2339"/>
      <c r="I60" s="2321"/>
      <c r="J60" s="2269"/>
      <c r="K60" s="2269"/>
      <c r="L60" s="2265"/>
      <c r="M60" s="2278"/>
      <c r="N60" s="2269"/>
      <c r="O60" s="2266"/>
      <c r="P60" s="2266"/>
      <c r="Q60" s="2266"/>
      <c r="R60" s="2266"/>
      <c r="S60" s="2277"/>
      <c r="T60" s="2266"/>
      <c r="U60" s="2266"/>
      <c r="V60" s="2268"/>
      <c r="W60" s="2272"/>
      <c r="X60" s="2279">
        <v>1</v>
      </c>
      <c r="Y60" s="2272"/>
      <c r="Z60" s="2328"/>
      <c r="AA60" s="3647"/>
      <c r="AB60" s="2434"/>
      <c r="AC60" s="2435"/>
      <c r="AD60" s="2434"/>
      <c r="AE60" s="2434"/>
      <c r="AF60" s="3651"/>
      <c r="AG60" s="2423"/>
      <c r="AH60" s="2386"/>
      <c r="AI60" s="2276" t="s">
        <v>1767</v>
      </c>
      <c r="AJ60" s="1493"/>
      <c r="AK60" s="1493"/>
      <c r="AL60" s="2429"/>
      <c r="AM60" s="2332"/>
      <c r="AN60" s="2360"/>
      <c r="AO60" s="2361"/>
      <c r="AP60" s="2335"/>
      <c r="AQ60" s="2336"/>
      <c r="AR60" s="2358"/>
      <c r="AS60" s="2357"/>
      <c r="AT60" s="2339"/>
    </row>
    <row r="61" spans="1:46" ht="30" customHeight="1">
      <c r="A61" s="2336"/>
      <c r="B61" s="2276">
        <v>86</v>
      </c>
      <c r="C61" s="2262"/>
      <c r="D61" s="2582" t="s">
        <v>1135</v>
      </c>
      <c r="E61" s="2580">
        <v>8634</v>
      </c>
      <c r="F61" s="2581" t="s">
        <v>1050</v>
      </c>
      <c r="G61" s="2362" t="s">
        <v>428</v>
      </c>
      <c r="H61" s="2339"/>
      <c r="I61" s="2321"/>
      <c r="J61" s="2269"/>
      <c r="K61" s="2269"/>
      <c r="L61" s="2265"/>
      <c r="M61" s="2278"/>
      <c r="N61" s="2269"/>
      <c r="O61" s="2266"/>
      <c r="P61" s="2266"/>
      <c r="Q61" s="2266"/>
      <c r="R61" s="2266"/>
      <c r="S61" s="2277"/>
      <c r="T61" s="2266"/>
      <c r="U61" s="2266"/>
      <c r="V61" s="2268"/>
      <c r="W61" s="2272"/>
      <c r="X61" s="2270">
        <f>IF(C61=0,0,1)</f>
        <v>0</v>
      </c>
      <c r="Y61" s="2272"/>
      <c r="Z61" s="2328"/>
      <c r="AA61" s="3647"/>
      <c r="AB61" s="2434"/>
      <c r="AC61" s="2435"/>
      <c r="AD61" s="2434"/>
      <c r="AE61" s="2434"/>
      <c r="AF61" s="3651"/>
      <c r="AG61" s="2423"/>
      <c r="AH61" s="2386"/>
      <c r="AI61" s="1492"/>
      <c r="AJ61" s="1493"/>
      <c r="AK61" s="1493"/>
      <c r="AL61" s="2429"/>
      <c r="AM61" s="2332"/>
      <c r="AN61" s="2360"/>
      <c r="AO61" s="2361"/>
      <c r="AP61" s="2335"/>
      <c r="AQ61" s="2336"/>
      <c r="AR61" s="2358"/>
      <c r="AS61" s="2357"/>
      <c r="AT61" s="2339"/>
    </row>
    <row r="62" spans="1:46" ht="30" customHeight="1">
      <c r="A62" s="2336"/>
      <c r="B62" s="2276">
        <v>86</v>
      </c>
      <c r="C62" s="2262"/>
      <c r="D62" s="2582" t="s">
        <v>1135</v>
      </c>
      <c r="E62" s="2580">
        <v>8634</v>
      </c>
      <c r="F62" s="2581" t="s">
        <v>1238</v>
      </c>
      <c r="G62" s="2362" t="s">
        <v>428</v>
      </c>
      <c r="H62" s="2339"/>
      <c r="I62" s="2321"/>
      <c r="J62" s="2269"/>
      <c r="K62" s="2269"/>
      <c r="L62" s="2265"/>
      <c r="M62" s="2278"/>
      <c r="N62" s="2269"/>
      <c r="O62" s="2266"/>
      <c r="P62" s="2266"/>
      <c r="Q62" s="2266"/>
      <c r="R62" s="2266"/>
      <c r="S62" s="2277"/>
      <c r="T62" s="2266"/>
      <c r="U62" s="2266"/>
      <c r="V62" s="2268"/>
      <c r="W62" s="2272"/>
      <c r="X62" s="2270">
        <f>IF(C62=0,0,1)</f>
        <v>0</v>
      </c>
      <c r="Y62" s="2272"/>
      <c r="Z62" s="2328"/>
      <c r="AA62" s="3647"/>
      <c r="AB62" s="2434"/>
      <c r="AC62" s="2435"/>
      <c r="AD62" s="2434"/>
      <c r="AE62" s="2434"/>
      <c r="AF62" s="3651"/>
      <c r="AG62" s="2423"/>
      <c r="AH62" s="2386"/>
      <c r="AI62" s="1492"/>
      <c r="AJ62" s="1493"/>
      <c r="AK62" s="1493"/>
      <c r="AL62" s="2429"/>
      <c r="AM62" s="2332"/>
      <c r="AN62" s="2360"/>
      <c r="AO62" s="2361"/>
      <c r="AP62" s="2335"/>
      <c r="AQ62" s="2336"/>
      <c r="AR62" s="2358"/>
      <c r="AS62" s="2357"/>
      <c r="AT62" s="2339"/>
    </row>
    <row r="63" spans="1:46" ht="30" customHeight="1">
      <c r="A63" s="2336"/>
      <c r="B63" s="2276">
        <v>861</v>
      </c>
      <c r="C63" s="2262"/>
      <c r="D63" s="2582" t="s">
        <v>1047</v>
      </c>
      <c r="E63" s="2580">
        <v>8610</v>
      </c>
      <c r="F63" s="2581"/>
      <c r="G63" s="2362" t="s">
        <v>428</v>
      </c>
      <c r="H63" s="2339"/>
      <c r="I63" s="2321"/>
      <c r="J63" s="2269"/>
      <c r="K63" s="2269"/>
      <c r="L63" s="2265"/>
      <c r="M63" s="2278"/>
      <c r="N63" s="2269"/>
      <c r="O63" s="2266"/>
      <c r="P63" s="2266"/>
      <c r="Q63" s="2266"/>
      <c r="R63" s="2266"/>
      <c r="S63" s="2277"/>
      <c r="T63" s="2266"/>
      <c r="U63" s="2266"/>
      <c r="V63" s="2268"/>
      <c r="W63" s="2274"/>
      <c r="X63" s="2270">
        <f>IF(C63=0,0,1)</f>
        <v>0</v>
      </c>
      <c r="Y63" s="2272"/>
      <c r="Z63" s="2328"/>
      <c r="AA63" s="3647"/>
      <c r="AB63" s="2434"/>
      <c r="AC63" s="2435"/>
      <c r="AD63" s="2434"/>
      <c r="AE63" s="2434"/>
      <c r="AF63" s="3651"/>
      <c r="AG63" s="2423"/>
      <c r="AH63" s="2386"/>
      <c r="AI63" s="1492"/>
      <c r="AJ63" s="1493"/>
      <c r="AK63" s="1493"/>
      <c r="AL63" s="2429"/>
      <c r="AM63" s="2332"/>
      <c r="AN63" s="2360"/>
      <c r="AO63" s="2361"/>
      <c r="AP63" s="2335"/>
      <c r="AQ63" s="2336"/>
      <c r="AR63" s="2358"/>
      <c r="AS63" s="2357"/>
      <c r="AT63" s="2339"/>
    </row>
    <row r="64" spans="1:46" ht="30" customHeight="1">
      <c r="A64" s="2336"/>
      <c r="B64" s="2276">
        <v>861</v>
      </c>
      <c r="C64" s="2262"/>
      <c r="D64" s="2582" t="s">
        <v>1135</v>
      </c>
      <c r="E64" s="2580">
        <v>8612</v>
      </c>
      <c r="F64" s="2581"/>
      <c r="G64" s="2362" t="s">
        <v>428</v>
      </c>
      <c r="H64" s="2339"/>
      <c r="I64" s="2321"/>
      <c r="J64" s="2269"/>
      <c r="K64" s="2269"/>
      <c r="L64" s="2265"/>
      <c r="M64" s="2278"/>
      <c r="N64" s="2269"/>
      <c r="O64" s="2266"/>
      <c r="P64" s="2266"/>
      <c r="Q64" s="2266"/>
      <c r="R64" s="2266"/>
      <c r="S64" s="2277"/>
      <c r="T64" s="2266"/>
      <c r="U64" s="2266"/>
      <c r="V64" s="2268"/>
      <c r="W64" s="2363"/>
      <c r="X64" s="2270">
        <f>IF(C64=0,0,1)</f>
        <v>0</v>
      </c>
      <c r="Y64" s="2272"/>
      <c r="Z64" s="2328"/>
      <c r="AA64" s="3647"/>
      <c r="AB64" s="2434"/>
      <c r="AC64" s="2435"/>
      <c r="AD64" s="2434"/>
      <c r="AE64" s="2434"/>
      <c r="AF64" s="3651"/>
      <c r="AG64" s="2423"/>
      <c r="AH64" s="2386"/>
      <c r="AI64" s="2276" t="s">
        <v>1767</v>
      </c>
      <c r="AJ64" s="1493"/>
      <c r="AK64" s="1493"/>
      <c r="AL64" s="2429"/>
      <c r="AM64" s="2332"/>
      <c r="AN64" s="2360"/>
      <c r="AO64" s="2361"/>
      <c r="AP64" s="2335"/>
      <c r="AQ64" s="2336"/>
      <c r="AR64" s="2358"/>
      <c r="AS64" s="2357"/>
      <c r="AT64" s="2339"/>
    </row>
    <row r="65" spans="1:46" ht="30" customHeight="1">
      <c r="A65" s="2336"/>
      <c r="B65" s="2276">
        <v>87</v>
      </c>
      <c r="C65" s="2264">
        <f>C19</f>
        <v>0</v>
      </c>
      <c r="D65" s="2582" t="s">
        <v>1047</v>
      </c>
      <c r="E65" s="2580">
        <v>8701</v>
      </c>
      <c r="F65" s="2581"/>
      <c r="G65" s="2362" t="s">
        <v>1787</v>
      </c>
      <c r="H65" s="2339"/>
      <c r="I65" s="2321"/>
      <c r="J65" s="2393">
        <f>J$11</f>
        <v>0</v>
      </c>
      <c r="K65" s="2269"/>
      <c r="L65" s="2265"/>
      <c r="M65" s="2393">
        <f>M$11</f>
        <v>0</v>
      </c>
      <c r="N65" s="2269"/>
      <c r="O65" s="2266"/>
      <c r="P65" s="2266"/>
      <c r="Q65" s="2266"/>
      <c r="R65" s="2266"/>
      <c r="S65" s="2277"/>
      <c r="T65" s="2266"/>
      <c r="U65" s="2266"/>
      <c r="V65" s="2268"/>
      <c r="W65" s="2363"/>
      <c r="X65" s="2266"/>
      <c r="Y65" s="2272"/>
      <c r="Z65" s="2328"/>
      <c r="AA65" s="3647"/>
      <c r="AB65" s="2434"/>
      <c r="AC65" s="2435"/>
      <c r="AD65" s="2434"/>
      <c r="AE65" s="2434"/>
      <c r="AF65" s="3651"/>
      <c r="AG65" s="2423"/>
      <c r="AH65" s="2386"/>
      <c r="AI65" s="1492"/>
      <c r="AJ65" s="1493"/>
      <c r="AK65" s="1493"/>
      <c r="AL65" s="2429"/>
      <c r="AM65" s="2332"/>
      <c r="AN65" s="2355"/>
      <c r="AO65" s="2356"/>
      <c r="AP65" s="2335"/>
      <c r="AQ65" s="2336"/>
      <c r="AR65" s="2358"/>
      <c r="AS65" s="2357"/>
      <c r="AT65" s="2339"/>
    </row>
    <row r="66" spans="1:46" ht="30" customHeight="1">
      <c r="A66" s="2372"/>
      <c r="B66" s="2276">
        <v>915</v>
      </c>
      <c r="C66" s="2262"/>
      <c r="D66" s="2582" t="s">
        <v>1133</v>
      </c>
      <c r="E66" s="2580">
        <v>9151</v>
      </c>
      <c r="F66" s="2581"/>
      <c r="G66" s="2362" t="s">
        <v>516</v>
      </c>
      <c r="H66" s="2373"/>
      <c r="I66" s="2368"/>
      <c r="J66" s="2393">
        <f>J$11</f>
        <v>0</v>
      </c>
      <c r="K66" s="2269"/>
      <c r="L66" s="2265"/>
      <c r="M66" s="2278"/>
      <c r="N66" s="2269"/>
      <c r="O66" s="2266"/>
      <c r="P66" s="2266"/>
      <c r="Q66" s="2266"/>
      <c r="R66" s="2266"/>
      <c r="S66" s="2277"/>
      <c r="T66" s="2266"/>
      <c r="U66" s="2266"/>
      <c r="V66" s="2268"/>
      <c r="W66" s="2363"/>
      <c r="X66" s="2266"/>
      <c r="Y66" s="2272"/>
      <c r="Z66" s="2369"/>
      <c r="AA66" s="3648"/>
      <c r="AB66" s="2434"/>
      <c r="AC66" s="2435"/>
      <c r="AD66" s="2434"/>
      <c r="AE66" s="2434"/>
      <c r="AF66" s="3652"/>
      <c r="AG66" s="2424"/>
      <c r="AH66" s="1493"/>
      <c r="AI66" s="1492"/>
      <c r="AJ66" s="1493"/>
      <c r="AK66" s="1493"/>
      <c r="AL66" s="2430"/>
      <c r="AM66" s="2370"/>
      <c r="AN66" s="2360"/>
      <c r="AO66" s="2361"/>
      <c r="AP66" s="2371"/>
      <c r="AQ66" s="2372"/>
      <c r="AR66" s="2358"/>
      <c r="AS66" s="2357"/>
      <c r="AT66" s="2373"/>
    </row>
    <row r="67" spans="1:46" ht="15.75" thickBot="1">
      <c r="A67" s="2380"/>
      <c r="B67" s="2382"/>
      <c r="C67" s="2382"/>
      <c r="D67" s="2382"/>
      <c r="E67" s="2382"/>
      <c r="F67" s="2382"/>
      <c r="G67" s="2382"/>
      <c r="H67" s="2383"/>
      <c r="I67" s="2374"/>
      <c r="J67" s="2375"/>
      <c r="K67" s="2375"/>
      <c r="L67" s="2375"/>
      <c r="M67" s="2375"/>
      <c r="N67" s="2375"/>
      <c r="O67" s="2375"/>
      <c r="P67" s="2375"/>
      <c r="Q67" s="2375"/>
      <c r="R67" s="2375"/>
      <c r="S67" s="2375"/>
      <c r="T67" s="2375"/>
      <c r="U67" s="2375"/>
      <c r="V67" s="2375"/>
      <c r="W67" s="2375"/>
      <c r="X67" s="2375"/>
      <c r="Y67" s="2375"/>
      <c r="Z67" s="2376"/>
      <c r="AA67" s="3653"/>
      <c r="AB67" s="3654"/>
      <c r="AC67" s="3655"/>
      <c r="AD67" s="3654"/>
      <c r="AE67" s="3654"/>
      <c r="AF67" s="3654"/>
      <c r="AG67" s="2425"/>
      <c r="AH67" s="2426"/>
      <c r="AI67" s="2426"/>
      <c r="AJ67" s="2426"/>
      <c r="AK67" s="2427"/>
      <c r="AL67" s="2428"/>
      <c r="AM67" s="2377"/>
      <c r="AN67" s="2378"/>
      <c r="AO67" s="2378"/>
      <c r="AP67" s="2379"/>
      <c r="AQ67" s="2380"/>
      <c r="AR67" s="2381"/>
      <c r="AS67" s="2382"/>
      <c r="AT67" s="2383"/>
    </row>
    <row r="68" spans="1:46">
      <c r="AD68" s="1498"/>
    </row>
  </sheetData>
  <autoFilter ref="D10:AS66">
    <filterColumn colId="3"/>
    <filterColumn colId="4"/>
    <filterColumn colId="5"/>
    <filterColumn colId="7"/>
    <filterColumn colId="8"/>
    <filterColumn colId="10"/>
    <filterColumn colId="14"/>
    <filterColumn colId="16"/>
    <filterColumn colId="18"/>
    <filterColumn colId="19"/>
    <filterColumn colId="21"/>
    <filterColumn colId="22"/>
    <filterColumn colId="23"/>
    <filterColumn colId="28"/>
    <filterColumn colId="29"/>
    <filterColumn colId="30"/>
    <filterColumn colId="31"/>
    <filterColumn colId="32"/>
    <filterColumn colId="33"/>
    <filterColumn colId="34"/>
    <filterColumn colId="35"/>
    <filterColumn colId="38"/>
    <filterColumn colId="39"/>
  </autoFilter>
  <dataConsolidate/>
  <mergeCells count="6">
    <mergeCell ref="AN3:AO3"/>
    <mergeCell ref="B8:C8"/>
    <mergeCell ref="D8:F9"/>
    <mergeCell ref="J8:Y8"/>
    <mergeCell ref="G8:G9"/>
    <mergeCell ref="AB8:AD8"/>
  </mergeCells>
  <conditionalFormatting sqref="AK11:AK27 AK31:AK66 AL11:AS66 D62:AS62 D30:AS30 D23:AS23 D11:AJ66">
    <cfRule type="expression" dxfId="146" priority="107">
      <formula>$C11=0</formula>
    </cfRule>
  </conditionalFormatting>
  <conditionalFormatting sqref="G43:H46">
    <cfRule type="expression" dxfId="145" priority="106">
      <formula>$C43=0</formula>
    </cfRule>
  </conditionalFormatting>
  <conditionalFormatting sqref="P3">
    <cfRule type="expression" dxfId="144" priority="105">
      <formula>$C3=0</formula>
    </cfRule>
  </conditionalFormatting>
  <conditionalFormatting sqref="P4:P5">
    <cfRule type="expression" dxfId="143" priority="104">
      <formula>$C4=0</formula>
    </cfRule>
  </conditionalFormatting>
  <conditionalFormatting sqref="P5">
    <cfRule type="expression" dxfId="142" priority="103">
      <formula>$C5=0</formula>
    </cfRule>
  </conditionalFormatting>
  <conditionalFormatting sqref="S27">
    <cfRule type="expression" dxfId="141" priority="102">
      <formula>$C27=0</formula>
    </cfRule>
  </conditionalFormatting>
  <conditionalFormatting sqref="S28:S30">
    <cfRule type="expression" dxfId="140" priority="101">
      <formula>$C28=0</formula>
    </cfRule>
  </conditionalFormatting>
  <conditionalFormatting sqref="J43:K43">
    <cfRule type="expression" dxfId="139" priority="100">
      <formula>$C43=0</formula>
    </cfRule>
  </conditionalFormatting>
  <conditionalFormatting sqref="T42">
    <cfRule type="expression" dxfId="138" priority="99">
      <formula>$C42=0</formula>
    </cfRule>
  </conditionalFormatting>
  <conditionalFormatting sqref="AC47">
    <cfRule type="expression" dxfId="137" priority="97">
      <formula>$C47=0</formula>
    </cfRule>
  </conditionalFormatting>
  <conditionalFormatting sqref="AC47">
    <cfRule type="expression" dxfId="136" priority="96">
      <formula>$C47=0</formula>
    </cfRule>
  </conditionalFormatting>
  <conditionalFormatting sqref="AD43">
    <cfRule type="expression" dxfId="135" priority="95">
      <formula>$C43=0</formula>
    </cfRule>
  </conditionalFormatting>
  <conditionalFormatting sqref="AD44">
    <cfRule type="expression" dxfId="134" priority="94">
      <formula>$C44=0</formula>
    </cfRule>
  </conditionalFormatting>
  <conditionalFormatting sqref="AD45">
    <cfRule type="expression" dxfId="133" priority="93">
      <formula>$C45=0</formula>
    </cfRule>
  </conditionalFormatting>
  <conditionalFormatting sqref="U47:W47">
    <cfRule type="expression" dxfId="132" priority="92">
      <formula>$C47=0</formula>
    </cfRule>
  </conditionalFormatting>
  <conditionalFormatting sqref="AC48">
    <cfRule type="expression" dxfId="131" priority="91">
      <formula>$C48=0</formula>
    </cfRule>
  </conditionalFormatting>
  <conditionalFormatting sqref="AC48">
    <cfRule type="expression" dxfId="130" priority="90">
      <formula>$C48=0</formula>
    </cfRule>
  </conditionalFormatting>
  <conditionalFormatting sqref="J43:K43">
    <cfRule type="expression" dxfId="129" priority="89">
      <formula>$C43=0</formula>
    </cfRule>
  </conditionalFormatting>
  <conditionalFormatting sqref="J44:K44">
    <cfRule type="expression" dxfId="128" priority="88">
      <formula>$C44=0</formula>
    </cfRule>
  </conditionalFormatting>
  <conditionalFormatting sqref="J45:K45">
    <cfRule type="expression" dxfId="127" priority="87">
      <formula>$C45=0</formula>
    </cfRule>
  </conditionalFormatting>
  <conditionalFormatting sqref="AC50">
    <cfRule type="expression" dxfId="126" priority="86">
      <formula>$C50=0</formula>
    </cfRule>
  </conditionalFormatting>
  <conditionalFormatting sqref="AC50">
    <cfRule type="expression" dxfId="125" priority="85">
      <formula>$C50=0</formula>
    </cfRule>
  </conditionalFormatting>
  <conditionalFormatting sqref="Y44:AA44">
    <cfRule type="expression" dxfId="124" priority="81">
      <formula>$C44=0</formula>
    </cfRule>
  </conditionalFormatting>
  <conditionalFormatting sqref="S58">
    <cfRule type="expression" dxfId="123" priority="80">
      <formula>$C58=0</formula>
    </cfRule>
  </conditionalFormatting>
  <conditionalFormatting sqref="S59">
    <cfRule type="expression" dxfId="122" priority="79">
      <formula>$C59=0</formula>
    </cfRule>
  </conditionalFormatting>
  <conditionalFormatting sqref="AN58">
    <cfRule type="expression" dxfId="121" priority="73">
      <formula>$C58=0</formula>
    </cfRule>
  </conditionalFormatting>
  <conditionalFormatting sqref="AN43">
    <cfRule type="expression" dxfId="120" priority="72">
      <formula>$C43=0</formula>
    </cfRule>
  </conditionalFormatting>
  <conditionalFormatting sqref="AN44">
    <cfRule type="expression" dxfId="119" priority="71">
      <formula>$C44=0</formula>
    </cfRule>
  </conditionalFormatting>
  <conditionalFormatting sqref="AN45">
    <cfRule type="expression" dxfId="118" priority="70">
      <formula>$C45=0</formula>
    </cfRule>
  </conditionalFormatting>
  <conditionalFormatting sqref="AO43:AQ43">
    <cfRule type="expression" dxfId="117" priority="69">
      <formula>$C43=0</formula>
    </cfRule>
  </conditionalFormatting>
  <conditionalFormatting sqref="AO44:AQ44">
    <cfRule type="expression" dxfId="116" priority="68">
      <formula>$C44=0</formula>
    </cfRule>
  </conditionalFormatting>
  <conditionalFormatting sqref="AO45:AQ45">
    <cfRule type="expression" dxfId="115" priority="67">
      <formula>$C45=0</formula>
    </cfRule>
  </conditionalFormatting>
  <conditionalFormatting sqref="AN43">
    <cfRule type="expression" dxfId="114" priority="66">
      <formula>$C43=0</formula>
    </cfRule>
  </conditionalFormatting>
  <conditionalFormatting sqref="AN44">
    <cfRule type="expression" dxfId="113" priority="65">
      <formula>$C44=0</formula>
    </cfRule>
  </conditionalFormatting>
  <conditionalFormatting sqref="AN45">
    <cfRule type="expression" dxfId="112" priority="64">
      <formula>$C45=0</formula>
    </cfRule>
  </conditionalFormatting>
  <conditionalFormatting sqref="V52:W66">
    <cfRule type="expression" dxfId="111" priority="63">
      <formula>$C52=0</formula>
    </cfRule>
  </conditionalFormatting>
  <conditionalFormatting sqref="V50:W50">
    <cfRule type="expression" dxfId="110" priority="62">
      <formula>$C50=0</formula>
    </cfRule>
  </conditionalFormatting>
  <conditionalFormatting sqref="V50:W50">
    <cfRule type="expression" dxfId="109" priority="61">
      <formula>$C50=0</formula>
    </cfRule>
  </conditionalFormatting>
  <conditionalFormatting sqref="V46:W46">
    <cfRule type="expression" dxfId="108" priority="60">
      <formula>$C46=0</formula>
    </cfRule>
  </conditionalFormatting>
  <conditionalFormatting sqref="V46:W46">
    <cfRule type="expression" dxfId="107" priority="59">
      <formula>$C46=0</formula>
    </cfRule>
  </conditionalFormatting>
  <conditionalFormatting sqref="V38:W38">
    <cfRule type="expression" dxfId="106" priority="58">
      <formula>$C38=0</formula>
    </cfRule>
  </conditionalFormatting>
  <conditionalFormatting sqref="V38:W38">
    <cfRule type="expression" dxfId="105" priority="57">
      <formula>$C38=0</formula>
    </cfRule>
  </conditionalFormatting>
  <conditionalFormatting sqref="V33:W33">
    <cfRule type="expression" dxfId="104" priority="56">
      <formula>$C33=0</formula>
    </cfRule>
  </conditionalFormatting>
  <conditionalFormatting sqref="V33:W33">
    <cfRule type="expression" dxfId="103" priority="55">
      <formula>$C33=0</formula>
    </cfRule>
  </conditionalFormatting>
  <conditionalFormatting sqref="V21:W21">
    <cfRule type="expression" dxfId="102" priority="54">
      <formula>$C21=0</formula>
    </cfRule>
  </conditionalFormatting>
  <conditionalFormatting sqref="V21:W21">
    <cfRule type="expression" dxfId="101" priority="53">
      <formula>$C21=0</formula>
    </cfRule>
  </conditionalFormatting>
  <conditionalFormatting sqref="V18:W18">
    <cfRule type="expression" dxfId="100" priority="52">
      <formula>$C18=0</formula>
    </cfRule>
  </conditionalFormatting>
  <conditionalFormatting sqref="V18:W18">
    <cfRule type="expression" dxfId="99" priority="51">
      <formula>$C18=0</formula>
    </cfRule>
  </conditionalFormatting>
  <conditionalFormatting sqref="V16:W16">
    <cfRule type="expression" dxfId="98" priority="50">
      <formula>$C16=0</formula>
    </cfRule>
  </conditionalFormatting>
  <conditionalFormatting sqref="V16:W16">
    <cfRule type="expression" dxfId="97" priority="49">
      <formula>$C16=0</formula>
    </cfRule>
  </conditionalFormatting>
  <conditionalFormatting sqref="V44:W44">
    <cfRule type="expression" dxfId="96" priority="48">
      <formula>$C44=0</formula>
    </cfRule>
  </conditionalFormatting>
  <conditionalFormatting sqref="V43:W43">
    <cfRule type="expression" dxfId="95" priority="47">
      <formula>$C43=0</formula>
    </cfRule>
  </conditionalFormatting>
  <conditionalFormatting sqref="AT11:AT66">
    <cfRule type="expression" dxfId="94" priority="46">
      <formula>$C11=0</formula>
    </cfRule>
  </conditionalFormatting>
  <conditionalFormatting sqref="AT43">
    <cfRule type="expression" dxfId="93" priority="45">
      <formula>$C43=0</formula>
    </cfRule>
  </conditionalFormatting>
  <conditionalFormatting sqref="AT44">
    <cfRule type="expression" dxfId="92" priority="44">
      <formula>$C44=0</formula>
    </cfRule>
  </conditionalFormatting>
  <conditionalFormatting sqref="AT45">
    <cfRule type="expression" dxfId="91" priority="43">
      <formula>$C45=0</formula>
    </cfRule>
  </conditionalFormatting>
  <conditionalFormatting sqref="AG43">
    <cfRule type="expression" dxfId="90" priority="42">
      <formula>$C43=0</formula>
    </cfRule>
  </conditionalFormatting>
  <conditionalFormatting sqref="AG44">
    <cfRule type="expression" dxfId="89" priority="41">
      <formula>$C44=0</formula>
    </cfRule>
  </conditionalFormatting>
  <conditionalFormatting sqref="AG45">
    <cfRule type="expression" dxfId="88" priority="40">
      <formula>$C45=0</formula>
    </cfRule>
  </conditionalFormatting>
  <conditionalFormatting sqref="AL11:AL66">
    <cfRule type="expression" dxfId="87" priority="39">
      <formula>$C11=0</formula>
    </cfRule>
  </conditionalFormatting>
  <conditionalFormatting sqref="AL43">
    <cfRule type="expression" dxfId="86" priority="38">
      <formula>$C43=0</formula>
    </cfRule>
  </conditionalFormatting>
  <conditionalFormatting sqref="AL44">
    <cfRule type="expression" dxfId="85" priority="37">
      <formula>$C44=0</formula>
    </cfRule>
  </conditionalFormatting>
  <conditionalFormatting sqref="AL45">
    <cfRule type="expression" dxfId="84" priority="36">
      <formula>$C45=0</formula>
    </cfRule>
  </conditionalFormatting>
  <conditionalFormatting sqref="H11:H66">
    <cfRule type="expression" dxfId="83" priority="31">
      <formula>$C11=0</formula>
    </cfRule>
  </conditionalFormatting>
  <conditionalFormatting sqref="H43">
    <cfRule type="expression" dxfId="82" priority="30">
      <formula>$C43=0</formula>
    </cfRule>
  </conditionalFormatting>
  <conditionalFormatting sqref="H44">
    <cfRule type="expression" dxfId="81" priority="29">
      <formula>$C44=0</formula>
    </cfRule>
  </conditionalFormatting>
  <conditionalFormatting sqref="H45">
    <cfRule type="expression" dxfId="80" priority="28">
      <formula>$C45=0</formula>
    </cfRule>
  </conditionalFormatting>
  <conditionalFormatting sqref="AI47">
    <cfRule type="expression" dxfId="79" priority="26">
      <formula>$C47=0</formula>
    </cfRule>
  </conditionalFormatting>
  <conditionalFormatting sqref="AI47">
    <cfRule type="expression" dxfId="78" priority="25">
      <formula>$C47=0</formula>
    </cfRule>
  </conditionalFormatting>
  <conditionalFormatting sqref="AJ43">
    <cfRule type="expression" dxfId="77" priority="24">
      <formula>$C43=0</formula>
    </cfRule>
  </conditionalFormatting>
  <conditionalFormatting sqref="AJ44">
    <cfRule type="expression" dxfId="76" priority="23">
      <formula>$C44=0</formula>
    </cfRule>
  </conditionalFormatting>
  <conditionalFormatting sqref="AJ45">
    <cfRule type="expression" dxfId="75" priority="22">
      <formula>$C45=0</formula>
    </cfRule>
  </conditionalFormatting>
  <conditionalFormatting sqref="AI48">
    <cfRule type="expression" dxfId="74" priority="21">
      <formula>$C48=0</formula>
    </cfRule>
  </conditionalFormatting>
  <conditionalFormatting sqref="AI48">
    <cfRule type="expression" dxfId="73" priority="20">
      <formula>$C48=0</formula>
    </cfRule>
  </conditionalFormatting>
  <conditionalFormatting sqref="AI50">
    <cfRule type="expression" dxfId="72" priority="19">
      <formula>$C50=0</formula>
    </cfRule>
  </conditionalFormatting>
  <conditionalFormatting sqref="AI50">
    <cfRule type="expression" dxfId="71" priority="18">
      <formula>$C50=0</formula>
    </cfRule>
  </conditionalFormatting>
  <conditionalFormatting sqref="AI52">
    <cfRule type="expression" dxfId="70" priority="9">
      <formula>$C52=0</formula>
    </cfRule>
  </conditionalFormatting>
  <conditionalFormatting sqref="AI52">
    <cfRule type="expression" dxfId="69" priority="8">
      <formula>$C52=0</formula>
    </cfRule>
  </conditionalFormatting>
  <conditionalFormatting sqref="Y11:Y66">
    <cfRule type="expression" dxfId="68" priority="7">
      <formula>$B11=0</formula>
    </cfRule>
  </conditionalFormatting>
  <conditionalFormatting sqref="Y44">
    <cfRule type="expression" dxfId="67" priority="6">
      <formula>$B44=0</formula>
    </cfRule>
  </conditionalFormatting>
  <conditionalFormatting sqref="Y11:Y66">
    <cfRule type="expression" dxfId="66" priority="5">
      <formula>$B11=0</formula>
    </cfRule>
  </conditionalFormatting>
  <conditionalFormatting sqref="Y44">
    <cfRule type="expression" dxfId="65" priority="4">
      <formula>$B44=0</formula>
    </cfRule>
  </conditionalFormatting>
  <conditionalFormatting sqref="AD3">
    <cfRule type="expression" dxfId="64" priority="109">
      <formula>$C28=0</formula>
    </cfRule>
  </conditionalFormatting>
  <conditionalFormatting sqref="X21">
    <cfRule type="expression" dxfId="63" priority="3">
      <formula>$C21=0</formula>
    </cfRule>
  </conditionalFormatting>
  <conditionalFormatting sqref="X21">
    <cfRule type="expression" dxfId="62" priority="2">
      <formula>$C21=0</formula>
    </cfRule>
  </conditionalFormatting>
  <conditionalFormatting sqref="AD42">
    <cfRule type="expression" dxfId="61" priority="1">
      <formula>$C42=0</formula>
    </cfRule>
  </conditionalFormatting>
  <dataValidations count="3">
    <dataValidation type="list" allowBlank="1" showInputMessage="1" showErrorMessage="1" sqref="G11:G66">
      <formula1>Onglets</formula1>
    </dataValidation>
    <dataValidation type="list" allowBlank="1" showInputMessage="1" showErrorMessage="1" sqref="N57 S27:S28 J12:J23 J26:J28 J32:J45 S32:S41 S49:S50 S58:S59 J65:J66 J58:J59 U47 K27 K32:K41 J47:J53 M11:M66">
      <formula1>Trucophile</formula1>
    </dataValidation>
    <dataValidation type="list" allowBlank="1" showInputMessage="1" showErrorMessage="1" sqref="C13:C66">
      <mc:AlternateContent xmlns:x12ac="http://schemas.microsoft.com/office/spreadsheetml/2011/1/ac" xmlns:mc="http://schemas.openxmlformats.org/markup-compatibility/2006">
        <mc:Choice Requires="x12ac">
          <x12ac:list>"""""",0,1</x12ac:list>
        </mc:Choice>
        <mc:Fallback>
          <formula1>""""",0,1"</formula1>
        </mc:Fallback>
      </mc:AlternateContent>
    </dataValidation>
  </dataValidations>
  <hyperlinks>
    <hyperlink ref="G12" location="'01-entrée système'!Zone_d_impression" display="01-entrée système"/>
    <hyperlink ref="G13" location="'11-surpresseur'!Zone_d_impression" display="11-surpresseur"/>
    <hyperlink ref="G14" location="'130-sechageBP'!Zone_d_impression" display="130-sechageBP"/>
    <hyperlink ref="G16" location="'130-sechageBP'!Zone_d_impression" display="'130-sechageBP"/>
    <hyperlink ref="G15" location="'130-sechageBP'!Zone_d_impression" display="130-sechageBP"/>
    <hyperlink ref="G17" location="'133-contrôle HR'!Zone_d_impression" display="133-contrôle HR"/>
    <hyperlink ref="G18" location="'133-contrôle HR'!Zone_d_impression" display="133-contrôle HR"/>
    <hyperlink ref="G24" location="'21- H2S'!Zone_d_impression" display="'21- H2S'"/>
    <hyperlink ref="G19" location="'134-pré refroi BP'!Zone_d_impression" display="'134-pré refroi BP'!Zone_d_impression"/>
    <hyperlink ref="G22" location="'215-inj air'!Zone_d_impression" display="'215-inj air"/>
    <hyperlink ref="G21" location="'215-inj air'!Zone_d_impression" display="'215-inj air"/>
    <hyperlink ref="G20" location="'215-inj air'!Zone_d_impression" display="'215-inj air"/>
    <hyperlink ref="G25" location="'26-COV CA'!Zone_d_impression" display="'26-COV CA"/>
    <hyperlink ref="G26" location="'25 - Filtre BP'!Zone_d_impression" display="'25 - Filtre BP'!Zone_d_impression"/>
    <hyperlink ref="G27" location="'31-Compresseur MP'!Zone_d_impression" display="31-Compresseur MP"/>
    <hyperlink ref="G32" location="'320-sechageMP'!Zone_d_impression" display="'320-sechageMP'!Zone_d_impression"/>
    <hyperlink ref="G33" location="'320-sechageMP'!Zone_d_impression" display="'320-sechageMP'!Zone_d_impression"/>
    <hyperlink ref="G34" location="'321-filtre coalescer'!Zone_d_impression" display="'321-filtre coalescer'!Zone_d_impression"/>
    <hyperlink ref="G35" location="'33-Filtres MP'!Zone_d_impression" display="'33-Filtres MP"/>
    <hyperlink ref="G36" location="'33-Filtres MP'!Zone_d_impression" display="'33-Filtres MP"/>
    <hyperlink ref="G37" location="'322-rechauffageMP'!Zone_d_impression" display="'322-rechauffageMP"/>
    <hyperlink ref="G38" location="'322-rechauffageMP'!Zone_d_impression" display="'322-rechauffageMP"/>
    <hyperlink ref="G39" location="'41-PSA'!Zone_d_impression" display="'41-PSA"/>
    <hyperlink ref="G40" location="'42 - ORS'!Zone_d_impression" display="'42 - ORS"/>
    <hyperlink ref="G41" location="'43 - Filtre MP'!Zone_d_impression" display="'43 - Filtre MP"/>
    <hyperlink ref="G47" location="'51-52-55-56-membrane'!A1" display="'51-52-55-56-membrane"/>
    <hyperlink ref="G43" location="'51-52-55-56-membrane'!A1" display="'51-52-55-56-membrane"/>
    <hyperlink ref="G42" location="'51-52-55-56-membrane'!A1" display="'51-52-55-56-membrane"/>
    <hyperlink ref="G44" location="'51-52-55-56-membrane'!A1" display="'51-52-55-56-membrane"/>
    <hyperlink ref="G45" location="'51-52-55-56-membrane'!A1" display="'51-52-55-56-membrane"/>
    <hyperlink ref="G46" location="'51-52-55-56-membrane'!A1" display="'51-52-55-56-membrane"/>
    <hyperlink ref="G49" location="'54-ech inter etage'!Zone_d_impression" display="'54-ech inter etage'!Zone_d_impression"/>
    <hyperlink ref="G51" location="'64-ech biomethane'!Zone_d_impression" display="'64-ech biomethane"/>
    <hyperlink ref="G50" location="'54-ech inter etage'!Zone_d_impression" display="'54-ech inter etage'!Zone_d_impression"/>
    <hyperlink ref="G52" location="'64-ech biomethane'!Zone_d_impression" display="'64-ech biomethane"/>
    <hyperlink ref="G53" location="'72-73-78 - Events et condensats'!Zone_d_impression" display="72-73-78 - Events et condensats"/>
    <hyperlink ref="G54" location="'81-alim air'!A1" display="'81-alim air'!A1"/>
    <hyperlink ref="G55" location="'82-alim azote'!A1" display="'82-alim azote"/>
    <hyperlink ref="G56" location="'84-Analyses'!A1" display="'84-Analyses"/>
    <hyperlink ref="G57" location="'84-Analyses'!A1" display="'84-Analyses"/>
    <hyperlink ref="G58" location="'85-chiller'!A1" display="'85-chiller'!A1"/>
    <hyperlink ref="G59" location="'85-chiller'!A1" display="'85-chiller'!A1"/>
    <hyperlink ref="G60" location="'86-Eau chaude'!A1" display="'86-Eau chaude'!A1"/>
    <hyperlink ref="G61" location="'86-Eau chaude'!A1" display="'86-Eau chaude'!A1"/>
    <hyperlink ref="G64" location="'86-Eau chaude'!A1" display="'86-Eau chaude'!A1"/>
    <hyperlink ref="G63" location="'86-Eau chaude'!A1" display="'86-Eau chaude'!A1"/>
    <hyperlink ref="G65" location="'870-Eau froide'!A1" display="'870-Eau froide'!A1"/>
    <hyperlink ref="G66" location="'915-indic process sortie'!A1" display="'915-indic process sortie'!A1"/>
    <hyperlink ref="G11" location="'Tuyauteries process'!A1" display="'Tuyauteries process"/>
    <hyperlink ref="G48" location="'60-injection'!A1" display="60-injection"/>
    <hyperlink ref="G62" location="'86-Eau chaude'!A1" display="'86-Eau chaude'!A1"/>
    <hyperlink ref="G28" location="'31-Compresseur MP'!Zone_d_impression" display="31-Compresseur MP"/>
    <hyperlink ref="G30" location="'313-respiration'!Zone_d_impression" display="313-repiration"/>
    <hyperlink ref="G31" location="'324-aerotherme'!Zone_d_impression" display="324-aerotherme"/>
    <hyperlink ref="G29" location="'31-Compresseur MP'!Zone_d_impression" display="31-Compresseur MP"/>
    <hyperlink ref="G23" location="'215-inj air'!Zone_d_impression" display="'215-inj air"/>
  </hyperlinks>
  <printOptions horizontalCentered="1"/>
  <pageMargins left="0.39370078740157483" right="0.39370078740157483" top="0.64" bottom="0.53" header="0.39370078740157483" footer="0.39370078740157483"/>
  <pageSetup paperSize="8" scale="35"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legacyDrawing r:id="rId2"/>
  <legacyDrawingHF r:id="rId3"/>
</worksheet>
</file>

<file path=xl/worksheets/sheet6.xml><?xml version="1.0" encoding="utf-8"?>
<worksheet xmlns="http://schemas.openxmlformats.org/spreadsheetml/2006/main" xmlns:r="http://schemas.openxmlformats.org/officeDocument/2006/relationships">
  <sheetPr>
    <pageSetUpPr fitToPage="1"/>
  </sheetPr>
  <dimension ref="A1:AP220"/>
  <sheetViews>
    <sheetView zoomScale="85" zoomScaleNormal="85" workbookViewId="0">
      <pane xSplit="7" ySplit="21" topLeftCell="H22" activePane="bottomRight" state="frozen"/>
      <selection activeCell="A10" sqref="A10:I10"/>
      <selection pane="topRight" activeCell="A10" sqref="A10:I10"/>
      <selection pane="bottomLeft" activeCell="A10" sqref="A10:I10"/>
      <selection pane="bottomRight" activeCell="A10" sqref="A10:I10"/>
    </sheetView>
  </sheetViews>
  <sheetFormatPr baseColWidth="10" defaultRowHeight="15" outlineLevelRow="1"/>
  <cols>
    <col min="1" max="1" width="19.140625" style="2536" customWidth="1"/>
    <col min="2" max="2" width="6.140625" style="5" customWidth="1"/>
    <col min="3" max="3" width="44.140625" style="5" customWidth="1"/>
    <col min="4" max="6" width="6.28515625" style="5" customWidth="1"/>
    <col min="7" max="7" width="23.28515625" style="48" customWidth="1"/>
    <col min="8" max="8" width="8.7109375" style="65" customWidth="1"/>
    <col min="9" max="9" width="8.7109375" style="70" customWidth="1"/>
    <col min="10" max="10" width="8.7109375" style="65" customWidth="1"/>
    <col min="11" max="11" width="8.7109375" style="70" customWidth="1"/>
    <col min="12" max="12" width="8.7109375" style="65" customWidth="1"/>
    <col min="13" max="13" width="8.7109375" style="70" customWidth="1"/>
    <col min="14" max="14" width="8.7109375" style="65" customWidth="1"/>
    <col min="15" max="15" width="8.7109375" style="70" customWidth="1"/>
    <col min="16" max="16" width="8.7109375" style="65" customWidth="1"/>
    <col min="17" max="17" width="8.7109375" style="70" customWidth="1"/>
    <col min="18" max="18" width="8.7109375" style="65" customWidth="1"/>
    <col min="19" max="19" width="8.7109375" style="70" customWidth="1"/>
    <col min="20" max="20" width="8.7109375" style="65" customWidth="1"/>
    <col min="21" max="21" width="8.7109375" style="70" customWidth="1"/>
    <col min="22" max="22" width="8.7109375" style="65" customWidth="1"/>
    <col min="23" max="23" width="8.7109375" style="70" customWidth="1"/>
    <col min="24" max="24" width="8.7109375" style="65" customWidth="1"/>
    <col min="25" max="25" width="8.7109375" style="70" customWidth="1"/>
    <col min="26" max="26" width="8.7109375" style="65" customWidth="1"/>
    <col min="27" max="27" width="8.7109375" style="70" customWidth="1"/>
    <col min="28" max="28" width="8.7109375" style="65" customWidth="1"/>
    <col min="29" max="29" width="8.7109375" style="70" customWidth="1"/>
    <col min="30" max="30" width="8.7109375" style="65" customWidth="1"/>
    <col min="31" max="31" width="8.7109375" style="70" customWidth="1"/>
    <col min="32" max="32" width="8.7109375" style="65" customWidth="1"/>
    <col min="33" max="33" width="8.7109375" style="70" customWidth="1"/>
    <col min="34" max="34" width="8.7109375" style="65" customWidth="1"/>
    <col min="35" max="35" width="8.7109375" style="70" customWidth="1"/>
    <col min="36" max="36" width="8.7109375" style="65" customWidth="1"/>
    <col min="37" max="37" width="8.7109375" style="70" customWidth="1"/>
    <col min="38" max="38" width="5.85546875" style="2536" customWidth="1"/>
    <col min="39" max="40" width="8.7109375" style="3001" customWidth="1"/>
    <col min="41" max="41" width="11.42578125" style="2536"/>
    <col min="42" max="42" width="8" style="5" customWidth="1"/>
    <col min="43" max="16384" width="11.42578125" style="5"/>
  </cols>
  <sheetData>
    <row r="1" spans="1:41" s="124" customFormat="1" ht="16.5" thickBot="1">
      <c r="B1" s="189" t="s">
        <v>184</v>
      </c>
      <c r="C1" s="190"/>
      <c r="D1" s="190"/>
      <c r="E1" s="190"/>
      <c r="F1" s="190"/>
      <c r="G1" s="191"/>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2"/>
      <c r="AK1" s="193"/>
      <c r="AL1" s="2536"/>
      <c r="AM1" s="3001"/>
      <c r="AN1" s="3001"/>
    </row>
    <row r="2" spans="1:41">
      <c r="B2" s="315" t="s">
        <v>1952</v>
      </c>
    </row>
    <row r="3" spans="1:41">
      <c r="B3" s="48" t="s">
        <v>6</v>
      </c>
      <c r="D3" s="8" t="s">
        <v>206</v>
      </c>
      <c r="E3" s="1123" t="s">
        <v>950</v>
      </c>
      <c r="L3" s="8" t="s">
        <v>261</v>
      </c>
      <c r="M3" s="220" t="s">
        <v>260</v>
      </c>
      <c r="W3" s="1161" t="s">
        <v>909</v>
      </c>
      <c r="X3" s="261" t="s">
        <v>908</v>
      </c>
    </row>
    <row r="4" spans="1:41">
      <c r="D4" s="8" t="s">
        <v>207</v>
      </c>
      <c r="E4" s="48" t="s">
        <v>149</v>
      </c>
      <c r="L4" s="8" t="s">
        <v>338</v>
      </c>
      <c r="M4" s="1123" t="s">
        <v>2560</v>
      </c>
    </row>
    <row r="5" spans="1:41">
      <c r="B5" s="48"/>
      <c r="D5" s="8" t="s">
        <v>205</v>
      </c>
      <c r="E5" s="48" t="s">
        <v>209</v>
      </c>
      <c r="L5" s="8" t="s">
        <v>339</v>
      </c>
      <c r="M5" s="1123" t="s">
        <v>2561</v>
      </c>
    </row>
    <row r="6" spans="1:41">
      <c r="D6" s="8" t="s">
        <v>208</v>
      </c>
      <c r="E6" s="1123" t="s">
        <v>907</v>
      </c>
      <c r="L6" s="8" t="s">
        <v>344</v>
      </c>
      <c r="M6" s="261" t="s">
        <v>343</v>
      </c>
    </row>
    <row r="7" spans="1:41">
      <c r="D7" s="8" t="s">
        <v>238</v>
      </c>
      <c r="E7" s="220" t="s">
        <v>455</v>
      </c>
      <c r="L7" s="8" t="s">
        <v>432</v>
      </c>
      <c r="M7" s="261" t="s">
        <v>454</v>
      </c>
    </row>
    <row r="8" spans="1:41">
      <c r="D8" s="8" t="s">
        <v>239</v>
      </c>
      <c r="E8" s="220" t="s">
        <v>456</v>
      </c>
      <c r="L8" s="8" t="s">
        <v>635</v>
      </c>
      <c r="M8" s="261" t="s">
        <v>636</v>
      </c>
    </row>
    <row r="9" spans="1:41">
      <c r="E9" s="48"/>
    </row>
    <row r="10" spans="1:41">
      <c r="D10" s="219"/>
      <c r="E10" s="219"/>
      <c r="K10" s="3823" t="s">
        <v>107</v>
      </c>
      <c r="L10" s="3824"/>
      <c r="M10" s="3824"/>
      <c r="N10" s="3825"/>
      <c r="O10" s="3823" t="s">
        <v>108</v>
      </c>
      <c r="P10" s="3824"/>
      <c r="Q10" s="3824"/>
      <c r="R10" s="3824"/>
      <c r="S10" s="3824"/>
      <c r="T10" s="3824"/>
      <c r="U10" s="3824"/>
      <c r="V10" s="3824"/>
      <c r="W10" s="3824"/>
      <c r="X10" s="3824"/>
      <c r="Y10" s="3824"/>
      <c r="Z10" s="3824"/>
      <c r="AA10" s="3824"/>
      <c r="AB10" s="3824"/>
      <c r="AC10" s="3824"/>
      <c r="AD10" s="3825"/>
    </row>
    <row r="11" spans="1:41">
      <c r="E11" s="219"/>
      <c r="H11" s="86" t="s">
        <v>106</v>
      </c>
      <c r="I11" s="89"/>
      <c r="J11" s="90"/>
      <c r="K11" s="84" t="str">
        <f>AP22</f>
        <v>4/6</v>
      </c>
      <c r="L11" s="85" t="str">
        <f>AP23</f>
        <v>6/8</v>
      </c>
      <c r="M11" s="926" t="str">
        <f>AP24</f>
        <v>8/10</v>
      </c>
      <c r="N11" s="928" t="str">
        <f>AP25</f>
        <v>10/12</v>
      </c>
      <c r="O11" s="84">
        <f>AP26</f>
        <v>8</v>
      </c>
      <c r="P11" s="202">
        <f>AP27</f>
        <v>10</v>
      </c>
      <c r="Q11" s="202">
        <f>AP29</f>
        <v>15</v>
      </c>
      <c r="R11" s="85">
        <f>AP30</f>
        <v>20</v>
      </c>
      <c r="S11" s="202">
        <f>AP31</f>
        <v>25</v>
      </c>
      <c r="T11" s="202">
        <f>AP32</f>
        <v>32</v>
      </c>
      <c r="U11" s="85">
        <f>AP33</f>
        <v>40</v>
      </c>
      <c r="V11" s="85">
        <f>AP34</f>
        <v>50</v>
      </c>
      <c r="W11" s="85">
        <f>AP35</f>
        <v>80</v>
      </c>
      <c r="X11" s="85">
        <f>AP37</f>
        <v>100</v>
      </c>
      <c r="Y11" s="85">
        <f>AP38</f>
        <v>150</v>
      </c>
      <c r="Z11" s="85">
        <f>AP39</f>
        <v>200</v>
      </c>
      <c r="AA11" s="85">
        <f>AP40</f>
        <v>250</v>
      </c>
      <c r="AB11" s="85">
        <f>AP41</f>
        <v>300</v>
      </c>
      <c r="AC11" s="85">
        <f>AP42</f>
        <v>350</v>
      </c>
      <c r="AD11" s="83">
        <f>AP44</f>
        <v>400</v>
      </c>
    </row>
    <row r="12" spans="1:41">
      <c r="H12" s="73" t="s">
        <v>109</v>
      </c>
      <c r="I12" s="87"/>
      <c r="J12" s="88"/>
      <c r="K12" s="91"/>
      <c r="L12" s="92"/>
      <c r="M12" s="927"/>
      <c r="N12" s="77"/>
      <c r="O12" s="95" t="s">
        <v>124</v>
      </c>
      <c r="P12" s="94" t="s">
        <v>115</v>
      </c>
      <c r="Q12" s="94" t="s">
        <v>114</v>
      </c>
      <c r="R12" s="94" t="s">
        <v>113</v>
      </c>
      <c r="S12" s="92" t="s">
        <v>112</v>
      </c>
      <c r="T12" s="92" t="s">
        <v>146</v>
      </c>
      <c r="U12" s="92" t="s">
        <v>110</v>
      </c>
      <c r="V12" s="92" t="s">
        <v>111</v>
      </c>
      <c r="W12" s="92" t="s">
        <v>116</v>
      </c>
      <c r="X12" s="92" t="s">
        <v>117</v>
      </c>
      <c r="Y12" s="92" t="s">
        <v>118</v>
      </c>
      <c r="Z12" s="92" t="s">
        <v>119</v>
      </c>
      <c r="AA12" s="92" t="s">
        <v>120</v>
      </c>
      <c r="AB12" s="92" t="s">
        <v>121</v>
      </c>
      <c r="AC12" s="92" t="s">
        <v>122</v>
      </c>
      <c r="AD12" s="93" t="s">
        <v>123</v>
      </c>
    </row>
    <row r="13" spans="1:41">
      <c r="H13" s="70"/>
      <c r="K13" s="8"/>
      <c r="L13" s="8"/>
      <c r="M13" s="8"/>
      <c r="N13" s="177"/>
      <c r="O13" s="177"/>
      <c r="P13" s="177"/>
      <c r="Q13" s="177"/>
      <c r="R13" s="8"/>
      <c r="S13" s="8"/>
      <c r="T13" s="8"/>
      <c r="U13" s="8"/>
      <c r="V13" s="8"/>
      <c r="W13" s="8"/>
      <c r="X13" s="8"/>
      <c r="Y13" s="8"/>
      <c r="Z13" s="8"/>
      <c r="AA13" s="8"/>
      <c r="AB13" s="8"/>
      <c r="AC13" s="8"/>
    </row>
    <row r="14" spans="1:41" s="219" customFormat="1">
      <c r="A14" s="2536"/>
      <c r="C14" s="219" t="s">
        <v>661</v>
      </c>
      <c r="G14" s="220"/>
      <c r="H14" s="70"/>
      <c r="I14" s="70"/>
      <c r="J14" s="65"/>
      <c r="K14" s="8"/>
      <c r="L14" s="8"/>
      <c r="M14" s="8"/>
      <c r="N14" s="177"/>
      <c r="O14" s="177"/>
      <c r="P14" s="177"/>
      <c r="Q14" s="177"/>
      <c r="R14" s="8"/>
      <c r="S14" s="8"/>
      <c r="T14" s="8"/>
      <c r="U14" s="8"/>
      <c r="V14" s="8"/>
      <c r="W14" s="8"/>
      <c r="X14" s="8"/>
      <c r="Y14" s="8"/>
      <c r="Z14" s="8"/>
      <c r="AA14" s="8"/>
      <c r="AB14" s="8"/>
      <c r="AC14" s="8"/>
      <c r="AD14" s="65"/>
      <c r="AE14" s="70"/>
      <c r="AF14" s="65"/>
      <c r="AG14" s="70"/>
      <c r="AH14" s="65"/>
      <c r="AI14" s="70"/>
      <c r="AJ14" s="65"/>
      <c r="AK14" s="70"/>
      <c r="AL14" s="2536"/>
      <c r="AM14" s="3001"/>
      <c r="AN14" s="3001"/>
      <c r="AO14" s="2536"/>
    </row>
    <row r="15" spans="1:41" ht="15" hidden="1" customHeight="1" outlineLevel="1">
      <c r="H15" s="70"/>
      <c r="I15" s="641" t="s">
        <v>660</v>
      </c>
      <c r="J15" s="174"/>
      <c r="K15" s="178"/>
      <c r="L15" s="178"/>
      <c r="M15" s="8"/>
      <c r="N15" s="177"/>
      <c r="O15" s="177"/>
      <c r="P15" s="177"/>
      <c r="Q15" s="177"/>
      <c r="R15" s="8"/>
      <c r="S15" s="8"/>
      <c r="T15" s="8"/>
      <c r="U15" s="8"/>
      <c r="V15" s="8"/>
      <c r="W15" s="8"/>
      <c r="X15" s="8"/>
      <c r="Y15" s="8"/>
      <c r="Z15" s="8"/>
      <c r="AA15" s="8"/>
      <c r="AB15" s="8"/>
      <c r="AC15" s="8"/>
    </row>
    <row r="16" spans="1:41" ht="15" hidden="1" customHeight="1" outlineLevel="1">
      <c r="H16" s="70"/>
      <c r="K16" s="8"/>
      <c r="L16" s="150" t="s">
        <v>247</v>
      </c>
      <c r="M16" s="150"/>
      <c r="N16" s="179"/>
      <c r="O16" s="179"/>
      <c r="P16" s="179"/>
      <c r="Q16" s="179"/>
      <c r="R16" s="150"/>
      <c r="S16" s="8"/>
      <c r="T16" s="8"/>
      <c r="U16" s="8"/>
      <c r="V16" s="8"/>
      <c r="W16" s="8"/>
      <c r="X16" s="8"/>
      <c r="Y16" s="8"/>
      <c r="Z16" s="8"/>
      <c r="AA16" s="8"/>
      <c r="AB16" s="8"/>
      <c r="AC16" s="8"/>
    </row>
    <row r="17" spans="1:42" ht="15" hidden="1" customHeight="1" outlineLevel="1">
      <c r="H17" s="70"/>
      <c r="K17" s="8"/>
      <c r="L17" s="8"/>
      <c r="M17" s="8"/>
      <c r="N17" s="177"/>
      <c r="O17" s="177"/>
      <c r="P17" s="177"/>
      <c r="Q17" s="136" t="s">
        <v>248</v>
      </c>
      <c r="R17" s="136"/>
      <c r="S17" s="136"/>
      <c r="T17" s="136"/>
      <c r="U17" s="136"/>
      <c r="V17" s="136"/>
      <c r="W17" s="136"/>
      <c r="X17" s="136"/>
      <c r="Y17" s="136"/>
      <c r="Z17" s="136"/>
      <c r="AA17" s="136"/>
      <c r="AB17" s="136"/>
      <c r="AC17" s="8"/>
    </row>
    <row r="18" spans="1:42" ht="15" hidden="1" customHeight="1" outlineLevel="1">
      <c r="G18" s="5"/>
      <c r="H18" s="5"/>
      <c r="I18" s="5"/>
      <c r="J18" s="5"/>
      <c r="K18" s="5"/>
      <c r="L18" s="5"/>
      <c r="M18" s="8"/>
      <c r="N18" s="177"/>
      <c r="O18" s="177"/>
      <c r="P18" s="177"/>
      <c r="Q18" s="177"/>
      <c r="R18" s="8"/>
      <c r="S18" s="8"/>
      <c r="T18" s="8"/>
      <c r="U18" s="8"/>
      <c r="V18" s="8"/>
      <c r="W18" s="8"/>
      <c r="X18" s="8"/>
      <c r="Y18" s="8"/>
      <c r="Z18" s="8"/>
      <c r="AA18" s="180" t="s">
        <v>249</v>
      </c>
      <c r="AB18" s="180"/>
      <c r="AC18" s="180"/>
      <c r="AD18" s="181"/>
      <c r="AE18" s="182"/>
      <c r="AF18" s="181"/>
      <c r="AG18" s="182"/>
      <c r="AH18" s="181"/>
      <c r="AI18" s="182"/>
      <c r="AJ18" s="181"/>
    </row>
    <row r="19" spans="1:42" collapsed="1">
      <c r="H19" s="70"/>
      <c r="K19" s="8"/>
      <c r="L19" s="8"/>
      <c r="M19" s="8"/>
      <c r="N19" s="177"/>
      <c r="O19" s="177"/>
      <c r="P19" s="177"/>
      <c r="Q19" s="177"/>
      <c r="R19" s="8"/>
      <c r="S19" s="8"/>
      <c r="T19" s="8"/>
      <c r="U19" s="8"/>
      <c r="V19" s="8"/>
      <c r="W19" s="8"/>
      <c r="X19" s="8"/>
      <c r="Y19" s="8"/>
      <c r="Z19" s="8"/>
      <c r="AA19" s="8"/>
      <c r="AB19" s="8"/>
      <c r="AC19" s="8"/>
    </row>
    <row r="20" spans="1:42" ht="15" customHeight="1">
      <c r="B20" s="3822" t="s">
        <v>74</v>
      </c>
    </row>
    <row r="21" spans="1:42" ht="35.25" customHeight="1">
      <c r="A21" s="2536" t="s">
        <v>2520</v>
      </c>
      <c r="B21" s="3822"/>
      <c r="C21" s="49" t="s">
        <v>13</v>
      </c>
      <c r="D21" s="171" t="s">
        <v>1199</v>
      </c>
      <c r="E21" s="96"/>
      <c r="F21" s="96"/>
      <c r="G21" s="97"/>
      <c r="H21" s="55">
        <v>100</v>
      </c>
      <c r="I21" s="56">
        <f>H21</f>
        <v>100</v>
      </c>
      <c r="J21" s="57">
        <f>H21+100</f>
        <v>200</v>
      </c>
      <c r="K21" s="56">
        <f>I21+100</f>
        <v>200</v>
      </c>
      <c r="L21" s="57">
        <f t="shared" ref="L21:AK21" si="0">J21+100</f>
        <v>300</v>
      </c>
      <c r="M21" s="56">
        <f t="shared" si="0"/>
        <v>300</v>
      </c>
      <c r="N21" s="57">
        <f t="shared" si="0"/>
        <v>400</v>
      </c>
      <c r="O21" s="56">
        <f t="shared" si="0"/>
        <v>400</v>
      </c>
      <c r="P21" s="57">
        <f t="shared" si="0"/>
        <v>500</v>
      </c>
      <c r="Q21" s="56">
        <f t="shared" si="0"/>
        <v>500</v>
      </c>
      <c r="R21" s="57">
        <f t="shared" si="0"/>
        <v>600</v>
      </c>
      <c r="S21" s="56">
        <f t="shared" si="0"/>
        <v>600</v>
      </c>
      <c r="T21" s="57">
        <f t="shared" si="0"/>
        <v>700</v>
      </c>
      <c r="U21" s="56">
        <f t="shared" si="0"/>
        <v>700</v>
      </c>
      <c r="V21" s="57">
        <f t="shared" si="0"/>
        <v>800</v>
      </c>
      <c r="W21" s="56">
        <f t="shared" si="0"/>
        <v>800</v>
      </c>
      <c r="X21" s="57">
        <f t="shared" si="0"/>
        <v>900</v>
      </c>
      <c r="Y21" s="56">
        <f t="shared" si="0"/>
        <v>900</v>
      </c>
      <c r="Z21" s="57">
        <f t="shared" si="0"/>
        <v>1000</v>
      </c>
      <c r="AA21" s="56">
        <f t="shared" si="0"/>
        <v>1000</v>
      </c>
      <c r="AB21" s="57">
        <f t="shared" si="0"/>
        <v>1100</v>
      </c>
      <c r="AC21" s="56">
        <f t="shared" si="0"/>
        <v>1100</v>
      </c>
      <c r="AD21" s="57">
        <f t="shared" si="0"/>
        <v>1200</v>
      </c>
      <c r="AE21" s="56">
        <f t="shared" si="0"/>
        <v>1200</v>
      </c>
      <c r="AF21" s="57">
        <f t="shared" si="0"/>
        <v>1300</v>
      </c>
      <c r="AG21" s="56">
        <f t="shared" si="0"/>
        <v>1300</v>
      </c>
      <c r="AH21" s="57">
        <f t="shared" si="0"/>
        <v>1400</v>
      </c>
      <c r="AI21" s="56">
        <f t="shared" si="0"/>
        <v>1400</v>
      </c>
      <c r="AJ21" s="57">
        <f t="shared" si="0"/>
        <v>1500</v>
      </c>
      <c r="AK21" s="58">
        <f t="shared" si="0"/>
        <v>1500</v>
      </c>
      <c r="AL21" s="958"/>
      <c r="AM21" s="2592" t="s">
        <v>1955</v>
      </c>
      <c r="AN21" s="2593" t="s">
        <v>1954</v>
      </c>
      <c r="AO21" s="958"/>
    </row>
    <row r="22" spans="1:42" s="11" customFormat="1">
      <c r="A22" s="2536" t="s">
        <v>2512</v>
      </c>
      <c r="B22" s="39" t="s">
        <v>2088</v>
      </c>
      <c r="C22" s="336" t="s">
        <v>128</v>
      </c>
      <c r="D22" s="337"/>
      <c r="E22" s="337"/>
      <c r="F22" s="337"/>
      <c r="G22" s="301" t="s">
        <v>259</v>
      </c>
      <c r="H22" s="1266">
        <v>80</v>
      </c>
      <c r="I22" s="1267">
        <v>80</v>
      </c>
      <c r="J22" s="1268">
        <v>80</v>
      </c>
      <c r="K22" s="1267">
        <v>80</v>
      </c>
      <c r="L22" s="1268">
        <v>80</v>
      </c>
      <c r="M22" s="1267">
        <v>100</v>
      </c>
      <c r="N22" s="1268">
        <v>100</v>
      </c>
      <c r="O22" s="1267">
        <v>100</v>
      </c>
      <c r="P22" s="1268">
        <v>100</v>
      </c>
      <c r="Q22" s="1267">
        <v>100</v>
      </c>
      <c r="R22" s="1268">
        <v>100</v>
      </c>
      <c r="S22" s="1267">
        <v>150</v>
      </c>
      <c r="T22" s="1268">
        <v>150</v>
      </c>
      <c r="U22" s="1267">
        <v>150</v>
      </c>
      <c r="V22" s="1268">
        <v>150</v>
      </c>
      <c r="W22" s="1267">
        <v>150</v>
      </c>
      <c r="X22" s="1268">
        <v>150</v>
      </c>
      <c r="Y22" s="1267">
        <v>150</v>
      </c>
      <c r="Z22" s="1268">
        <v>150</v>
      </c>
      <c r="AA22" s="1267">
        <v>150</v>
      </c>
      <c r="AB22" s="1268">
        <v>150</v>
      </c>
      <c r="AC22" s="1267">
        <v>150</v>
      </c>
      <c r="AD22" s="1268">
        <v>150</v>
      </c>
      <c r="AE22" s="1267">
        <v>200</v>
      </c>
      <c r="AF22" s="1268">
        <v>200</v>
      </c>
      <c r="AG22" s="1267">
        <v>200</v>
      </c>
      <c r="AH22" s="1268">
        <v>200</v>
      </c>
      <c r="AI22" s="1267">
        <v>200</v>
      </c>
      <c r="AJ22" s="1268">
        <v>200</v>
      </c>
      <c r="AK22" s="1269">
        <v>200</v>
      </c>
      <c r="AL22" s="1127"/>
      <c r="AM22" s="2594">
        <v>200</v>
      </c>
      <c r="AN22" s="2595">
        <v>2100</v>
      </c>
      <c r="AO22" s="1127"/>
      <c r="AP22" s="338" t="s">
        <v>102</v>
      </c>
    </row>
    <row r="23" spans="1:42" s="11" customFormat="1">
      <c r="A23" s="2536" t="s">
        <v>2513</v>
      </c>
      <c r="B23" s="37" t="s">
        <v>2089</v>
      </c>
      <c r="C23" s="339" t="s">
        <v>129</v>
      </c>
      <c r="D23" s="340"/>
      <c r="E23" s="340"/>
      <c r="F23" s="340"/>
      <c r="G23" s="183" t="s">
        <v>259</v>
      </c>
      <c r="H23" s="164">
        <v>80</v>
      </c>
      <c r="I23" s="165">
        <v>80</v>
      </c>
      <c r="J23" s="166">
        <v>80</v>
      </c>
      <c r="K23" s="165" t="s">
        <v>2556</v>
      </c>
      <c r="L23" s="166">
        <v>100</v>
      </c>
      <c r="M23" s="165">
        <v>100</v>
      </c>
      <c r="N23" s="3280" t="s">
        <v>2556</v>
      </c>
      <c r="O23" s="165">
        <v>150</v>
      </c>
      <c r="P23" s="166">
        <v>150</v>
      </c>
      <c r="Q23" s="165">
        <v>150</v>
      </c>
      <c r="R23" s="166">
        <v>150</v>
      </c>
      <c r="S23" s="165">
        <v>150</v>
      </c>
      <c r="T23" s="166">
        <v>150</v>
      </c>
      <c r="U23" s="165">
        <v>150</v>
      </c>
      <c r="V23" s="166">
        <v>150</v>
      </c>
      <c r="W23" s="165" t="s">
        <v>2556</v>
      </c>
      <c r="X23" s="166"/>
      <c r="Y23" s="165"/>
      <c r="Z23" s="166">
        <v>200</v>
      </c>
      <c r="AA23" s="165">
        <v>200</v>
      </c>
      <c r="AB23" s="166">
        <v>200</v>
      </c>
      <c r="AC23" s="165">
        <v>200</v>
      </c>
      <c r="AD23" s="166">
        <v>200</v>
      </c>
      <c r="AE23" s="165">
        <v>200</v>
      </c>
      <c r="AF23" s="166">
        <v>200</v>
      </c>
      <c r="AG23" s="165">
        <v>200</v>
      </c>
      <c r="AH23" s="166">
        <v>200</v>
      </c>
      <c r="AI23" s="165">
        <v>200</v>
      </c>
      <c r="AJ23" s="166">
        <v>200</v>
      </c>
      <c r="AK23" s="167">
        <v>200</v>
      </c>
      <c r="AL23" s="1127"/>
      <c r="AM23" s="2583">
        <v>250</v>
      </c>
      <c r="AN23" s="2584">
        <v>2200</v>
      </c>
      <c r="AO23" s="1127"/>
      <c r="AP23" s="341" t="s">
        <v>101</v>
      </c>
    </row>
    <row r="24" spans="1:42" s="11" customFormat="1">
      <c r="A24" s="2536" t="s">
        <v>2514</v>
      </c>
      <c r="B24" s="37" t="s">
        <v>2090</v>
      </c>
      <c r="C24" s="339" t="s">
        <v>130</v>
      </c>
      <c r="D24" s="340"/>
      <c r="E24" s="340"/>
      <c r="F24" s="340"/>
      <c r="G24" s="183" t="s">
        <v>259</v>
      </c>
      <c r="H24" s="164">
        <v>50</v>
      </c>
      <c r="I24" s="165">
        <v>50</v>
      </c>
      <c r="J24" s="166">
        <v>50</v>
      </c>
      <c r="K24" s="165">
        <v>50</v>
      </c>
      <c r="L24" s="166">
        <v>50</v>
      </c>
      <c r="M24" s="165">
        <v>50</v>
      </c>
      <c r="N24" s="166">
        <v>50</v>
      </c>
      <c r="O24" s="165">
        <v>50</v>
      </c>
      <c r="P24" s="166">
        <v>50</v>
      </c>
      <c r="Q24" s="165">
        <v>50</v>
      </c>
      <c r="R24" s="166">
        <v>50</v>
      </c>
      <c r="S24" s="165">
        <v>50</v>
      </c>
      <c r="T24" s="166">
        <v>50</v>
      </c>
      <c r="U24" s="165">
        <v>50</v>
      </c>
      <c r="V24" s="166">
        <v>50</v>
      </c>
      <c r="W24" s="165">
        <v>50</v>
      </c>
      <c r="X24" s="166">
        <v>50</v>
      </c>
      <c r="Y24" s="165">
        <v>50</v>
      </c>
      <c r="Z24" s="166">
        <v>50</v>
      </c>
      <c r="AA24" s="165">
        <v>50</v>
      </c>
      <c r="AB24" s="166">
        <v>50</v>
      </c>
      <c r="AC24" s="165">
        <v>50</v>
      </c>
      <c r="AD24" s="166">
        <v>50</v>
      </c>
      <c r="AE24" s="165">
        <v>80</v>
      </c>
      <c r="AF24" s="166">
        <v>80</v>
      </c>
      <c r="AG24" s="165">
        <v>80</v>
      </c>
      <c r="AH24" s="166">
        <v>80</v>
      </c>
      <c r="AI24" s="165">
        <v>80</v>
      </c>
      <c r="AJ24" s="166">
        <v>80</v>
      </c>
      <c r="AK24" s="167">
        <v>80</v>
      </c>
      <c r="AL24" s="1127"/>
      <c r="AM24" s="2583">
        <v>80</v>
      </c>
      <c r="AN24" s="2584">
        <v>2600</v>
      </c>
      <c r="AO24" s="1127"/>
      <c r="AP24" s="341" t="s">
        <v>103</v>
      </c>
    </row>
    <row r="25" spans="1:42">
      <c r="A25" s="2536" t="s">
        <v>2515</v>
      </c>
      <c r="B25" s="116" t="s">
        <v>2091</v>
      </c>
      <c r="C25" s="116" t="s">
        <v>284</v>
      </c>
      <c r="D25" s="162"/>
      <c r="E25" s="162"/>
      <c r="F25" s="162"/>
      <c r="G25" s="183" t="s">
        <v>208</v>
      </c>
      <c r="H25" s="164">
        <v>50</v>
      </c>
      <c r="I25" s="165">
        <v>50</v>
      </c>
      <c r="J25" s="166">
        <v>50</v>
      </c>
      <c r="K25" s="165">
        <v>50</v>
      </c>
      <c r="L25" s="166">
        <v>50</v>
      </c>
      <c r="M25" s="165">
        <v>80</v>
      </c>
      <c r="N25" s="166">
        <v>80</v>
      </c>
      <c r="O25" s="165">
        <v>80</v>
      </c>
      <c r="P25" s="166">
        <v>80</v>
      </c>
      <c r="Q25" s="165">
        <v>80</v>
      </c>
      <c r="R25" s="166">
        <v>80</v>
      </c>
      <c r="S25" s="165">
        <v>100</v>
      </c>
      <c r="T25" s="166">
        <v>100</v>
      </c>
      <c r="U25" s="165">
        <v>100</v>
      </c>
      <c r="V25" s="166">
        <v>100</v>
      </c>
      <c r="W25" s="165">
        <v>100</v>
      </c>
      <c r="X25" s="166">
        <v>100</v>
      </c>
      <c r="Y25" s="165">
        <v>100</v>
      </c>
      <c r="Z25" s="166">
        <v>100</v>
      </c>
      <c r="AA25" s="165">
        <v>100</v>
      </c>
      <c r="AB25" s="166">
        <v>100</v>
      </c>
      <c r="AC25" s="165">
        <v>150</v>
      </c>
      <c r="AD25" s="166">
        <v>150</v>
      </c>
      <c r="AE25" s="165">
        <v>150</v>
      </c>
      <c r="AF25" s="166">
        <v>150</v>
      </c>
      <c r="AG25" s="165">
        <v>150</v>
      </c>
      <c r="AH25" s="166">
        <v>150</v>
      </c>
      <c r="AI25" s="165">
        <v>150</v>
      </c>
      <c r="AJ25" s="166">
        <v>150</v>
      </c>
      <c r="AK25" s="167">
        <v>150</v>
      </c>
      <c r="AL25" s="1127"/>
      <c r="AM25" s="2583">
        <v>150</v>
      </c>
      <c r="AN25" s="2584">
        <v>2300</v>
      </c>
      <c r="AO25" s="1127"/>
      <c r="AP25" s="925" t="s">
        <v>666</v>
      </c>
    </row>
    <row r="26" spans="1:42">
      <c r="A26" s="2536" t="s">
        <v>2516</v>
      </c>
      <c r="B26" s="3816" t="s">
        <v>2092</v>
      </c>
      <c r="C26" s="116" t="s">
        <v>413</v>
      </c>
      <c r="D26" s="162"/>
      <c r="E26" s="162"/>
      <c r="F26" s="162"/>
      <c r="G26" s="183" t="s">
        <v>208</v>
      </c>
      <c r="H26" s="3800">
        <v>50</v>
      </c>
      <c r="I26" s="3796">
        <v>50</v>
      </c>
      <c r="J26" s="3798">
        <v>50</v>
      </c>
      <c r="K26" s="165">
        <v>80</v>
      </c>
      <c r="L26" s="166">
        <v>80</v>
      </c>
      <c r="M26" s="3796">
        <v>80</v>
      </c>
      <c r="N26" s="3798">
        <v>80</v>
      </c>
      <c r="O26" s="3796">
        <v>80</v>
      </c>
      <c r="P26" s="166">
        <v>100</v>
      </c>
      <c r="Q26" s="165">
        <v>100</v>
      </c>
      <c r="R26" s="166">
        <v>100</v>
      </c>
      <c r="S26" s="3796">
        <v>100</v>
      </c>
      <c r="T26" s="3798">
        <v>100</v>
      </c>
      <c r="U26" s="3796">
        <v>100</v>
      </c>
      <c r="V26" s="3798">
        <v>100</v>
      </c>
      <c r="W26" s="165">
        <v>150</v>
      </c>
      <c r="X26" s="166">
        <v>150</v>
      </c>
      <c r="Y26" s="165">
        <v>150</v>
      </c>
      <c r="Z26" s="166">
        <v>150</v>
      </c>
      <c r="AA26" s="165">
        <v>150</v>
      </c>
      <c r="AB26" s="166">
        <v>150</v>
      </c>
      <c r="AC26" s="3796">
        <v>150</v>
      </c>
      <c r="AD26" s="3798">
        <v>150</v>
      </c>
      <c r="AE26" s="3796">
        <v>150</v>
      </c>
      <c r="AF26" s="3798">
        <v>150</v>
      </c>
      <c r="AG26" s="3796">
        <v>150</v>
      </c>
      <c r="AH26" s="3798">
        <v>150</v>
      </c>
      <c r="AI26" s="3796">
        <v>150</v>
      </c>
      <c r="AJ26" s="3798">
        <v>150</v>
      </c>
      <c r="AK26" s="3814">
        <v>150</v>
      </c>
      <c r="AL26" s="2585"/>
      <c r="AM26" s="2583">
        <v>150</v>
      </c>
      <c r="AN26" s="2584">
        <v>1800</v>
      </c>
      <c r="AO26" s="2585"/>
      <c r="AP26" s="62">
        <v>8</v>
      </c>
    </row>
    <row r="27" spans="1:42">
      <c r="B27" s="3817"/>
      <c r="C27" s="116" t="s">
        <v>414</v>
      </c>
      <c r="D27" s="162"/>
      <c r="E27" s="162"/>
      <c r="F27" s="162"/>
      <c r="G27" s="183" t="s">
        <v>208</v>
      </c>
      <c r="H27" s="3801"/>
      <c r="I27" s="3797"/>
      <c r="J27" s="3799"/>
      <c r="K27" s="165">
        <v>50</v>
      </c>
      <c r="L27" s="166">
        <v>50</v>
      </c>
      <c r="M27" s="3797"/>
      <c r="N27" s="3799"/>
      <c r="O27" s="3797"/>
      <c r="P27" s="166">
        <v>80</v>
      </c>
      <c r="Q27" s="165">
        <v>80</v>
      </c>
      <c r="R27" s="166">
        <v>80</v>
      </c>
      <c r="S27" s="3797">
        <v>100</v>
      </c>
      <c r="T27" s="3799">
        <v>100</v>
      </c>
      <c r="U27" s="3797">
        <v>100</v>
      </c>
      <c r="V27" s="3799">
        <v>100</v>
      </c>
      <c r="W27" s="165">
        <v>100</v>
      </c>
      <c r="X27" s="166">
        <v>100</v>
      </c>
      <c r="Y27" s="165">
        <v>100</v>
      </c>
      <c r="Z27" s="166">
        <v>100</v>
      </c>
      <c r="AA27" s="165">
        <v>100</v>
      </c>
      <c r="AB27" s="166">
        <v>100</v>
      </c>
      <c r="AC27" s="3797"/>
      <c r="AD27" s="3799"/>
      <c r="AE27" s="3797"/>
      <c r="AF27" s="3799"/>
      <c r="AG27" s="3797"/>
      <c r="AH27" s="3799"/>
      <c r="AI27" s="3797"/>
      <c r="AJ27" s="3799"/>
      <c r="AK27" s="3815"/>
      <c r="AL27" s="2585"/>
      <c r="AM27" s="2583">
        <v>150</v>
      </c>
      <c r="AN27" s="2584">
        <v>2500</v>
      </c>
      <c r="AO27" s="2585"/>
      <c r="AP27" s="138">
        <v>10</v>
      </c>
    </row>
    <row r="28" spans="1:42">
      <c r="B28" s="3000" t="s">
        <v>2093</v>
      </c>
      <c r="C28" s="3004" t="s">
        <v>2455</v>
      </c>
      <c r="D28" s="162"/>
      <c r="E28" s="162"/>
      <c r="F28" s="162"/>
      <c r="G28" s="183" t="s">
        <v>208</v>
      </c>
      <c r="H28" s="3169">
        <v>50</v>
      </c>
      <c r="I28" s="3167">
        <v>50</v>
      </c>
      <c r="J28" s="3168">
        <v>50</v>
      </c>
      <c r="K28" s="3167">
        <v>50</v>
      </c>
      <c r="L28" s="3168">
        <v>50</v>
      </c>
      <c r="M28" s="3167">
        <v>80</v>
      </c>
      <c r="N28" s="3168">
        <v>80</v>
      </c>
      <c r="O28" s="3167">
        <v>80</v>
      </c>
      <c r="P28" s="3168">
        <v>80</v>
      </c>
      <c r="Q28" s="3167">
        <v>80</v>
      </c>
      <c r="R28" s="3168">
        <v>80</v>
      </c>
      <c r="S28" s="3167">
        <v>100</v>
      </c>
      <c r="T28" s="3168">
        <v>100</v>
      </c>
      <c r="U28" s="3167">
        <v>100</v>
      </c>
      <c r="V28" s="3168">
        <v>100</v>
      </c>
      <c r="W28" s="3167">
        <v>100</v>
      </c>
      <c r="X28" s="3168">
        <v>100</v>
      </c>
      <c r="Y28" s="3167">
        <v>100</v>
      </c>
      <c r="Z28" s="3168">
        <v>100</v>
      </c>
      <c r="AA28" s="3167">
        <v>100</v>
      </c>
      <c r="AB28" s="3168">
        <v>100</v>
      </c>
      <c r="AC28" s="3167">
        <v>150</v>
      </c>
      <c r="AD28" s="3168">
        <v>150</v>
      </c>
      <c r="AE28" s="3167">
        <v>150</v>
      </c>
      <c r="AF28" s="3168">
        <v>150</v>
      </c>
      <c r="AG28" s="3167">
        <v>150</v>
      </c>
      <c r="AH28" s="3168">
        <v>150</v>
      </c>
      <c r="AI28" s="3167">
        <v>150</v>
      </c>
      <c r="AJ28" s="3168">
        <v>150</v>
      </c>
      <c r="AK28" s="3170">
        <v>150</v>
      </c>
      <c r="AL28" s="2585"/>
      <c r="AM28" s="2583">
        <v>150</v>
      </c>
      <c r="AN28" s="2584">
        <v>1900</v>
      </c>
      <c r="AO28" s="2585"/>
      <c r="AP28" s="131"/>
    </row>
    <row r="29" spans="1:42">
      <c r="A29" s="2536" t="s">
        <v>2517</v>
      </c>
      <c r="B29" s="37" t="s">
        <v>2094</v>
      </c>
      <c r="C29" s="37" t="s">
        <v>12</v>
      </c>
      <c r="D29" s="35"/>
      <c r="E29" s="35"/>
      <c r="F29" s="35"/>
      <c r="G29" s="183" t="s">
        <v>382</v>
      </c>
      <c r="H29" s="164">
        <f>H24</f>
        <v>50</v>
      </c>
      <c r="I29" s="165">
        <f t="shared" ref="I29:AK29" si="1">I24</f>
        <v>50</v>
      </c>
      <c r="J29" s="166">
        <f t="shared" si="1"/>
        <v>50</v>
      </c>
      <c r="K29" s="165">
        <f t="shared" si="1"/>
        <v>50</v>
      </c>
      <c r="L29" s="166">
        <f t="shared" si="1"/>
        <v>50</v>
      </c>
      <c r="M29" s="165">
        <f t="shared" si="1"/>
        <v>50</v>
      </c>
      <c r="N29" s="166">
        <f t="shared" si="1"/>
        <v>50</v>
      </c>
      <c r="O29" s="165">
        <f t="shared" si="1"/>
        <v>50</v>
      </c>
      <c r="P29" s="166">
        <f t="shared" si="1"/>
        <v>50</v>
      </c>
      <c r="Q29" s="165">
        <f t="shared" si="1"/>
        <v>50</v>
      </c>
      <c r="R29" s="166">
        <f t="shared" si="1"/>
        <v>50</v>
      </c>
      <c r="S29" s="165">
        <f t="shared" si="1"/>
        <v>50</v>
      </c>
      <c r="T29" s="166">
        <f t="shared" si="1"/>
        <v>50</v>
      </c>
      <c r="U29" s="165">
        <f t="shared" si="1"/>
        <v>50</v>
      </c>
      <c r="V29" s="166">
        <f t="shared" si="1"/>
        <v>50</v>
      </c>
      <c r="W29" s="165">
        <f t="shared" si="1"/>
        <v>50</v>
      </c>
      <c r="X29" s="166">
        <f t="shared" si="1"/>
        <v>50</v>
      </c>
      <c r="Y29" s="165">
        <f t="shared" si="1"/>
        <v>50</v>
      </c>
      <c r="Z29" s="166">
        <f t="shared" si="1"/>
        <v>50</v>
      </c>
      <c r="AA29" s="165">
        <f t="shared" si="1"/>
        <v>50</v>
      </c>
      <c r="AB29" s="166">
        <f t="shared" si="1"/>
        <v>50</v>
      </c>
      <c r="AC29" s="165">
        <f t="shared" si="1"/>
        <v>50</v>
      </c>
      <c r="AD29" s="166">
        <f t="shared" si="1"/>
        <v>50</v>
      </c>
      <c r="AE29" s="165">
        <f t="shared" si="1"/>
        <v>80</v>
      </c>
      <c r="AF29" s="166">
        <f t="shared" si="1"/>
        <v>80</v>
      </c>
      <c r="AG29" s="165">
        <f t="shared" si="1"/>
        <v>80</v>
      </c>
      <c r="AH29" s="166">
        <f t="shared" si="1"/>
        <v>80</v>
      </c>
      <c r="AI29" s="165">
        <f t="shared" si="1"/>
        <v>80</v>
      </c>
      <c r="AJ29" s="166">
        <f t="shared" si="1"/>
        <v>80</v>
      </c>
      <c r="AK29" s="167">
        <f t="shared" si="1"/>
        <v>80</v>
      </c>
      <c r="AL29" s="1127"/>
      <c r="AM29" s="2583">
        <v>80</v>
      </c>
      <c r="AN29" s="2584">
        <v>2900</v>
      </c>
      <c r="AO29" s="1127"/>
      <c r="AP29" s="131">
        <v>15</v>
      </c>
    </row>
    <row r="30" spans="1:42">
      <c r="B30" s="37" t="s">
        <v>2095</v>
      </c>
      <c r="C30" s="318" t="s">
        <v>2188</v>
      </c>
      <c r="D30" s="35"/>
      <c r="E30" s="35"/>
      <c r="F30" s="35"/>
      <c r="G30" s="183" t="s">
        <v>382</v>
      </c>
      <c r="H30" s="164">
        <f>H24</f>
        <v>50</v>
      </c>
      <c r="I30" s="165">
        <f t="shared" ref="I30:AK30" si="2">I24</f>
        <v>50</v>
      </c>
      <c r="J30" s="166">
        <f t="shared" si="2"/>
        <v>50</v>
      </c>
      <c r="K30" s="165">
        <f t="shared" si="2"/>
        <v>50</v>
      </c>
      <c r="L30" s="166">
        <f t="shared" si="2"/>
        <v>50</v>
      </c>
      <c r="M30" s="165">
        <f t="shared" si="2"/>
        <v>50</v>
      </c>
      <c r="N30" s="166">
        <f t="shared" si="2"/>
        <v>50</v>
      </c>
      <c r="O30" s="165">
        <f t="shared" si="2"/>
        <v>50</v>
      </c>
      <c r="P30" s="166">
        <f t="shared" si="2"/>
        <v>50</v>
      </c>
      <c r="Q30" s="165">
        <f t="shared" si="2"/>
        <v>50</v>
      </c>
      <c r="R30" s="166">
        <f t="shared" si="2"/>
        <v>50</v>
      </c>
      <c r="S30" s="165">
        <f t="shared" si="2"/>
        <v>50</v>
      </c>
      <c r="T30" s="166">
        <f t="shared" si="2"/>
        <v>50</v>
      </c>
      <c r="U30" s="165">
        <f t="shared" si="2"/>
        <v>50</v>
      </c>
      <c r="V30" s="166">
        <f t="shared" si="2"/>
        <v>50</v>
      </c>
      <c r="W30" s="165">
        <f t="shared" si="2"/>
        <v>50</v>
      </c>
      <c r="X30" s="166">
        <f t="shared" si="2"/>
        <v>50</v>
      </c>
      <c r="Y30" s="165">
        <f t="shared" si="2"/>
        <v>50</v>
      </c>
      <c r="Z30" s="166">
        <f t="shared" si="2"/>
        <v>50</v>
      </c>
      <c r="AA30" s="165">
        <f t="shared" si="2"/>
        <v>50</v>
      </c>
      <c r="AB30" s="166">
        <f t="shared" si="2"/>
        <v>50</v>
      </c>
      <c r="AC30" s="165">
        <f t="shared" si="2"/>
        <v>50</v>
      </c>
      <c r="AD30" s="166">
        <f t="shared" si="2"/>
        <v>50</v>
      </c>
      <c r="AE30" s="165">
        <f t="shared" si="2"/>
        <v>80</v>
      </c>
      <c r="AF30" s="166">
        <f t="shared" si="2"/>
        <v>80</v>
      </c>
      <c r="AG30" s="165">
        <f t="shared" si="2"/>
        <v>80</v>
      </c>
      <c r="AH30" s="166">
        <f t="shared" si="2"/>
        <v>80</v>
      </c>
      <c r="AI30" s="165">
        <f t="shared" si="2"/>
        <v>80</v>
      </c>
      <c r="AJ30" s="166">
        <f t="shared" si="2"/>
        <v>80</v>
      </c>
      <c r="AK30" s="167">
        <f t="shared" si="2"/>
        <v>80</v>
      </c>
      <c r="AL30" s="1127"/>
      <c r="AM30" s="2583" t="s">
        <v>183</v>
      </c>
      <c r="AN30" s="2584" t="s">
        <v>183</v>
      </c>
      <c r="AO30" s="1127"/>
      <c r="AP30" s="62">
        <v>20</v>
      </c>
    </row>
    <row r="31" spans="1:42">
      <c r="B31" s="37" t="s">
        <v>2096</v>
      </c>
      <c r="C31" s="37" t="s">
        <v>133</v>
      </c>
      <c r="D31" s="35"/>
      <c r="E31" s="35"/>
      <c r="F31" s="35"/>
      <c r="G31" s="183" t="s">
        <v>2260</v>
      </c>
      <c r="H31" s="164">
        <f>H22</f>
        <v>80</v>
      </c>
      <c r="I31" s="165">
        <f t="shared" ref="I31:L31" si="3">I22</f>
        <v>80</v>
      </c>
      <c r="J31" s="166">
        <f t="shared" si="3"/>
        <v>80</v>
      </c>
      <c r="K31" s="165">
        <f t="shared" si="3"/>
        <v>80</v>
      </c>
      <c r="L31" s="166">
        <f t="shared" si="3"/>
        <v>80</v>
      </c>
      <c r="M31" s="165">
        <f>L31</f>
        <v>80</v>
      </c>
      <c r="N31" s="166">
        <f>$L$31</f>
        <v>80</v>
      </c>
      <c r="O31" s="165">
        <f>N31</f>
        <v>80</v>
      </c>
      <c r="P31" s="166">
        <f>$L$31</f>
        <v>80</v>
      </c>
      <c r="Q31" s="165">
        <f>P31</f>
        <v>80</v>
      </c>
      <c r="R31" s="166">
        <f>$L$31</f>
        <v>80</v>
      </c>
      <c r="S31" s="165">
        <f>R31</f>
        <v>80</v>
      </c>
      <c r="T31" s="166">
        <f>$L$31</f>
        <v>80</v>
      </c>
      <c r="U31" s="165">
        <f>T31</f>
        <v>80</v>
      </c>
      <c r="V31" s="166">
        <f>$L$31</f>
        <v>80</v>
      </c>
      <c r="W31" s="165">
        <f>V31</f>
        <v>80</v>
      </c>
      <c r="X31" s="166">
        <f>$L$31</f>
        <v>80</v>
      </c>
      <c r="Y31" s="165">
        <f>X31</f>
        <v>80</v>
      </c>
      <c r="Z31" s="166">
        <f>$L$31</f>
        <v>80</v>
      </c>
      <c r="AA31" s="165">
        <f>Z31</f>
        <v>80</v>
      </c>
      <c r="AB31" s="166">
        <f>$L$31</f>
        <v>80</v>
      </c>
      <c r="AC31" s="165">
        <f>AB31</f>
        <v>80</v>
      </c>
      <c r="AD31" s="166">
        <f>$L$31</f>
        <v>80</v>
      </c>
      <c r="AE31" s="165">
        <f>AD31</f>
        <v>80</v>
      </c>
      <c r="AF31" s="166">
        <f>$L$31</f>
        <v>80</v>
      </c>
      <c r="AG31" s="165">
        <f>AF31</f>
        <v>80</v>
      </c>
      <c r="AH31" s="166">
        <f>$L$31</f>
        <v>80</v>
      </c>
      <c r="AI31" s="165">
        <f>AH31</f>
        <v>80</v>
      </c>
      <c r="AJ31" s="166">
        <f>$L$31</f>
        <v>80</v>
      </c>
      <c r="AK31" s="167">
        <f>AJ31</f>
        <v>80</v>
      </c>
      <c r="AL31" s="1127"/>
      <c r="AM31" s="2583" t="s">
        <v>183</v>
      </c>
      <c r="AN31" s="2584" t="s">
        <v>183</v>
      </c>
      <c r="AO31" s="1127"/>
      <c r="AP31" s="139">
        <v>25</v>
      </c>
    </row>
    <row r="32" spans="1:42">
      <c r="B32" s="2766" t="s">
        <v>99</v>
      </c>
      <c r="C32" s="116" t="s">
        <v>2103</v>
      </c>
      <c r="D32" s="35"/>
      <c r="E32" s="35"/>
      <c r="F32" s="35"/>
      <c r="G32" s="3281"/>
      <c r="H32" s="1270" t="s">
        <v>189</v>
      </c>
      <c r="I32" s="165" t="s">
        <v>189</v>
      </c>
      <c r="J32" s="166" t="s">
        <v>189</v>
      </c>
      <c r="K32" s="165" t="s">
        <v>189</v>
      </c>
      <c r="L32" s="166" t="s">
        <v>189</v>
      </c>
      <c r="M32" s="165" t="s">
        <v>189</v>
      </c>
      <c r="N32" s="166" t="s">
        <v>189</v>
      </c>
      <c r="O32" s="165" t="s">
        <v>189</v>
      </c>
      <c r="P32" s="166" t="s">
        <v>189</v>
      </c>
      <c r="Q32" s="165" t="s">
        <v>189</v>
      </c>
      <c r="R32" s="166" t="s">
        <v>189</v>
      </c>
      <c r="S32" s="165" t="s">
        <v>189</v>
      </c>
      <c r="T32" s="166" t="s">
        <v>189</v>
      </c>
      <c r="U32" s="165" t="s">
        <v>189</v>
      </c>
      <c r="V32" s="166" t="s">
        <v>189</v>
      </c>
      <c r="W32" s="165" t="s">
        <v>189</v>
      </c>
      <c r="X32" s="166" t="s">
        <v>189</v>
      </c>
      <c r="Y32" s="165" t="s">
        <v>189</v>
      </c>
      <c r="Z32" s="1271" t="s">
        <v>189</v>
      </c>
      <c r="AA32" s="165" t="s">
        <v>189</v>
      </c>
      <c r="AB32" s="166" t="s">
        <v>189</v>
      </c>
      <c r="AC32" s="165" t="s">
        <v>189</v>
      </c>
      <c r="AD32" s="166" t="s">
        <v>189</v>
      </c>
      <c r="AE32" s="165" t="s">
        <v>189</v>
      </c>
      <c r="AF32" s="166" t="s">
        <v>189</v>
      </c>
      <c r="AG32" s="165" t="s">
        <v>189</v>
      </c>
      <c r="AH32" s="166" t="s">
        <v>189</v>
      </c>
      <c r="AI32" s="165" t="s">
        <v>189</v>
      </c>
      <c r="AJ32" s="166" t="s">
        <v>189</v>
      </c>
      <c r="AK32" s="167" t="s">
        <v>189</v>
      </c>
      <c r="AL32" s="1127"/>
      <c r="AM32" s="2583" t="s">
        <v>189</v>
      </c>
      <c r="AN32" s="3282"/>
      <c r="AO32" s="2586"/>
      <c r="AP32" s="132">
        <v>32</v>
      </c>
    </row>
    <row r="33" spans="1:42">
      <c r="B33" s="37" t="s">
        <v>48</v>
      </c>
      <c r="C33" s="1425"/>
      <c r="D33" s="35"/>
      <c r="E33" s="35"/>
      <c r="F33" s="35"/>
      <c r="G33" s="183"/>
      <c r="H33" s="1270" t="s">
        <v>189</v>
      </c>
      <c r="I33" s="165" t="s">
        <v>189</v>
      </c>
      <c r="J33" s="166" t="s">
        <v>189</v>
      </c>
      <c r="K33" s="165" t="s">
        <v>189</v>
      </c>
      <c r="L33" s="166" t="s">
        <v>189</v>
      </c>
      <c r="M33" s="165" t="s">
        <v>189</v>
      </c>
      <c r="N33" s="166" t="s">
        <v>189</v>
      </c>
      <c r="O33" s="165" t="s">
        <v>189</v>
      </c>
      <c r="P33" s="166" t="s">
        <v>189</v>
      </c>
      <c r="Q33" s="165" t="s">
        <v>189</v>
      </c>
      <c r="R33" s="166" t="s">
        <v>189</v>
      </c>
      <c r="S33" s="165" t="s">
        <v>189</v>
      </c>
      <c r="T33" s="166" t="s">
        <v>189</v>
      </c>
      <c r="U33" s="165" t="s">
        <v>189</v>
      </c>
      <c r="V33" s="166" t="s">
        <v>189</v>
      </c>
      <c r="W33" s="165" t="s">
        <v>189</v>
      </c>
      <c r="X33" s="166" t="s">
        <v>189</v>
      </c>
      <c r="Y33" s="165" t="s">
        <v>189</v>
      </c>
      <c r="Z33" s="1271" t="s">
        <v>189</v>
      </c>
      <c r="AA33" s="165" t="s">
        <v>189</v>
      </c>
      <c r="AB33" s="166" t="s">
        <v>189</v>
      </c>
      <c r="AC33" s="165" t="s">
        <v>189</v>
      </c>
      <c r="AD33" s="166" t="s">
        <v>189</v>
      </c>
      <c r="AE33" s="165" t="s">
        <v>189</v>
      </c>
      <c r="AF33" s="166" t="s">
        <v>189</v>
      </c>
      <c r="AG33" s="165" t="s">
        <v>189</v>
      </c>
      <c r="AH33" s="166" t="s">
        <v>189</v>
      </c>
      <c r="AI33" s="165" t="s">
        <v>189</v>
      </c>
      <c r="AJ33" s="166" t="s">
        <v>189</v>
      </c>
      <c r="AK33" s="167" t="s">
        <v>189</v>
      </c>
      <c r="AL33" s="1127"/>
      <c r="AM33" s="2583" t="s">
        <v>189</v>
      </c>
      <c r="AN33" s="2584" t="s">
        <v>189</v>
      </c>
      <c r="AO33" s="1127"/>
      <c r="AP33" s="62">
        <v>40</v>
      </c>
    </row>
    <row r="34" spans="1:42" s="345" customFormat="1">
      <c r="B34" s="3802" t="s">
        <v>49</v>
      </c>
      <c r="C34" s="343" t="s">
        <v>2099</v>
      </c>
      <c r="D34" s="35"/>
      <c r="E34" s="35"/>
      <c r="F34" s="35"/>
      <c r="G34" s="344" t="s">
        <v>208</v>
      </c>
      <c r="H34" s="3820">
        <v>15</v>
      </c>
      <c r="I34" s="3806">
        <v>15</v>
      </c>
      <c r="J34" s="3808">
        <v>15</v>
      </c>
      <c r="K34" s="3806">
        <v>15</v>
      </c>
      <c r="L34" s="3808">
        <v>15</v>
      </c>
      <c r="M34" s="3796">
        <v>20</v>
      </c>
      <c r="N34" s="3798">
        <v>20</v>
      </c>
      <c r="O34" s="3796">
        <v>20</v>
      </c>
      <c r="P34" s="3798">
        <v>20</v>
      </c>
      <c r="Q34" s="1272">
        <v>25</v>
      </c>
      <c r="R34" s="1273">
        <v>25</v>
      </c>
      <c r="S34" s="3796">
        <v>25</v>
      </c>
      <c r="T34" s="3798">
        <v>25</v>
      </c>
      <c r="U34" s="3796">
        <v>25</v>
      </c>
      <c r="V34" s="3798">
        <v>25</v>
      </c>
      <c r="W34" s="3796">
        <v>25</v>
      </c>
      <c r="X34" s="3798">
        <v>25</v>
      </c>
      <c r="Y34" s="3796">
        <v>25</v>
      </c>
      <c r="Z34" s="1273">
        <v>32</v>
      </c>
      <c r="AA34" s="1272">
        <v>32</v>
      </c>
      <c r="AB34" s="1274">
        <v>32</v>
      </c>
      <c r="AC34" s="3812">
        <v>32</v>
      </c>
      <c r="AD34" s="3810">
        <v>32</v>
      </c>
      <c r="AE34" s="3812">
        <v>32</v>
      </c>
      <c r="AF34" s="3810">
        <v>32</v>
      </c>
      <c r="AG34" s="3812">
        <v>32</v>
      </c>
      <c r="AH34" s="3810">
        <v>32</v>
      </c>
      <c r="AI34" s="3812">
        <v>32</v>
      </c>
      <c r="AJ34" s="3810">
        <v>32</v>
      </c>
      <c r="AK34" s="3804">
        <v>32</v>
      </c>
      <c r="AL34" s="3011"/>
      <c r="AM34" s="2583">
        <v>32</v>
      </c>
      <c r="AN34" s="2584">
        <v>1700</v>
      </c>
      <c r="AO34" s="2587"/>
      <c r="AP34" s="62">
        <v>50</v>
      </c>
    </row>
    <row r="35" spans="1:42" s="345" customFormat="1">
      <c r="B35" s="3803"/>
      <c r="C35" s="343" t="s">
        <v>2100</v>
      </c>
      <c r="D35" s="35"/>
      <c r="E35" s="35"/>
      <c r="F35" s="35"/>
      <c r="G35" s="344" t="s">
        <v>208</v>
      </c>
      <c r="H35" s="3821"/>
      <c r="I35" s="3807"/>
      <c r="J35" s="3809"/>
      <c r="K35" s="3807"/>
      <c r="L35" s="3809"/>
      <c r="M35" s="3797">
        <v>20</v>
      </c>
      <c r="N35" s="3799">
        <v>20</v>
      </c>
      <c r="O35" s="3797">
        <v>20</v>
      </c>
      <c r="P35" s="3799">
        <v>20</v>
      </c>
      <c r="Q35" s="1275">
        <v>20</v>
      </c>
      <c r="R35" s="1274">
        <v>20</v>
      </c>
      <c r="S35" s="3797">
        <v>25</v>
      </c>
      <c r="T35" s="3799">
        <v>25</v>
      </c>
      <c r="U35" s="3797">
        <v>25</v>
      </c>
      <c r="V35" s="3799">
        <v>25</v>
      </c>
      <c r="W35" s="3797">
        <v>25</v>
      </c>
      <c r="X35" s="3799">
        <v>25</v>
      </c>
      <c r="Y35" s="3797">
        <v>25</v>
      </c>
      <c r="Z35" s="1274">
        <v>25</v>
      </c>
      <c r="AA35" s="1275">
        <v>25</v>
      </c>
      <c r="AB35" s="1274">
        <v>25</v>
      </c>
      <c r="AC35" s="3813"/>
      <c r="AD35" s="3811"/>
      <c r="AE35" s="3813"/>
      <c r="AF35" s="3811"/>
      <c r="AG35" s="3813"/>
      <c r="AH35" s="3811"/>
      <c r="AI35" s="3813"/>
      <c r="AJ35" s="3811"/>
      <c r="AK35" s="3805"/>
      <c r="AL35" s="3011"/>
      <c r="AM35" s="2583">
        <v>32</v>
      </c>
      <c r="AN35" s="2584">
        <v>2200</v>
      </c>
      <c r="AO35" s="2587"/>
      <c r="AP35" s="346">
        <v>80</v>
      </c>
    </row>
    <row r="36" spans="1:42">
      <c r="B36" s="37" t="s">
        <v>50</v>
      </c>
      <c r="C36" s="37" t="s">
        <v>70</v>
      </c>
      <c r="D36" s="35"/>
      <c r="E36" s="35"/>
      <c r="F36" s="35"/>
      <c r="G36" s="168" t="s">
        <v>422</v>
      </c>
      <c r="H36" s="164" t="s">
        <v>183</v>
      </c>
      <c r="I36" s="165" t="s">
        <v>183</v>
      </c>
      <c r="J36" s="166" t="s">
        <v>183</v>
      </c>
      <c r="K36" s="165" t="s">
        <v>183</v>
      </c>
      <c r="L36" s="166" t="s">
        <v>183</v>
      </c>
      <c r="M36" s="165" t="s">
        <v>183</v>
      </c>
      <c r="N36" s="166" t="s">
        <v>183</v>
      </c>
      <c r="O36" s="165" t="s">
        <v>183</v>
      </c>
      <c r="P36" s="166" t="s">
        <v>183</v>
      </c>
      <c r="Q36" s="165" t="s">
        <v>183</v>
      </c>
      <c r="R36" s="166" t="s">
        <v>183</v>
      </c>
      <c r="S36" s="165" t="s">
        <v>183</v>
      </c>
      <c r="T36" s="166" t="s">
        <v>183</v>
      </c>
      <c r="U36" s="165" t="s">
        <v>183</v>
      </c>
      <c r="V36" s="166" t="s">
        <v>183</v>
      </c>
      <c r="W36" s="165" t="s">
        <v>183</v>
      </c>
      <c r="X36" s="166" t="s">
        <v>183</v>
      </c>
      <c r="Y36" s="165" t="s">
        <v>183</v>
      </c>
      <c r="Z36" s="166" t="s">
        <v>183</v>
      </c>
      <c r="AA36" s="165" t="s">
        <v>183</v>
      </c>
      <c r="AB36" s="166" t="s">
        <v>183</v>
      </c>
      <c r="AC36" s="165" t="s">
        <v>183</v>
      </c>
      <c r="AD36" s="166" t="s">
        <v>183</v>
      </c>
      <c r="AE36" s="165" t="s">
        <v>183</v>
      </c>
      <c r="AF36" s="166" t="s">
        <v>183</v>
      </c>
      <c r="AG36" s="165" t="s">
        <v>183</v>
      </c>
      <c r="AH36" s="166" t="s">
        <v>183</v>
      </c>
      <c r="AI36" s="165" t="s">
        <v>183</v>
      </c>
      <c r="AJ36" s="166" t="s">
        <v>183</v>
      </c>
      <c r="AK36" s="167" t="s">
        <v>183</v>
      </c>
      <c r="AL36" s="1127"/>
      <c r="AM36" s="2583" t="s">
        <v>183</v>
      </c>
      <c r="AN36" s="2584" t="s">
        <v>183</v>
      </c>
      <c r="AO36" s="1127"/>
      <c r="AP36" s="346"/>
    </row>
    <row r="37" spans="1:42">
      <c r="B37" s="37" t="s">
        <v>51</v>
      </c>
      <c r="C37" s="170"/>
      <c r="D37" s="35"/>
      <c r="E37" s="35"/>
      <c r="F37" s="35"/>
      <c r="G37" s="168"/>
      <c r="H37" s="1270" t="s">
        <v>189</v>
      </c>
      <c r="I37" s="165" t="s">
        <v>189</v>
      </c>
      <c r="J37" s="166" t="s">
        <v>189</v>
      </c>
      <c r="K37" s="165" t="s">
        <v>189</v>
      </c>
      <c r="L37" s="166" t="s">
        <v>189</v>
      </c>
      <c r="M37" s="165" t="s">
        <v>189</v>
      </c>
      <c r="N37" s="166" t="s">
        <v>189</v>
      </c>
      <c r="O37" s="165" t="s">
        <v>189</v>
      </c>
      <c r="P37" s="166" t="s">
        <v>189</v>
      </c>
      <c r="Q37" s="165" t="s">
        <v>189</v>
      </c>
      <c r="R37" s="166" t="s">
        <v>189</v>
      </c>
      <c r="S37" s="165" t="s">
        <v>189</v>
      </c>
      <c r="T37" s="166" t="s">
        <v>189</v>
      </c>
      <c r="U37" s="165" t="s">
        <v>189</v>
      </c>
      <c r="V37" s="166" t="s">
        <v>189</v>
      </c>
      <c r="W37" s="165" t="s">
        <v>189</v>
      </c>
      <c r="X37" s="166" t="s">
        <v>189</v>
      </c>
      <c r="Y37" s="165" t="s">
        <v>189</v>
      </c>
      <c r="Z37" s="1271" t="s">
        <v>189</v>
      </c>
      <c r="AA37" s="165" t="s">
        <v>189</v>
      </c>
      <c r="AB37" s="166" t="s">
        <v>189</v>
      </c>
      <c r="AC37" s="165" t="s">
        <v>189</v>
      </c>
      <c r="AD37" s="166" t="s">
        <v>189</v>
      </c>
      <c r="AE37" s="165" t="s">
        <v>189</v>
      </c>
      <c r="AF37" s="166" t="s">
        <v>189</v>
      </c>
      <c r="AG37" s="165" t="s">
        <v>189</v>
      </c>
      <c r="AH37" s="166" t="s">
        <v>189</v>
      </c>
      <c r="AI37" s="165" t="s">
        <v>189</v>
      </c>
      <c r="AJ37" s="166" t="s">
        <v>189</v>
      </c>
      <c r="AK37" s="167" t="s">
        <v>189</v>
      </c>
      <c r="AL37" s="1127"/>
      <c r="AM37" s="2583" t="s">
        <v>189</v>
      </c>
      <c r="AN37" s="2584" t="s">
        <v>189</v>
      </c>
      <c r="AO37" s="1127"/>
      <c r="AP37" s="62">
        <v>100</v>
      </c>
    </row>
    <row r="38" spans="1:42">
      <c r="B38" s="2766" t="s">
        <v>100</v>
      </c>
      <c r="C38" s="1425" t="s">
        <v>2098</v>
      </c>
      <c r="D38" s="2750"/>
      <c r="E38" s="2750"/>
      <c r="F38" s="2750"/>
      <c r="G38" s="168"/>
      <c r="H38" s="1270" t="s">
        <v>189</v>
      </c>
      <c r="I38" s="165" t="s">
        <v>189</v>
      </c>
      <c r="J38" s="166" t="s">
        <v>189</v>
      </c>
      <c r="K38" s="165" t="s">
        <v>189</v>
      </c>
      <c r="L38" s="166" t="s">
        <v>189</v>
      </c>
      <c r="M38" s="165" t="s">
        <v>189</v>
      </c>
      <c r="N38" s="166" t="s">
        <v>189</v>
      </c>
      <c r="O38" s="165" t="s">
        <v>189</v>
      </c>
      <c r="P38" s="166" t="s">
        <v>189</v>
      </c>
      <c r="Q38" s="165" t="s">
        <v>189</v>
      </c>
      <c r="R38" s="166" t="s">
        <v>189</v>
      </c>
      <c r="S38" s="165" t="s">
        <v>189</v>
      </c>
      <c r="T38" s="166" t="s">
        <v>189</v>
      </c>
      <c r="U38" s="165" t="s">
        <v>189</v>
      </c>
      <c r="V38" s="166" t="s">
        <v>189</v>
      </c>
      <c r="W38" s="165" t="s">
        <v>189</v>
      </c>
      <c r="X38" s="166" t="s">
        <v>189</v>
      </c>
      <c r="Y38" s="165" t="s">
        <v>189</v>
      </c>
      <c r="Z38" s="1271" t="s">
        <v>189</v>
      </c>
      <c r="AA38" s="165" t="s">
        <v>189</v>
      </c>
      <c r="AB38" s="166" t="s">
        <v>189</v>
      </c>
      <c r="AC38" s="165" t="s">
        <v>189</v>
      </c>
      <c r="AD38" s="166" t="s">
        <v>189</v>
      </c>
      <c r="AE38" s="165" t="s">
        <v>189</v>
      </c>
      <c r="AF38" s="166" t="s">
        <v>189</v>
      </c>
      <c r="AG38" s="165" t="s">
        <v>189</v>
      </c>
      <c r="AH38" s="166" t="s">
        <v>189</v>
      </c>
      <c r="AI38" s="165" t="s">
        <v>189</v>
      </c>
      <c r="AJ38" s="166" t="s">
        <v>189</v>
      </c>
      <c r="AK38" s="167" t="s">
        <v>189</v>
      </c>
      <c r="AL38" s="1127"/>
      <c r="AM38" s="2583" t="s">
        <v>189</v>
      </c>
      <c r="AN38" s="2584" t="s">
        <v>189</v>
      </c>
      <c r="AO38" s="1127"/>
      <c r="AP38" s="62">
        <v>150</v>
      </c>
    </row>
    <row r="39" spans="1:42" s="1126" customFormat="1">
      <c r="B39" s="116" t="s">
        <v>52</v>
      </c>
      <c r="C39" s="116" t="s">
        <v>275</v>
      </c>
      <c r="D39" s="1426" t="s">
        <v>2101</v>
      </c>
      <c r="E39" s="3008"/>
      <c r="F39" s="3008"/>
      <c r="G39" s="168" t="s">
        <v>342</v>
      </c>
      <c r="H39" s="1270">
        <v>80</v>
      </c>
      <c r="I39" s="165">
        <v>80</v>
      </c>
      <c r="J39" s="166">
        <v>80</v>
      </c>
      <c r="K39" s="165">
        <v>80</v>
      </c>
      <c r="L39" s="166">
        <v>80</v>
      </c>
      <c r="M39" s="165">
        <v>80</v>
      </c>
      <c r="N39" s="166">
        <v>80</v>
      </c>
      <c r="O39" s="165">
        <v>150</v>
      </c>
      <c r="P39" s="166">
        <v>150</v>
      </c>
      <c r="Q39" s="165">
        <v>150</v>
      </c>
      <c r="R39" s="166">
        <v>150</v>
      </c>
      <c r="S39" s="165">
        <v>150</v>
      </c>
      <c r="T39" s="166">
        <v>150</v>
      </c>
      <c r="U39" s="165">
        <v>150</v>
      </c>
      <c r="V39" s="166">
        <v>150</v>
      </c>
      <c r="W39" s="165">
        <v>150</v>
      </c>
      <c r="X39" s="166">
        <v>150</v>
      </c>
      <c r="Y39" s="165">
        <v>150</v>
      </c>
      <c r="Z39" s="1271">
        <v>150</v>
      </c>
      <c r="AA39" s="165">
        <v>150</v>
      </c>
      <c r="AB39" s="166">
        <v>150</v>
      </c>
      <c r="AC39" s="165">
        <v>150</v>
      </c>
      <c r="AD39" s="166">
        <v>150</v>
      </c>
      <c r="AE39" s="165">
        <v>150</v>
      </c>
      <c r="AF39" s="166">
        <v>150</v>
      </c>
      <c r="AG39" s="165">
        <v>150</v>
      </c>
      <c r="AH39" s="166">
        <v>150</v>
      </c>
      <c r="AI39" s="165">
        <v>150</v>
      </c>
      <c r="AJ39" s="166">
        <v>150</v>
      </c>
      <c r="AK39" s="167">
        <v>150</v>
      </c>
      <c r="AL39" s="1127"/>
      <c r="AM39" s="2583">
        <v>150</v>
      </c>
      <c r="AN39" s="2584">
        <v>1500</v>
      </c>
      <c r="AO39" s="1127"/>
      <c r="AP39" s="3003">
        <v>200</v>
      </c>
    </row>
    <row r="40" spans="1:42">
      <c r="A40" s="2536" t="s">
        <v>2518</v>
      </c>
      <c r="B40" s="37" t="s">
        <v>53</v>
      </c>
      <c r="C40" s="37" t="s">
        <v>127</v>
      </c>
      <c r="D40" s="35"/>
      <c r="E40" s="35"/>
      <c r="F40" s="35"/>
      <c r="G40" s="183" t="s">
        <v>340</v>
      </c>
      <c r="H40" s="164">
        <v>20</v>
      </c>
      <c r="I40" s="165">
        <v>20</v>
      </c>
      <c r="J40" s="166">
        <v>20</v>
      </c>
      <c r="K40" s="165">
        <v>20</v>
      </c>
      <c r="L40" s="166">
        <v>20</v>
      </c>
      <c r="M40" s="165">
        <v>20</v>
      </c>
      <c r="N40" s="166">
        <v>20</v>
      </c>
      <c r="O40" s="165">
        <v>40</v>
      </c>
      <c r="P40" s="166">
        <v>40</v>
      </c>
      <c r="Q40" s="165">
        <v>40</v>
      </c>
      <c r="R40" s="166">
        <v>40</v>
      </c>
      <c r="S40" s="165">
        <v>40</v>
      </c>
      <c r="T40" s="166">
        <v>40</v>
      </c>
      <c r="U40" s="165">
        <v>40</v>
      </c>
      <c r="V40" s="166">
        <v>40</v>
      </c>
      <c r="W40" s="165">
        <v>40</v>
      </c>
      <c r="X40" s="166">
        <v>40</v>
      </c>
      <c r="Y40" s="165">
        <v>40</v>
      </c>
      <c r="Z40" s="166">
        <v>40</v>
      </c>
      <c r="AA40" s="165">
        <v>40</v>
      </c>
      <c r="AB40" s="166">
        <v>40</v>
      </c>
      <c r="AC40" s="165">
        <v>40</v>
      </c>
      <c r="AD40" s="166">
        <v>40</v>
      </c>
      <c r="AE40" s="165">
        <v>40</v>
      </c>
      <c r="AF40" s="166">
        <v>40</v>
      </c>
      <c r="AG40" s="165">
        <v>40</v>
      </c>
      <c r="AH40" s="166">
        <v>40</v>
      </c>
      <c r="AI40" s="165">
        <v>40</v>
      </c>
      <c r="AJ40" s="166">
        <v>40</v>
      </c>
      <c r="AK40" s="1276">
        <v>40</v>
      </c>
      <c r="AL40" s="1127"/>
      <c r="AM40" s="2583">
        <v>40</v>
      </c>
      <c r="AN40" s="2584" t="s">
        <v>183</v>
      </c>
      <c r="AO40" s="1127"/>
      <c r="AP40" s="62">
        <v>250</v>
      </c>
    </row>
    <row r="41" spans="1:42">
      <c r="B41" s="37" t="s">
        <v>54</v>
      </c>
      <c r="C41" s="37" t="s">
        <v>126</v>
      </c>
      <c r="D41" s="35"/>
      <c r="E41" s="35"/>
      <c r="F41" s="35"/>
      <c r="G41" s="183" t="s">
        <v>340</v>
      </c>
      <c r="H41" s="164">
        <v>25</v>
      </c>
      <c r="I41" s="165">
        <v>25</v>
      </c>
      <c r="J41" s="166">
        <v>25</v>
      </c>
      <c r="K41" s="165">
        <v>25</v>
      </c>
      <c r="L41" s="166">
        <v>25</v>
      </c>
      <c r="M41" s="165">
        <v>25</v>
      </c>
      <c r="N41" s="166">
        <v>25</v>
      </c>
      <c r="O41" s="165">
        <v>50</v>
      </c>
      <c r="P41" s="166">
        <v>50</v>
      </c>
      <c r="Q41" s="165">
        <v>50</v>
      </c>
      <c r="R41" s="166">
        <v>50</v>
      </c>
      <c r="S41" s="165">
        <v>50</v>
      </c>
      <c r="T41" s="166">
        <v>50</v>
      </c>
      <c r="U41" s="165">
        <v>50</v>
      </c>
      <c r="V41" s="166">
        <v>50</v>
      </c>
      <c r="W41" s="165">
        <v>50</v>
      </c>
      <c r="X41" s="166">
        <v>50</v>
      </c>
      <c r="Y41" s="165">
        <v>50</v>
      </c>
      <c r="Z41" s="166">
        <v>50</v>
      </c>
      <c r="AA41" s="165">
        <v>50</v>
      </c>
      <c r="AB41" s="166">
        <v>50</v>
      </c>
      <c r="AC41" s="165">
        <v>50</v>
      </c>
      <c r="AD41" s="166">
        <v>50</v>
      </c>
      <c r="AE41" s="165">
        <v>50</v>
      </c>
      <c r="AF41" s="166">
        <v>50</v>
      </c>
      <c r="AG41" s="165">
        <v>50</v>
      </c>
      <c r="AH41" s="166">
        <v>50</v>
      </c>
      <c r="AI41" s="165">
        <v>50</v>
      </c>
      <c r="AJ41" s="166">
        <v>50</v>
      </c>
      <c r="AK41" s="1276">
        <v>50</v>
      </c>
      <c r="AL41" s="1127"/>
      <c r="AM41" s="2583">
        <v>50</v>
      </c>
      <c r="AN41" s="2584" t="s">
        <v>183</v>
      </c>
      <c r="AO41" s="1127"/>
      <c r="AP41" s="62">
        <v>300</v>
      </c>
    </row>
    <row r="42" spans="1:42" s="210" customFormat="1">
      <c r="A42" s="1126"/>
      <c r="B42" s="206" t="s">
        <v>55</v>
      </c>
      <c r="C42" s="206" t="s">
        <v>282</v>
      </c>
      <c r="D42" s="207"/>
      <c r="E42" s="207"/>
      <c r="F42" s="207"/>
      <c r="G42" s="302" t="s">
        <v>342</v>
      </c>
      <c r="H42" s="1277">
        <v>50</v>
      </c>
      <c r="I42" s="208">
        <v>50</v>
      </c>
      <c r="J42" s="209">
        <v>50</v>
      </c>
      <c r="K42" s="208">
        <v>50</v>
      </c>
      <c r="L42" s="209">
        <v>50</v>
      </c>
      <c r="M42" s="208">
        <v>50</v>
      </c>
      <c r="N42" s="209">
        <v>50</v>
      </c>
      <c r="O42" s="208">
        <v>100</v>
      </c>
      <c r="P42" s="209">
        <v>100</v>
      </c>
      <c r="Q42" s="208">
        <v>100</v>
      </c>
      <c r="R42" s="209">
        <v>100</v>
      </c>
      <c r="S42" s="208">
        <v>100</v>
      </c>
      <c r="T42" s="209">
        <v>100</v>
      </c>
      <c r="U42" s="208">
        <v>100</v>
      </c>
      <c r="V42" s="209">
        <v>100</v>
      </c>
      <c r="W42" s="208">
        <v>100</v>
      </c>
      <c r="X42" s="209">
        <v>100</v>
      </c>
      <c r="Y42" s="208">
        <v>100</v>
      </c>
      <c r="Z42" s="209">
        <v>100</v>
      </c>
      <c r="AA42" s="208">
        <v>100</v>
      </c>
      <c r="AB42" s="209">
        <v>100</v>
      </c>
      <c r="AC42" s="208">
        <v>100</v>
      </c>
      <c r="AD42" s="209">
        <v>100</v>
      </c>
      <c r="AE42" s="208">
        <v>100</v>
      </c>
      <c r="AF42" s="209">
        <v>100</v>
      </c>
      <c r="AG42" s="208">
        <v>100</v>
      </c>
      <c r="AH42" s="209">
        <v>100</v>
      </c>
      <c r="AI42" s="208">
        <v>100</v>
      </c>
      <c r="AJ42" s="209">
        <v>100</v>
      </c>
      <c r="AK42" s="1278">
        <v>100</v>
      </c>
      <c r="AL42" s="1127"/>
      <c r="AM42" s="2596">
        <v>100</v>
      </c>
      <c r="AN42" s="2597">
        <v>1950</v>
      </c>
      <c r="AO42" s="1127"/>
      <c r="AP42" s="62">
        <v>350</v>
      </c>
    </row>
    <row r="43" spans="1:42" s="210" customFormat="1">
      <c r="A43" s="1126"/>
      <c r="B43" s="2767" t="s">
        <v>276</v>
      </c>
      <c r="C43" s="2751" t="s">
        <v>2102</v>
      </c>
      <c r="D43" s="2752"/>
      <c r="E43" s="2752"/>
      <c r="F43" s="2752"/>
      <c r="G43" s="3283"/>
      <c r="H43" s="1279" t="s">
        <v>189</v>
      </c>
      <c r="I43" s="214" t="s">
        <v>189</v>
      </c>
      <c r="J43" s="169" t="s">
        <v>189</v>
      </c>
      <c r="K43" s="214" t="s">
        <v>189</v>
      </c>
      <c r="L43" s="169" t="s">
        <v>189</v>
      </c>
      <c r="M43" s="214" t="s">
        <v>189</v>
      </c>
      <c r="N43" s="169" t="s">
        <v>189</v>
      </c>
      <c r="O43" s="214" t="s">
        <v>189</v>
      </c>
      <c r="P43" s="169" t="s">
        <v>189</v>
      </c>
      <c r="Q43" s="214" t="s">
        <v>189</v>
      </c>
      <c r="R43" s="169" t="s">
        <v>189</v>
      </c>
      <c r="S43" s="214" t="s">
        <v>189</v>
      </c>
      <c r="T43" s="169" t="s">
        <v>189</v>
      </c>
      <c r="U43" s="214" t="s">
        <v>189</v>
      </c>
      <c r="V43" s="169" t="s">
        <v>189</v>
      </c>
      <c r="W43" s="214" t="s">
        <v>189</v>
      </c>
      <c r="X43" s="169" t="s">
        <v>189</v>
      </c>
      <c r="Y43" s="214" t="s">
        <v>189</v>
      </c>
      <c r="Z43" s="1284" t="s">
        <v>189</v>
      </c>
      <c r="AA43" s="214" t="s">
        <v>189</v>
      </c>
      <c r="AB43" s="169" t="s">
        <v>189</v>
      </c>
      <c r="AC43" s="214" t="s">
        <v>189</v>
      </c>
      <c r="AD43" s="169" t="s">
        <v>189</v>
      </c>
      <c r="AE43" s="214" t="s">
        <v>189</v>
      </c>
      <c r="AF43" s="169" t="s">
        <v>189</v>
      </c>
      <c r="AG43" s="214" t="s">
        <v>189</v>
      </c>
      <c r="AH43" s="169" t="s">
        <v>189</v>
      </c>
      <c r="AI43" s="214" t="s">
        <v>189</v>
      </c>
      <c r="AJ43" s="169" t="s">
        <v>189</v>
      </c>
      <c r="AK43" s="1285" t="s">
        <v>189</v>
      </c>
      <c r="AL43" s="3284"/>
      <c r="AM43" s="2598" t="s">
        <v>189</v>
      </c>
      <c r="AN43" s="2599" t="s">
        <v>189</v>
      </c>
      <c r="AO43" s="1127"/>
      <c r="AP43" s="211">
        <v>400</v>
      </c>
    </row>
    <row r="44" spans="1:42">
      <c r="G44" s="425"/>
      <c r="H44" s="1127"/>
      <c r="I44" s="433"/>
      <c r="J44" s="1127"/>
      <c r="K44" s="433"/>
      <c r="L44" s="1127"/>
      <c r="M44" s="433"/>
      <c r="N44" s="1127"/>
      <c r="O44" s="433"/>
      <c r="P44" s="1127"/>
      <c r="Q44" s="433"/>
      <c r="R44" s="1127"/>
      <c r="S44" s="433"/>
      <c r="T44" s="1127"/>
      <c r="U44" s="433"/>
      <c r="V44" s="1127"/>
      <c r="W44" s="433"/>
      <c r="X44" s="1127"/>
      <c r="Y44" s="433"/>
      <c r="Z44" s="1127"/>
      <c r="AA44" s="433"/>
      <c r="AB44" s="1127"/>
      <c r="AC44" s="433"/>
      <c r="AD44" s="1127"/>
      <c r="AE44" s="433"/>
      <c r="AF44" s="1127"/>
      <c r="AG44" s="433"/>
      <c r="AH44" s="1127"/>
      <c r="AI44" s="433"/>
      <c r="AJ44" s="1127"/>
      <c r="AK44" s="433"/>
      <c r="AL44" s="1127"/>
      <c r="AM44" s="1130"/>
      <c r="AN44" s="1130"/>
      <c r="AO44" s="1127"/>
      <c r="AP44" s="211">
        <v>400</v>
      </c>
    </row>
    <row r="45" spans="1:42" ht="36" customHeight="1">
      <c r="B45" s="54"/>
      <c r="C45" s="61" t="s">
        <v>14</v>
      </c>
      <c r="D45" s="171" t="s">
        <v>1199</v>
      </c>
      <c r="E45" s="50"/>
      <c r="F45" s="96"/>
      <c r="G45" s="3285"/>
      <c r="H45" s="1287">
        <v>100</v>
      </c>
      <c r="I45" s="1288">
        <f>H45</f>
        <v>100</v>
      </c>
      <c r="J45" s="1289">
        <f>H45+100</f>
        <v>200</v>
      </c>
      <c r="K45" s="1288">
        <f>I45+100</f>
        <v>200</v>
      </c>
      <c r="L45" s="1289">
        <f t="shared" ref="L45" si="4">J45+100</f>
        <v>300</v>
      </c>
      <c r="M45" s="1288">
        <f t="shared" ref="M45" si="5">K45+100</f>
        <v>300</v>
      </c>
      <c r="N45" s="1289">
        <f t="shared" ref="N45" si="6">L45+100</f>
        <v>400</v>
      </c>
      <c r="O45" s="1288">
        <f t="shared" ref="O45" si="7">M45+100</f>
        <v>400</v>
      </c>
      <c r="P45" s="1289">
        <f t="shared" ref="P45" si="8">N45+100</f>
        <v>500</v>
      </c>
      <c r="Q45" s="1288">
        <f t="shared" ref="Q45" si="9">O45+100</f>
        <v>500</v>
      </c>
      <c r="R45" s="1289">
        <f t="shared" ref="R45" si="10">P45+100</f>
        <v>600</v>
      </c>
      <c r="S45" s="1288">
        <f t="shared" ref="S45" si="11">Q45+100</f>
        <v>600</v>
      </c>
      <c r="T45" s="1289">
        <f t="shared" ref="T45" si="12">R45+100</f>
        <v>700</v>
      </c>
      <c r="U45" s="1288">
        <f t="shared" ref="U45" si="13">S45+100</f>
        <v>700</v>
      </c>
      <c r="V45" s="1289">
        <f t="shared" ref="V45" si="14">T45+100</f>
        <v>800</v>
      </c>
      <c r="W45" s="1288">
        <f t="shared" ref="W45" si="15">U45+100</f>
        <v>800</v>
      </c>
      <c r="X45" s="1289">
        <f t="shared" ref="X45" si="16">V45+100</f>
        <v>900</v>
      </c>
      <c r="Y45" s="1288">
        <f t="shared" ref="Y45" si="17">W45+100</f>
        <v>900</v>
      </c>
      <c r="Z45" s="1289">
        <f t="shared" ref="Z45" si="18">X45+100</f>
        <v>1000</v>
      </c>
      <c r="AA45" s="1288">
        <f t="shared" ref="AA45" si="19">Y45+100</f>
        <v>1000</v>
      </c>
      <c r="AB45" s="1289">
        <f t="shared" ref="AB45" si="20">Z45+100</f>
        <v>1100</v>
      </c>
      <c r="AC45" s="1288">
        <f t="shared" ref="AC45" si="21">AA45+100</f>
        <v>1100</v>
      </c>
      <c r="AD45" s="1289">
        <f t="shared" ref="AD45" si="22">AB45+100</f>
        <v>1200</v>
      </c>
      <c r="AE45" s="1288">
        <f t="shared" ref="AE45" si="23">AC45+100</f>
        <v>1200</v>
      </c>
      <c r="AF45" s="1289">
        <f t="shared" ref="AF45" si="24">AD45+100</f>
        <v>1300</v>
      </c>
      <c r="AG45" s="1288">
        <f t="shared" ref="AG45" si="25">AE45+100</f>
        <v>1300</v>
      </c>
      <c r="AH45" s="1289">
        <f t="shared" ref="AH45" si="26">AF45+100</f>
        <v>1400</v>
      </c>
      <c r="AI45" s="1288">
        <f t="shared" ref="AI45" si="27">AG45+100</f>
        <v>1400</v>
      </c>
      <c r="AJ45" s="1289">
        <f t="shared" ref="AJ45" si="28">AH45+100</f>
        <v>1500</v>
      </c>
      <c r="AK45" s="1290">
        <f t="shared" ref="AK45" si="29">AI45+100</f>
        <v>1500</v>
      </c>
      <c r="AL45" s="2589"/>
      <c r="AM45" s="3286" t="s">
        <v>1955</v>
      </c>
      <c r="AN45" s="3287" t="s">
        <v>1954</v>
      </c>
      <c r="AO45" s="958"/>
      <c r="AP45" s="300" t="s">
        <v>189</v>
      </c>
    </row>
    <row r="46" spans="1:42" s="1126" customFormat="1">
      <c r="B46" s="1291" t="s">
        <v>30</v>
      </c>
      <c r="C46" s="1291" t="s">
        <v>15</v>
      </c>
      <c r="D46" s="1292"/>
      <c r="E46" s="1292"/>
      <c r="F46" s="1292"/>
      <c r="G46" s="1293" t="s">
        <v>145</v>
      </c>
      <c r="H46" s="2753">
        <v>20</v>
      </c>
      <c r="I46" s="2754">
        <v>20</v>
      </c>
      <c r="J46" s="2755">
        <v>20</v>
      </c>
      <c r="K46" s="2754">
        <v>20</v>
      </c>
      <c r="L46" s="2755">
        <v>20</v>
      </c>
      <c r="M46" s="2754">
        <v>20</v>
      </c>
      <c r="N46" s="2755">
        <v>20</v>
      </c>
      <c r="O46" s="2754">
        <v>20</v>
      </c>
      <c r="P46" s="2755">
        <v>20</v>
      </c>
      <c r="Q46" s="2754">
        <v>20</v>
      </c>
      <c r="R46" s="2755">
        <v>20</v>
      </c>
      <c r="S46" s="2754">
        <v>20</v>
      </c>
      <c r="T46" s="2755">
        <v>20</v>
      </c>
      <c r="U46" s="2754">
        <v>20</v>
      </c>
      <c r="V46" s="2755">
        <v>20</v>
      </c>
      <c r="W46" s="2754">
        <v>20</v>
      </c>
      <c r="X46" s="2755">
        <v>20</v>
      </c>
      <c r="Y46" s="2754">
        <v>20</v>
      </c>
      <c r="Z46" s="2755">
        <v>20</v>
      </c>
      <c r="AA46" s="2754">
        <v>20</v>
      </c>
      <c r="AB46" s="2755">
        <v>20</v>
      </c>
      <c r="AC46" s="2754">
        <v>20</v>
      </c>
      <c r="AD46" s="2755">
        <v>20</v>
      </c>
      <c r="AE46" s="2754">
        <v>20</v>
      </c>
      <c r="AF46" s="2755">
        <v>20</v>
      </c>
      <c r="AG46" s="2754">
        <v>20</v>
      </c>
      <c r="AH46" s="2755">
        <v>20</v>
      </c>
      <c r="AI46" s="2754">
        <v>20</v>
      </c>
      <c r="AJ46" s="2755">
        <v>20</v>
      </c>
      <c r="AK46" s="2756">
        <v>20</v>
      </c>
      <c r="AL46" s="2757"/>
      <c r="AM46" s="2583">
        <v>20</v>
      </c>
      <c r="AN46" s="2584" t="s">
        <v>1954</v>
      </c>
      <c r="AO46" s="2757"/>
      <c r="AP46" s="1126" t="s">
        <v>183</v>
      </c>
    </row>
    <row r="47" spans="1:42">
      <c r="B47" s="116" t="s">
        <v>31</v>
      </c>
      <c r="C47" s="116" t="s">
        <v>236</v>
      </c>
      <c r="D47" s="162"/>
      <c r="E47" s="162"/>
      <c r="F47" s="162"/>
      <c r="G47" s="163" t="s">
        <v>237</v>
      </c>
      <c r="H47" s="164">
        <v>20</v>
      </c>
      <c r="I47" s="165">
        <v>20</v>
      </c>
      <c r="J47" s="166">
        <v>20</v>
      </c>
      <c r="K47" s="165">
        <v>20</v>
      </c>
      <c r="L47" s="166">
        <v>20</v>
      </c>
      <c r="M47" s="165">
        <v>20</v>
      </c>
      <c r="N47" s="166">
        <v>20</v>
      </c>
      <c r="O47" s="165">
        <v>20</v>
      </c>
      <c r="P47" s="166">
        <v>20</v>
      </c>
      <c r="Q47" s="165">
        <v>20</v>
      </c>
      <c r="R47" s="166">
        <v>20</v>
      </c>
      <c r="S47" s="165">
        <v>20</v>
      </c>
      <c r="T47" s="166">
        <v>20</v>
      </c>
      <c r="U47" s="165">
        <v>20</v>
      </c>
      <c r="V47" s="166">
        <v>20</v>
      </c>
      <c r="W47" s="165">
        <v>20</v>
      </c>
      <c r="X47" s="166">
        <v>20</v>
      </c>
      <c r="Y47" s="165">
        <v>20</v>
      </c>
      <c r="Z47" s="166">
        <v>20</v>
      </c>
      <c r="AA47" s="165">
        <v>20</v>
      </c>
      <c r="AB47" s="166">
        <v>20</v>
      </c>
      <c r="AC47" s="165">
        <v>20</v>
      </c>
      <c r="AD47" s="166">
        <v>20</v>
      </c>
      <c r="AE47" s="165">
        <v>20</v>
      </c>
      <c r="AF47" s="166">
        <v>20</v>
      </c>
      <c r="AG47" s="165">
        <v>20</v>
      </c>
      <c r="AH47" s="166">
        <v>20</v>
      </c>
      <c r="AI47" s="165">
        <v>20</v>
      </c>
      <c r="AJ47" s="166">
        <v>20</v>
      </c>
      <c r="AK47" s="167">
        <v>20</v>
      </c>
      <c r="AL47" s="1127"/>
      <c r="AM47" s="2583">
        <v>20</v>
      </c>
      <c r="AN47" s="2584" t="s">
        <v>1954</v>
      </c>
      <c r="AO47" s="1127"/>
    </row>
    <row r="48" spans="1:42" s="119" customFormat="1">
      <c r="B48" s="116" t="s">
        <v>32</v>
      </c>
      <c r="C48" s="116" t="s">
        <v>162</v>
      </c>
      <c r="D48" s="162"/>
      <c r="E48" s="162"/>
      <c r="F48" s="162"/>
      <c r="G48" s="183" t="s">
        <v>239</v>
      </c>
      <c r="H48" s="164">
        <v>20</v>
      </c>
      <c r="I48" s="165">
        <v>20</v>
      </c>
      <c r="J48" s="166">
        <v>20</v>
      </c>
      <c r="K48" s="165">
        <v>20</v>
      </c>
      <c r="L48" s="166">
        <v>20</v>
      </c>
      <c r="M48" s="165">
        <v>20</v>
      </c>
      <c r="N48" s="166">
        <v>20</v>
      </c>
      <c r="O48" s="165">
        <v>20</v>
      </c>
      <c r="P48" s="166">
        <v>20</v>
      </c>
      <c r="Q48" s="165">
        <v>20</v>
      </c>
      <c r="R48" s="166">
        <v>20</v>
      </c>
      <c r="S48" s="165">
        <v>20</v>
      </c>
      <c r="T48" s="166">
        <v>20</v>
      </c>
      <c r="U48" s="165">
        <v>20</v>
      </c>
      <c r="V48" s="166">
        <v>20</v>
      </c>
      <c r="W48" s="165">
        <v>20</v>
      </c>
      <c r="X48" s="166">
        <v>20</v>
      </c>
      <c r="Y48" s="165">
        <v>20</v>
      </c>
      <c r="Z48" s="166">
        <v>20</v>
      </c>
      <c r="AA48" s="165">
        <v>20</v>
      </c>
      <c r="AB48" s="166">
        <v>20</v>
      </c>
      <c r="AC48" s="165">
        <v>20</v>
      </c>
      <c r="AD48" s="166">
        <v>20</v>
      </c>
      <c r="AE48" s="165">
        <v>20</v>
      </c>
      <c r="AF48" s="166">
        <v>20</v>
      </c>
      <c r="AG48" s="165">
        <v>20</v>
      </c>
      <c r="AH48" s="166">
        <v>20</v>
      </c>
      <c r="AI48" s="165">
        <v>20</v>
      </c>
      <c r="AJ48" s="166">
        <v>20</v>
      </c>
      <c r="AK48" s="167">
        <v>20</v>
      </c>
      <c r="AL48" s="1127"/>
      <c r="AM48" s="2583">
        <v>20</v>
      </c>
      <c r="AN48" s="2584">
        <v>4500</v>
      </c>
      <c r="AO48" s="1127"/>
    </row>
    <row r="49" spans="1:42">
      <c r="B49" s="3818" t="s">
        <v>33</v>
      </c>
      <c r="C49" s="116" t="s">
        <v>911</v>
      </c>
      <c r="D49" s="162"/>
      <c r="E49" s="162"/>
      <c r="F49" s="162"/>
      <c r="G49" s="183" t="s">
        <v>239</v>
      </c>
      <c r="H49" s="3800">
        <v>20</v>
      </c>
      <c r="I49" s="3796">
        <v>20</v>
      </c>
      <c r="J49" s="3798">
        <v>20</v>
      </c>
      <c r="K49" s="3796">
        <v>20</v>
      </c>
      <c r="L49" s="3798">
        <v>20</v>
      </c>
      <c r="M49" s="3796">
        <v>20</v>
      </c>
      <c r="N49" s="3798">
        <v>20</v>
      </c>
      <c r="O49" s="165">
        <v>25</v>
      </c>
      <c r="P49" s="166">
        <v>25</v>
      </c>
      <c r="Q49" s="165">
        <v>25</v>
      </c>
      <c r="R49" s="166">
        <v>25</v>
      </c>
      <c r="S49" s="3796">
        <v>25</v>
      </c>
      <c r="T49" s="3798">
        <v>25</v>
      </c>
      <c r="U49" s="3796">
        <v>25</v>
      </c>
      <c r="V49" s="3798">
        <v>25</v>
      </c>
      <c r="W49" s="165">
        <v>40</v>
      </c>
      <c r="X49" s="166">
        <v>40</v>
      </c>
      <c r="Y49" s="165">
        <v>40</v>
      </c>
      <c r="Z49" s="166">
        <v>40</v>
      </c>
      <c r="AA49" s="165">
        <v>40</v>
      </c>
      <c r="AB49" s="166">
        <v>40</v>
      </c>
      <c r="AC49" s="165">
        <v>40</v>
      </c>
      <c r="AD49" s="166">
        <v>40</v>
      </c>
      <c r="AE49" s="165">
        <v>40</v>
      </c>
      <c r="AF49" s="166">
        <v>40</v>
      </c>
      <c r="AG49" s="165">
        <v>40</v>
      </c>
      <c r="AH49" s="166">
        <v>40</v>
      </c>
      <c r="AI49" s="165">
        <v>40</v>
      </c>
      <c r="AJ49" s="166">
        <v>40</v>
      </c>
      <c r="AK49" s="167">
        <v>40</v>
      </c>
      <c r="AL49" s="1127"/>
      <c r="AM49" s="2583">
        <v>40</v>
      </c>
      <c r="AN49" s="2584">
        <v>1800</v>
      </c>
      <c r="AO49" s="1127"/>
    </row>
    <row r="50" spans="1:42" s="219" customFormat="1">
      <c r="A50" s="2536"/>
      <c r="B50" s="3819"/>
      <c r="C50" s="116" t="s">
        <v>443</v>
      </c>
      <c r="D50" s="162"/>
      <c r="E50" s="162"/>
      <c r="F50" s="162"/>
      <c r="G50" s="183" t="s">
        <v>239</v>
      </c>
      <c r="H50" s="3801">
        <v>20</v>
      </c>
      <c r="I50" s="3797">
        <v>20</v>
      </c>
      <c r="J50" s="3799">
        <v>20</v>
      </c>
      <c r="K50" s="3797">
        <v>20</v>
      </c>
      <c r="L50" s="3799">
        <v>20</v>
      </c>
      <c r="M50" s="3797">
        <v>20</v>
      </c>
      <c r="N50" s="3799">
        <v>20</v>
      </c>
      <c r="O50" s="165">
        <v>20</v>
      </c>
      <c r="P50" s="166">
        <v>20</v>
      </c>
      <c r="Q50" s="165">
        <v>20</v>
      </c>
      <c r="R50" s="166">
        <v>20</v>
      </c>
      <c r="S50" s="3797">
        <v>25</v>
      </c>
      <c r="T50" s="3799">
        <v>25</v>
      </c>
      <c r="U50" s="3797">
        <v>25</v>
      </c>
      <c r="V50" s="3799">
        <v>25</v>
      </c>
      <c r="W50" s="165">
        <v>25</v>
      </c>
      <c r="X50" s="166">
        <v>25</v>
      </c>
      <c r="Y50" s="165">
        <v>25</v>
      </c>
      <c r="Z50" s="166">
        <v>25</v>
      </c>
      <c r="AA50" s="165">
        <v>25</v>
      </c>
      <c r="AB50" s="166">
        <v>25</v>
      </c>
      <c r="AC50" s="165">
        <v>25</v>
      </c>
      <c r="AD50" s="166">
        <v>25</v>
      </c>
      <c r="AE50" s="165">
        <v>25</v>
      </c>
      <c r="AF50" s="166">
        <v>25</v>
      </c>
      <c r="AG50" s="165">
        <v>25</v>
      </c>
      <c r="AH50" s="166">
        <v>25</v>
      </c>
      <c r="AI50" s="165">
        <v>25</v>
      </c>
      <c r="AJ50" s="166">
        <v>25</v>
      </c>
      <c r="AK50" s="167">
        <v>25</v>
      </c>
      <c r="AL50" s="1127"/>
      <c r="AM50" s="2583">
        <v>25</v>
      </c>
      <c r="AN50" s="2584">
        <v>1700</v>
      </c>
      <c r="AO50" s="1127"/>
    </row>
    <row r="51" spans="1:42" s="2536" customFormat="1">
      <c r="B51" s="2766" t="s">
        <v>1427</v>
      </c>
      <c r="C51" s="1425" t="s">
        <v>2098</v>
      </c>
      <c r="D51" s="2750"/>
      <c r="E51" s="2750"/>
      <c r="F51" s="2750"/>
      <c r="G51" s="168"/>
      <c r="H51" s="1270" t="s">
        <v>189</v>
      </c>
      <c r="I51" s="165" t="s">
        <v>189</v>
      </c>
      <c r="J51" s="166" t="s">
        <v>189</v>
      </c>
      <c r="K51" s="165" t="s">
        <v>189</v>
      </c>
      <c r="L51" s="166" t="s">
        <v>189</v>
      </c>
      <c r="M51" s="165" t="s">
        <v>189</v>
      </c>
      <c r="N51" s="166" t="s">
        <v>189</v>
      </c>
      <c r="O51" s="165" t="s">
        <v>189</v>
      </c>
      <c r="P51" s="166" t="s">
        <v>189</v>
      </c>
      <c r="Q51" s="165" t="s">
        <v>189</v>
      </c>
      <c r="R51" s="166" t="s">
        <v>189</v>
      </c>
      <c r="S51" s="165" t="s">
        <v>189</v>
      </c>
      <c r="T51" s="166" t="s">
        <v>189</v>
      </c>
      <c r="U51" s="165" t="s">
        <v>189</v>
      </c>
      <c r="V51" s="166" t="s">
        <v>189</v>
      </c>
      <c r="W51" s="165" t="s">
        <v>189</v>
      </c>
      <c r="X51" s="166" t="s">
        <v>189</v>
      </c>
      <c r="Y51" s="165" t="s">
        <v>189</v>
      </c>
      <c r="Z51" s="1271" t="s">
        <v>189</v>
      </c>
      <c r="AA51" s="165" t="s">
        <v>189</v>
      </c>
      <c r="AB51" s="166" t="s">
        <v>189</v>
      </c>
      <c r="AC51" s="165" t="s">
        <v>189</v>
      </c>
      <c r="AD51" s="166" t="s">
        <v>189</v>
      </c>
      <c r="AE51" s="165" t="s">
        <v>189</v>
      </c>
      <c r="AF51" s="166" t="s">
        <v>189</v>
      </c>
      <c r="AG51" s="165" t="s">
        <v>189</v>
      </c>
      <c r="AH51" s="166" t="s">
        <v>189</v>
      </c>
      <c r="AI51" s="165" t="s">
        <v>189</v>
      </c>
      <c r="AJ51" s="166" t="s">
        <v>189</v>
      </c>
      <c r="AK51" s="167" t="s">
        <v>189</v>
      </c>
      <c r="AL51" s="1127"/>
      <c r="AM51" s="2583" t="s">
        <v>189</v>
      </c>
      <c r="AN51" s="2584" t="s">
        <v>189</v>
      </c>
      <c r="AO51" s="1127"/>
      <c r="AP51" s="2738"/>
    </row>
    <row r="52" spans="1:42">
      <c r="B52" s="116" t="s">
        <v>34</v>
      </c>
      <c r="C52" s="116" t="s">
        <v>18</v>
      </c>
      <c r="D52" s="162"/>
      <c r="E52" s="162"/>
      <c r="F52" s="162"/>
      <c r="G52" s="168" t="s">
        <v>131</v>
      </c>
      <c r="H52" s="164" t="s">
        <v>183</v>
      </c>
      <c r="I52" s="165" t="s">
        <v>183</v>
      </c>
      <c r="J52" s="166" t="s">
        <v>183</v>
      </c>
      <c r="K52" s="165" t="s">
        <v>183</v>
      </c>
      <c r="L52" s="166" t="s">
        <v>183</v>
      </c>
      <c r="M52" s="165" t="s">
        <v>183</v>
      </c>
      <c r="N52" s="166" t="s">
        <v>183</v>
      </c>
      <c r="O52" s="165" t="s">
        <v>183</v>
      </c>
      <c r="P52" s="166" t="s">
        <v>183</v>
      </c>
      <c r="Q52" s="165" t="s">
        <v>183</v>
      </c>
      <c r="R52" s="166" t="s">
        <v>183</v>
      </c>
      <c r="S52" s="165" t="s">
        <v>183</v>
      </c>
      <c r="T52" s="166" t="s">
        <v>183</v>
      </c>
      <c r="U52" s="165" t="s">
        <v>183</v>
      </c>
      <c r="V52" s="166" t="s">
        <v>183</v>
      </c>
      <c r="W52" s="165" t="s">
        <v>183</v>
      </c>
      <c r="X52" s="166" t="s">
        <v>183</v>
      </c>
      <c r="Y52" s="165" t="s">
        <v>183</v>
      </c>
      <c r="Z52" s="166" t="s">
        <v>183</v>
      </c>
      <c r="AA52" s="165" t="s">
        <v>183</v>
      </c>
      <c r="AB52" s="166" t="s">
        <v>183</v>
      </c>
      <c r="AC52" s="165" t="s">
        <v>183</v>
      </c>
      <c r="AD52" s="166" t="s">
        <v>183</v>
      </c>
      <c r="AE52" s="165" t="s">
        <v>183</v>
      </c>
      <c r="AF52" s="166" t="s">
        <v>183</v>
      </c>
      <c r="AG52" s="165" t="s">
        <v>183</v>
      </c>
      <c r="AH52" s="166" t="s">
        <v>183</v>
      </c>
      <c r="AI52" s="165" t="s">
        <v>183</v>
      </c>
      <c r="AJ52" s="166" t="s">
        <v>183</v>
      </c>
      <c r="AK52" s="167" t="s">
        <v>183</v>
      </c>
      <c r="AL52" s="1127"/>
      <c r="AM52" s="2583" t="s">
        <v>183</v>
      </c>
      <c r="AN52" s="2584" t="s">
        <v>183</v>
      </c>
      <c r="AO52" s="1127"/>
    </row>
    <row r="53" spans="1:42">
      <c r="B53" s="116" t="s">
        <v>35</v>
      </c>
      <c r="C53" s="116" t="s">
        <v>19</v>
      </c>
      <c r="D53" s="162"/>
      <c r="E53" s="162"/>
      <c r="F53" s="162"/>
      <c r="G53" s="168" t="s">
        <v>131</v>
      </c>
      <c r="H53" s="164" t="s">
        <v>183</v>
      </c>
      <c r="I53" s="165" t="s">
        <v>183</v>
      </c>
      <c r="J53" s="166" t="s">
        <v>183</v>
      </c>
      <c r="K53" s="165" t="s">
        <v>183</v>
      </c>
      <c r="L53" s="166" t="s">
        <v>183</v>
      </c>
      <c r="M53" s="165" t="s">
        <v>183</v>
      </c>
      <c r="N53" s="166" t="s">
        <v>183</v>
      </c>
      <c r="O53" s="165" t="s">
        <v>183</v>
      </c>
      <c r="P53" s="166" t="s">
        <v>183</v>
      </c>
      <c r="Q53" s="165" t="s">
        <v>183</v>
      </c>
      <c r="R53" s="166" t="s">
        <v>183</v>
      </c>
      <c r="S53" s="165" t="s">
        <v>183</v>
      </c>
      <c r="T53" s="166" t="s">
        <v>183</v>
      </c>
      <c r="U53" s="165" t="s">
        <v>183</v>
      </c>
      <c r="V53" s="166" t="s">
        <v>183</v>
      </c>
      <c r="W53" s="165" t="s">
        <v>183</v>
      </c>
      <c r="X53" s="166" t="s">
        <v>183</v>
      </c>
      <c r="Y53" s="165" t="s">
        <v>183</v>
      </c>
      <c r="Z53" s="166" t="s">
        <v>183</v>
      </c>
      <c r="AA53" s="165" t="s">
        <v>183</v>
      </c>
      <c r="AB53" s="166" t="s">
        <v>183</v>
      </c>
      <c r="AC53" s="165" t="s">
        <v>183</v>
      </c>
      <c r="AD53" s="166" t="s">
        <v>183</v>
      </c>
      <c r="AE53" s="165" t="s">
        <v>183</v>
      </c>
      <c r="AF53" s="166" t="s">
        <v>183</v>
      </c>
      <c r="AG53" s="165" t="s">
        <v>183</v>
      </c>
      <c r="AH53" s="166" t="s">
        <v>183</v>
      </c>
      <c r="AI53" s="165" t="s">
        <v>183</v>
      </c>
      <c r="AJ53" s="166" t="s">
        <v>183</v>
      </c>
      <c r="AK53" s="167" t="s">
        <v>183</v>
      </c>
      <c r="AL53" s="1127"/>
      <c r="AM53" s="2583" t="s">
        <v>183</v>
      </c>
      <c r="AN53" s="2584" t="s">
        <v>183</v>
      </c>
      <c r="AO53" s="1127"/>
    </row>
    <row r="54" spans="1:42" s="2536" customFormat="1">
      <c r="B54" s="116" t="s">
        <v>2104</v>
      </c>
      <c r="C54" s="116" t="s">
        <v>913</v>
      </c>
      <c r="D54" s="1426" t="s">
        <v>2115</v>
      </c>
      <c r="E54" s="1426"/>
      <c r="F54" s="1426"/>
      <c r="G54" s="168" t="s">
        <v>132</v>
      </c>
      <c r="H54" s="3007" t="s">
        <v>102</v>
      </c>
      <c r="I54" s="165" t="s">
        <v>102</v>
      </c>
      <c r="J54" s="166" t="s">
        <v>102</v>
      </c>
      <c r="K54" s="165" t="s">
        <v>102</v>
      </c>
      <c r="L54" s="166" t="s">
        <v>102</v>
      </c>
      <c r="M54" s="165" t="s">
        <v>102</v>
      </c>
      <c r="N54" s="166" t="s">
        <v>102</v>
      </c>
      <c r="O54" s="165" t="s">
        <v>102</v>
      </c>
      <c r="P54" s="166" t="s">
        <v>102</v>
      </c>
      <c r="Q54" s="165" t="s">
        <v>102</v>
      </c>
      <c r="R54" s="166" t="s">
        <v>102</v>
      </c>
      <c r="S54" s="165" t="s">
        <v>102</v>
      </c>
      <c r="T54" s="166" t="s">
        <v>102</v>
      </c>
      <c r="U54" s="165" t="s">
        <v>102</v>
      </c>
      <c r="V54" s="166" t="s">
        <v>102</v>
      </c>
      <c r="W54" s="165" t="s">
        <v>102</v>
      </c>
      <c r="X54" s="166" t="s">
        <v>102</v>
      </c>
      <c r="Y54" s="165" t="s">
        <v>102</v>
      </c>
      <c r="Z54" s="166" t="s">
        <v>102</v>
      </c>
      <c r="AA54" s="165" t="s">
        <v>102</v>
      </c>
      <c r="AB54" s="166" t="s">
        <v>102</v>
      </c>
      <c r="AC54" s="165" t="s">
        <v>102</v>
      </c>
      <c r="AD54" s="166" t="s">
        <v>102</v>
      </c>
      <c r="AE54" s="165" t="s">
        <v>102</v>
      </c>
      <c r="AF54" s="166" t="s">
        <v>102</v>
      </c>
      <c r="AG54" s="165" t="s">
        <v>102</v>
      </c>
      <c r="AH54" s="166" t="s">
        <v>102</v>
      </c>
      <c r="AI54" s="165" t="s">
        <v>102</v>
      </c>
      <c r="AJ54" s="166" t="s">
        <v>102</v>
      </c>
      <c r="AK54" s="167" t="s">
        <v>102</v>
      </c>
      <c r="AL54" s="1127"/>
      <c r="AM54" s="2639" t="s">
        <v>102</v>
      </c>
      <c r="AN54" s="2584" t="s">
        <v>1954</v>
      </c>
      <c r="AO54" s="1127"/>
    </row>
    <row r="55" spans="1:42">
      <c r="B55" s="116" t="s">
        <v>36</v>
      </c>
      <c r="C55" s="116" t="s">
        <v>23</v>
      </c>
      <c r="D55" s="162"/>
      <c r="E55" s="162"/>
      <c r="F55" s="162"/>
      <c r="G55" s="168"/>
      <c r="H55" s="1270"/>
      <c r="I55" s="165"/>
      <c r="J55" s="166"/>
      <c r="K55" s="165"/>
      <c r="L55" s="166"/>
      <c r="M55" s="165"/>
      <c r="N55" s="166"/>
      <c r="O55" s="165"/>
      <c r="P55" s="166"/>
      <c r="Q55" s="165"/>
      <c r="R55" s="166"/>
      <c r="S55" s="165"/>
      <c r="T55" s="166"/>
      <c r="U55" s="165"/>
      <c r="V55" s="166"/>
      <c r="W55" s="165"/>
      <c r="X55" s="166"/>
      <c r="Y55" s="165"/>
      <c r="Z55" s="1271"/>
      <c r="AA55" s="165"/>
      <c r="AB55" s="166"/>
      <c r="AC55" s="165"/>
      <c r="AD55" s="166"/>
      <c r="AE55" s="165"/>
      <c r="AF55" s="166"/>
      <c r="AG55" s="165"/>
      <c r="AH55" s="166"/>
      <c r="AI55" s="165"/>
      <c r="AJ55" s="166"/>
      <c r="AK55" s="167"/>
      <c r="AL55" s="1127"/>
      <c r="AM55" s="2583"/>
      <c r="AN55" s="2584"/>
      <c r="AO55" s="1127"/>
    </row>
    <row r="56" spans="1:42">
      <c r="B56" s="116" t="s">
        <v>37</v>
      </c>
      <c r="C56" s="116" t="s">
        <v>24</v>
      </c>
      <c r="D56" s="162"/>
      <c r="E56" s="162"/>
      <c r="F56" s="162"/>
      <c r="G56" s="168"/>
      <c r="H56" s="1270"/>
      <c r="I56" s="165"/>
      <c r="J56" s="166"/>
      <c r="K56" s="165"/>
      <c r="L56" s="166"/>
      <c r="M56" s="165"/>
      <c r="N56" s="166"/>
      <c r="O56" s="165"/>
      <c r="P56" s="166"/>
      <c r="Q56" s="165"/>
      <c r="R56" s="166"/>
      <c r="S56" s="165"/>
      <c r="T56" s="166"/>
      <c r="U56" s="165"/>
      <c r="V56" s="166"/>
      <c r="W56" s="165"/>
      <c r="X56" s="166"/>
      <c r="Y56" s="165"/>
      <c r="Z56" s="1271"/>
      <c r="AA56" s="165"/>
      <c r="AB56" s="166"/>
      <c r="AC56" s="165"/>
      <c r="AD56" s="166"/>
      <c r="AE56" s="165"/>
      <c r="AF56" s="166"/>
      <c r="AG56" s="165"/>
      <c r="AH56" s="166"/>
      <c r="AI56" s="165"/>
      <c r="AJ56" s="166"/>
      <c r="AK56" s="167"/>
      <c r="AL56" s="1127"/>
      <c r="AM56" s="2583"/>
      <c r="AN56" s="2584"/>
      <c r="AO56" s="1127"/>
    </row>
    <row r="57" spans="1:42">
      <c r="B57" s="116" t="s">
        <v>38</v>
      </c>
      <c r="C57" s="116" t="s">
        <v>912</v>
      </c>
      <c r="D57" s="162"/>
      <c r="E57" s="162"/>
      <c r="F57" s="162"/>
      <c r="G57" s="168" t="s">
        <v>132</v>
      </c>
      <c r="H57" s="1270" t="s">
        <v>102</v>
      </c>
      <c r="I57" s="165" t="s">
        <v>102</v>
      </c>
      <c r="J57" s="166" t="s">
        <v>102</v>
      </c>
      <c r="K57" s="165" t="s">
        <v>102</v>
      </c>
      <c r="L57" s="166" t="s">
        <v>102</v>
      </c>
      <c r="M57" s="165" t="s">
        <v>102</v>
      </c>
      <c r="N57" s="166" t="s">
        <v>102</v>
      </c>
      <c r="O57" s="165" t="s">
        <v>102</v>
      </c>
      <c r="P57" s="166" t="s">
        <v>102</v>
      </c>
      <c r="Q57" s="165" t="s">
        <v>102</v>
      </c>
      <c r="R57" s="166" t="s">
        <v>102</v>
      </c>
      <c r="S57" s="165" t="s">
        <v>102</v>
      </c>
      <c r="T57" s="166" t="s">
        <v>102</v>
      </c>
      <c r="U57" s="165" t="s">
        <v>102</v>
      </c>
      <c r="V57" s="166" t="s">
        <v>102</v>
      </c>
      <c r="W57" s="165" t="s">
        <v>102</v>
      </c>
      <c r="X57" s="166" t="s">
        <v>102</v>
      </c>
      <c r="Y57" s="165" t="s">
        <v>102</v>
      </c>
      <c r="Z57" s="166" t="s">
        <v>102</v>
      </c>
      <c r="AA57" s="165" t="s">
        <v>102</v>
      </c>
      <c r="AB57" s="166" t="s">
        <v>102</v>
      </c>
      <c r="AC57" s="165" t="s">
        <v>102</v>
      </c>
      <c r="AD57" s="166" t="s">
        <v>102</v>
      </c>
      <c r="AE57" s="165" t="s">
        <v>102</v>
      </c>
      <c r="AF57" s="166" t="s">
        <v>102</v>
      </c>
      <c r="AG57" s="165" t="s">
        <v>102</v>
      </c>
      <c r="AH57" s="166" t="s">
        <v>102</v>
      </c>
      <c r="AI57" s="165" t="s">
        <v>102</v>
      </c>
      <c r="AJ57" s="166" t="s">
        <v>102</v>
      </c>
      <c r="AK57" s="167" t="s">
        <v>102</v>
      </c>
      <c r="AL57" s="1127"/>
      <c r="AM57" s="2639" t="s">
        <v>102</v>
      </c>
      <c r="AN57" s="2584" t="s">
        <v>1954</v>
      </c>
      <c r="AO57" s="1127"/>
    </row>
    <row r="58" spans="1:42">
      <c r="B58" s="215" t="s">
        <v>56</v>
      </c>
      <c r="C58" s="318" t="s">
        <v>2105</v>
      </c>
      <c r="D58" s="1605"/>
      <c r="E58" s="1605"/>
      <c r="F58" s="1605"/>
      <c r="G58" s="3288"/>
      <c r="H58" s="1270" t="s">
        <v>189</v>
      </c>
      <c r="I58" s="165" t="s">
        <v>189</v>
      </c>
      <c r="J58" s="166" t="s">
        <v>189</v>
      </c>
      <c r="K58" s="165" t="s">
        <v>189</v>
      </c>
      <c r="L58" s="166" t="s">
        <v>189</v>
      </c>
      <c r="M58" s="165" t="s">
        <v>189</v>
      </c>
      <c r="N58" s="166" t="s">
        <v>189</v>
      </c>
      <c r="O58" s="165" t="s">
        <v>189</v>
      </c>
      <c r="P58" s="166" t="s">
        <v>189</v>
      </c>
      <c r="Q58" s="165" t="s">
        <v>189</v>
      </c>
      <c r="R58" s="166" t="s">
        <v>189</v>
      </c>
      <c r="S58" s="165" t="s">
        <v>189</v>
      </c>
      <c r="T58" s="166" t="s">
        <v>189</v>
      </c>
      <c r="U58" s="165" t="s">
        <v>189</v>
      </c>
      <c r="V58" s="166" t="s">
        <v>189</v>
      </c>
      <c r="W58" s="165" t="s">
        <v>189</v>
      </c>
      <c r="X58" s="166" t="s">
        <v>189</v>
      </c>
      <c r="Y58" s="165" t="s">
        <v>189</v>
      </c>
      <c r="Z58" s="1271" t="s">
        <v>189</v>
      </c>
      <c r="AA58" s="165" t="s">
        <v>189</v>
      </c>
      <c r="AB58" s="166" t="s">
        <v>189</v>
      </c>
      <c r="AC58" s="165" t="s">
        <v>189</v>
      </c>
      <c r="AD58" s="166" t="s">
        <v>189</v>
      </c>
      <c r="AE58" s="165" t="s">
        <v>189</v>
      </c>
      <c r="AF58" s="166" t="s">
        <v>189</v>
      </c>
      <c r="AG58" s="165" t="s">
        <v>189</v>
      </c>
      <c r="AH58" s="166" t="s">
        <v>189</v>
      </c>
      <c r="AI58" s="165" t="s">
        <v>189</v>
      </c>
      <c r="AJ58" s="166" t="s">
        <v>189</v>
      </c>
      <c r="AK58" s="167" t="s">
        <v>189</v>
      </c>
      <c r="AL58" s="3284"/>
      <c r="AM58" s="3289" t="s">
        <v>102</v>
      </c>
      <c r="AN58" s="3282" t="s">
        <v>1954</v>
      </c>
      <c r="AO58" s="1127"/>
    </row>
    <row r="59" spans="1:42" s="119" customFormat="1">
      <c r="B59" s="116" t="s">
        <v>57</v>
      </c>
      <c r="C59" s="116" t="s">
        <v>80</v>
      </c>
      <c r="D59" s="162" t="s">
        <v>465</v>
      </c>
      <c r="E59" s="162"/>
      <c r="F59" s="162"/>
      <c r="G59" s="168" t="s">
        <v>125</v>
      </c>
      <c r="H59" s="164"/>
      <c r="I59" s="165" t="str">
        <f>CONCATENATE("voir onglet spécifique module: ",D59)</f>
        <v>voir onglet spécifique module: 215-inj air</v>
      </c>
      <c r="J59" s="166"/>
      <c r="K59" s="165"/>
      <c r="L59" s="166"/>
      <c r="M59" s="165"/>
      <c r="N59" s="166"/>
      <c r="O59" s="165" t="str">
        <f>I59</f>
        <v>voir onglet spécifique module: 215-inj air</v>
      </c>
      <c r="P59" s="166"/>
      <c r="Q59" s="165"/>
      <c r="R59" s="166"/>
      <c r="S59" s="165"/>
      <c r="T59" s="166"/>
      <c r="U59" s="165" t="str">
        <f>I59</f>
        <v>voir onglet spécifique module: 215-inj air</v>
      </c>
      <c r="V59" s="166"/>
      <c r="W59" s="165"/>
      <c r="X59" s="166"/>
      <c r="Y59" s="165"/>
      <c r="Z59" s="166"/>
      <c r="AA59" s="165" t="str">
        <f>I59</f>
        <v>voir onglet spécifique module: 215-inj air</v>
      </c>
      <c r="AB59" s="166"/>
      <c r="AC59" s="165"/>
      <c r="AD59" s="166"/>
      <c r="AE59" s="165"/>
      <c r="AF59" s="166"/>
      <c r="AG59" s="165"/>
      <c r="AH59" s="166"/>
      <c r="AI59" s="165"/>
      <c r="AJ59" s="166"/>
      <c r="AK59" s="167"/>
      <c r="AL59" s="1127"/>
      <c r="AM59" s="2583"/>
      <c r="AN59" s="2584"/>
      <c r="AO59" s="1127"/>
    </row>
    <row r="60" spans="1:42">
      <c r="B60" s="37" t="s">
        <v>58</v>
      </c>
      <c r="C60" s="116" t="s">
        <v>152</v>
      </c>
      <c r="D60" s="320" t="s">
        <v>436</v>
      </c>
      <c r="E60" s="320"/>
      <c r="F60" s="320"/>
      <c r="G60" s="168" t="s">
        <v>433</v>
      </c>
      <c r="H60" s="164">
        <v>20</v>
      </c>
      <c r="I60" s="165">
        <v>20</v>
      </c>
      <c r="J60" s="1280">
        <v>20</v>
      </c>
      <c r="K60" s="1281">
        <v>20</v>
      </c>
      <c r="L60" s="1280">
        <v>20</v>
      </c>
      <c r="M60" s="1281">
        <v>25</v>
      </c>
      <c r="N60" s="1280">
        <v>25</v>
      </c>
      <c r="O60" s="1281">
        <v>25</v>
      </c>
      <c r="P60" s="1280">
        <v>25</v>
      </c>
      <c r="Q60" s="1281">
        <v>40</v>
      </c>
      <c r="R60" s="1280">
        <v>40</v>
      </c>
      <c r="S60" s="1281">
        <v>40</v>
      </c>
      <c r="T60" s="1280">
        <v>40</v>
      </c>
      <c r="U60" s="1281">
        <v>40</v>
      </c>
      <c r="V60" s="1280">
        <v>40</v>
      </c>
      <c r="W60" s="1281">
        <v>40</v>
      </c>
      <c r="X60" s="1280">
        <v>40</v>
      </c>
      <c r="Y60" s="1281">
        <v>40</v>
      </c>
      <c r="Z60" s="1280">
        <v>40</v>
      </c>
      <c r="AA60" s="1281">
        <v>40</v>
      </c>
      <c r="AB60" s="1280">
        <v>40</v>
      </c>
      <c r="AC60" s="1281">
        <v>50</v>
      </c>
      <c r="AD60" s="1280">
        <v>50</v>
      </c>
      <c r="AE60" s="1281">
        <v>50</v>
      </c>
      <c r="AF60" s="1280">
        <v>50</v>
      </c>
      <c r="AG60" s="1281">
        <v>50</v>
      </c>
      <c r="AH60" s="1280">
        <v>50</v>
      </c>
      <c r="AI60" s="1281">
        <v>50</v>
      </c>
      <c r="AJ60" s="1280">
        <v>50</v>
      </c>
      <c r="AK60" s="1282">
        <v>50</v>
      </c>
      <c r="AL60" s="1127"/>
      <c r="AM60" s="2583"/>
      <c r="AN60" s="2584"/>
      <c r="AO60" s="2588"/>
    </row>
    <row r="61" spans="1:42">
      <c r="B61" s="37" t="s">
        <v>59</v>
      </c>
      <c r="C61" s="116" t="s">
        <v>153</v>
      </c>
      <c r="D61" s="162"/>
      <c r="E61" s="162"/>
      <c r="F61" s="162"/>
      <c r="G61" s="168" t="s">
        <v>346</v>
      </c>
      <c r="H61" s="164">
        <v>20</v>
      </c>
      <c r="I61" s="165">
        <v>20</v>
      </c>
      <c r="J61" s="166">
        <v>20</v>
      </c>
      <c r="K61" s="165">
        <v>20</v>
      </c>
      <c r="L61" s="166">
        <v>20</v>
      </c>
      <c r="M61" s="165">
        <v>20</v>
      </c>
      <c r="N61" s="166">
        <v>20</v>
      </c>
      <c r="O61" s="165">
        <v>20</v>
      </c>
      <c r="P61" s="166">
        <v>20</v>
      </c>
      <c r="Q61" s="165">
        <v>20</v>
      </c>
      <c r="R61" s="166">
        <v>20</v>
      </c>
      <c r="S61" s="165">
        <v>20</v>
      </c>
      <c r="T61" s="166">
        <v>20</v>
      </c>
      <c r="U61" s="165">
        <v>20</v>
      </c>
      <c r="V61" s="166">
        <v>20</v>
      </c>
      <c r="W61" s="165">
        <v>20</v>
      </c>
      <c r="X61" s="166">
        <v>20</v>
      </c>
      <c r="Y61" s="165">
        <v>20</v>
      </c>
      <c r="Z61" s="166">
        <v>20</v>
      </c>
      <c r="AA61" s="165">
        <v>20</v>
      </c>
      <c r="AB61" s="166">
        <v>20</v>
      </c>
      <c r="AC61" s="165">
        <v>20</v>
      </c>
      <c r="AD61" s="166">
        <v>20</v>
      </c>
      <c r="AE61" s="165">
        <v>20</v>
      </c>
      <c r="AF61" s="166">
        <v>20</v>
      </c>
      <c r="AG61" s="165">
        <v>20</v>
      </c>
      <c r="AH61" s="166">
        <v>20</v>
      </c>
      <c r="AI61" s="165">
        <v>20</v>
      </c>
      <c r="AJ61" s="166">
        <v>20</v>
      </c>
      <c r="AK61" s="167">
        <v>20</v>
      </c>
      <c r="AL61" s="1127"/>
      <c r="AM61" s="2583">
        <v>20</v>
      </c>
      <c r="AN61" s="2584" t="s">
        <v>1954</v>
      </c>
      <c r="AO61" s="1127"/>
    </row>
    <row r="62" spans="1:42">
      <c r="B62" s="37" t="s">
        <v>60</v>
      </c>
      <c r="C62" s="116" t="s">
        <v>154</v>
      </c>
      <c r="D62" s="162"/>
      <c r="E62" s="162"/>
      <c r="F62" s="162"/>
      <c r="G62" s="168" t="s">
        <v>345</v>
      </c>
      <c r="H62" s="164">
        <v>20</v>
      </c>
      <c r="I62" s="165">
        <v>20</v>
      </c>
      <c r="J62" s="166">
        <v>20</v>
      </c>
      <c r="K62" s="165">
        <v>20</v>
      </c>
      <c r="L62" s="166">
        <v>20</v>
      </c>
      <c r="M62" s="165">
        <v>20</v>
      </c>
      <c r="N62" s="166">
        <v>20</v>
      </c>
      <c r="O62" s="165">
        <v>20</v>
      </c>
      <c r="P62" s="166">
        <v>20</v>
      </c>
      <c r="Q62" s="165">
        <v>20</v>
      </c>
      <c r="R62" s="166">
        <v>20</v>
      </c>
      <c r="S62" s="165">
        <v>20</v>
      </c>
      <c r="T62" s="166">
        <v>20</v>
      </c>
      <c r="U62" s="165">
        <v>20</v>
      </c>
      <c r="V62" s="166">
        <v>20</v>
      </c>
      <c r="W62" s="165">
        <v>20</v>
      </c>
      <c r="X62" s="166">
        <v>20</v>
      </c>
      <c r="Y62" s="165">
        <v>20</v>
      </c>
      <c r="Z62" s="166">
        <v>20</v>
      </c>
      <c r="AA62" s="165">
        <v>20</v>
      </c>
      <c r="AB62" s="166">
        <v>20</v>
      </c>
      <c r="AC62" s="165">
        <v>20</v>
      </c>
      <c r="AD62" s="166">
        <v>20</v>
      </c>
      <c r="AE62" s="165">
        <v>20</v>
      </c>
      <c r="AF62" s="166">
        <v>20</v>
      </c>
      <c r="AG62" s="165">
        <v>20</v>
      </c>
      <c r="AH62" s="166">
        <v>20</v>
      </c>
      <c r="AI62" s="165">
        <v>20</v>
      </c>
      <c r="AJ62" s="166">
        <v>20</v>
      </c>
      <c r="AK62" s="167">
        <v>20</v>
      </c>
      <c r="AL62" s="1127"/>
      <c r="AM62" s="2583">
        <v>20</v>
      </c>
      <c r="AN62" s="2584" t="s">
        <v>1954</v>
      </c>
      <c r="AO62" s="1127"/>
    </row>
    <row r="63" spans="1:42" s="185" customFormat="1">
      <c r="B63" s="116" t="s">
        <v>61</v>
      </c>
      <c r="C63" s="116" t="s">
        <v>279</v>
      </c>
      <c r="D63" s="162"/>
      <c r="E63" s="162"/>
      <c r="F63" s="162"/>
      <c r="G63" s="168" t="s">
        <v>371</v>
      </c>
      <c r="H63" s="164">
        <v>10</v>
      </c>
      <c r="I63" s="165">
        <v>10</v>
      </c>
      <c r="J63" s="166">
        <v>10</v>
      </c>
      <c r="K63" s="165">
        <v>10</v>
      </c>
      <c r="L63" s="166">
        <v>10</v>
      </c>
      <c r="M63" s="165">
        <v>10</v>
      </c>
      <c r="N63" s="166">
        <v>10</v>
      </c>
      <c r="O63" s="165">
        <v>10</v>
      </c>
      <c r="P63" s="166">
        <v>10</v>
      </c>
      <c r="Q63" s="165">
        <v>10</v>
      </c>
      <c r="R63" s="166">
        <v>10</v>
      </c>
      <c r="S63" s="165">
        <v>10</v>
      </c>
      <c r="T63" s="166">
        <v>10</v>
      </c>
      <c r="U63" s="165">
        <v>10</v>
      </c>
      <c r="V63" s="166">
        <v>10</v>
      </c>
      <c r="W63" s="165">
        <v>10</v>
      </c>
      <c r="X63" s="166">
        <v>10</v>
      </c>
      <c r="Y63" s="165">
        <v>10</v>
      </c>
      <c r="Z63" s="1271">
        <v>10</v>
      </c>
      <c r="AA63" s="165">
        <v>10</v>
      </c>
      <c r="AB63" s="166">
        <v>10</v>
      </c>
      <c r="AC63" s="165">
        <v>10</v>
      </c>
      <c r="AD63" s="166">
        <v>10</v>
      </c>
      <c r="AE63" s="165">
        <v>10</v>
      </c>
      <c r="AF63" s="166">
        <v>10</v>
      </c>
      <c r="AG63" s="165">
        <v>10</v>
      </c>
      <c r="AH63" s="166">
        <v>10</v>
      </c>
      <c r="AI63" s="165">
        <v>10</v>
      </c>
      <c r="AJ63" s="166">
        <v>10</v>
      </c>
      <c r="AK63" s="167">
        <v>10</v>
      </c>
      <c r="AL63" s="1127"/>
      <c r="AM63" s="2583">
        <v>10</v>
      </c>
      <c r="AN63" s="2584" t="s">
        <v>1954</v>
      </c>
      <c r="AO63" s="1127"/>
    </row>
    <row r="64" spans="1:42">
      <c r="B64" s="37" t="s">
        <v>62</v>
      </c>
      <c r="C64" s="116"/>
      <c r="D64" s="162"/>
      <c r="E64" s="162"/>
      <c r="F64" s="162"/>
      <c r="G64" s="168"/>
      <c r="H64" s="1270" t="s">
        <v>189</v>
      </c>
      <c r="I64" s="165" t="s">
        <v>189</v>
      </c>
      <c r="J64" s="166" t="s">
        <v>189</v>
      </c>
      <c r="K64" s="165" t="s">
        <v>189</v>
      </c>
      <c r="L64" s="166" t="s">
        <v>189</v>
      </c>
      <c r="M64" s="165" t="s">
        <v>189</v>
      </c>
      <c r="N64" s="166" t="s">
        <v>189</v>
      </c>
      <c r="O64" s="165" t="s">
        <v>189</v>
      </c>
      <c r="P64" s="166" t="s">
        <v>189</v>
      </c>
      <c r="Q64" s="165" t="s">
        <v>189</v>
      </c>
      <c r="R64" s="166" t="s">
        <v>189</v>
      </c>
      <c r="S64" s="165" t="s">
        <v>189</v>
      </c>
      <c r="T64" s="166" t="s">
        <v>189</v>
      </c>
      <c r="U64" s="165" t="s">
        <v>189</v>
      </c>
      <c r="V64" s="166" t="s">
        <v>189</v>
      </c>
      <c r="W64" s="165" t="s">
        <v>189</v>
      </c>
      <c r="X64" s="166" t="s">
        <v>189</v>
      </c>
      <c r="Y64" s="165" t="s">
        <v>189</v>
      </c>
      <c r="Z64" s="1271" t="s">
        <v>189</v>
      </c>
      <c r="AA64" s="165" t="s">
        <v>189</v>
      </c>
      <c r="AB64" s="166" t="s">
        <v>189</v>
      </c>
      <c r="AC64" s="165" t="s">
        <v>189</v>
      </c>
      <c r="AD64" s="166" t="s">
        <v>189</v>
      </c>
      <c r="AE64" s="165" t="s">
        <v>189</v>
      </c>
      <c r="AF64" s="166" t="s">
        <v>189</v>
      </c>
      <c r="AG64" s="165" t="s">
        <v>189</v>
      </c>
      <c r="AH64" s="166" t="s">
        <v>189</v>
      </c>
      <c r="AI64" s="165" t="s">
        <v>189</v>
      </c>
      <c r="AJ64" s="166" t="s">
        <v>189</v>
      </c>
      <c r="AK64" s="167" t="s">
        <v>189</v>
      </c>
      <c r="AL64" s="1127"/>
      <c r="AM64" s="2583" t="s">
        <v>189</v>
      </c>
      <c r="AN64" s="2584" t="s">
        <v>189</v>
      </c>
      <c r="AO64" s="1127"/>
    </row>
    <row r="65" spans="1:41">
      <c r="B65" s="38" t="s">
        <v>63</v>
      </c>
      <c r="C65" s="212"/>
      <c r="D65" s="213"/>
      <c r="E65" s="213"/>
      <c r="F65" s="213"/>
      <c r="G65" s="1283"/>
      <c r="H65" s="1279" t="s">
        <v>189</v>
      </c>
      <c r="I65" s="214" t="s">
        <v>189</v>
      </c>
      <c r="J65" s="169" t="s">
        <v>189</v>
      </c>
      <c r="K65" s="214" t="s">
        <v>189</v>
      </c>
      <c r="L65" s="169" t="s">
        <v>189</v>
      </c>
      <c r="M65" s="214" t="s">
        <v>189</v>
      </c>
      <c r="N65" s="169" t="s">
        <v>189</v>
      </c>
      <c r="O65" s="214" t="s">
        <v>189</v>
      </c>
      <c r="P65" s="169" t="s">
        <v>189</v>
      </c>
      <c r="Q65" s="214" t="s">
        <v>189</v>
      </c>
      <c r="R65" s="169" t="s">
        <v>189</v>
      </c>
      <c r="S65" s="214" t="s">
        <v>189</v>
      </c>
      <c r="T65" s="169" t="s">
        <v>189</v>
      </c>
      <c r="U65" s="214" t="s">
        <v>189</v>
      </c>
      <c r="V65" s="169" t="s">
        <v>189</v>
      </c>
      <c r="W65" s="214" t="s">
        <v>189</v>
      </c>
      <c r="X65" s="169" t="s">
        <v>189</v>
      </c>
      <c r="Y65" s="214" t="s">
        <v>189</v>
      </c>
      <c r="Z65" s="1284" t="s">
        <v>189</v>
      </c>
      <c r="AA65" s="214" t="s">
        <v>189</v>
      </c>
      <c r="AB65" s="169" t="s">
        <v>189</v>
      </c>
      <c r="AC65" s="214" t="s">
        <v>189</v>
      </c>
      <c r="AD65" s="169" t="s">
        <v>189</v>
      </c>
      <c r="AE65" s="214" t="s">
        <v>189</v>
      </c>
      <c r="AF65" s="169" t="s">
        <v>189</v>
      </c>
      <c r="AG65" s="214" t="s">
        <v>189</v>
      </c>
      <c r="AH65" s="169" t="s">
        <v>189</v>
      </c>
      <c r="AI65" s="214" t="s">
        <v>189</v>
      </c>
      <c r="AJ65" s="169" t="s">
        <v>189</v>
      </c>
      <c r="AK65" s="1285" t="s">
        <v>189</v>
      </c>
      <c r="AL65" s="1127"/>
      <c r="AM65" s="2598" t="s">
        <v>189</v>
      </c>
      <c r="AN65" s="2599" t="s">
        <v>189</v>
      </c>
      <c r="AO65" s="1127"/>
    </row>
    <row r="66" spans="1:41">
      <c r="C66" s="1126"/>
      <c r="D66" s="1126"/>
      <c r="E66" s="1126"/>
      <c r="F66" s="1126"/>
      <c r="G66" s="425"/>
      <c r="H66" s="1127"/>
      <c r="I66" s="433"/>
      <c r="J66" s="1127"/>
      <c r="K66" s="433"/>
      <c r="L66" s="1127"/>
      <c r="M66" s="433"/>
      <c r="N66" s="1127"/>
      <c r="O66" s="433"/>
      <c r="P66" s="1127"/>
      <c r="Q66" s="433"/>
      <c r="R66" s="1127"/>
      <c r="S66" s="433"/>
      <c r="T66" s="1127"/>
      <c r="U66" s="433"/>
      <c r="V66" s="1127"/>
      <c r="W66" s="433"/>
      <c r="X66" s="1127"/>
      <c r="Y66" s="433"/>
      <c r="Z66" s="1127"/>
      <c r="AA66" s="433"/>
      <c r="AB66" s="1127"/>
      <c r="AC66" s="433"/>
      <c r="AD66" s="1127"/>
      <c r="AE66" s="433"/>
      <c r="AF66" s="1127"/>
      <c r="AG66" s="433"/>
      <c r="AH66" s="1127"/>
      <c r="AI66" s="433"/>
      <c r="AJ66" s="1127"/>
      <c r="AK66" s="433"/>
      <c r="AL66" s="1127"/>
      <c r="AM66" s="1130"/>
      <c r="AN66" s="1130"/>
      <c r="AO66" s="1127"/>
    </row>
    <row r="67" spans="1:41" ht="35.25" customHeight="1">
      <c r="B67" s="51"/>
      <c r="C67" s="1143" t="s">
        <v>27</v>
      </c>
      <c r="D67" s="171" t="s">
        <v>1199</v>
      </c>
      <c r="E67" s="171"/>
      <c r="F67" s="171"/>
      <c r="G67" s="1286"/>
      <c r="H67" s="1287">
        <v>100</v>
      </c>
      <c r="I67" s="1288">
        <f>H67</f>
        <v>100</v>
      </c>
      <c r="J67" s="1289">
        <f>H67+100</f>
        <v>200</v>
      </c>
      <c r="K67" s="1288">
        <f>I67+100</f>
        <v>200</v>
      </c>
      <c r="L67" s="1289">
        <f t="shared" ref="L67" si="30">J67+100</f>
        <v>300</v>
      </c>
      <c r="M67" s="1288">
        <f t="shared" ref="M67" si="31">K67+100</f>
        <v>300</v>
      </c>
      <c r="N67" s="1289">
        <f t="shared" ref="N67" si="32">L67+100</f>
        <v>400</v>
      </c>
      <c r="O67" s="1288">
        <f t="shared" ref="O67" si="33">M67+100</f>
        <v>400</v>
      </c>
      <c r="P67" s="1289">
        <f t="shared" ref="P67" si="34">N67+100</f>
        <v>500</v>
      </c>
      <c r="Q67" s="1288">
        <f t="shared" ref="Q67" si="35">O67+100</f>
        <v>500</v>
      </c>
      <c r="R67" s="1289">
        <f t="shared" ref="R67" si="36">P67+100</f>
        <v>600</v>
      </c>
      <c r="S67" s="1288">
        <f t="shared" ref="S67" si="37">Q67+100</f>
        <v>600</v>
      </c>
      <c r="T67" s="1289">
        <f t="shared" ref="T67" si="38">R67+100</f>
        <v>700</v>
      </c>
      <c r="U67" s="1288">
        <f t="shared" ref="U67" si="39">S67+100</f>
        <v>700</v>
      </c>
      <c r="V67" s="1289">
        <f t="shared" ref="V67" si="40">T67+100</f>
        <v>800</v>
      </c>
      <c r="W67" s="1288">
        <f t="shared" ref="W67" si="41">U67+100</f>
        <v>800</v>
      </c>
      <c r="X67" s="1289">
        <f t="shared" ref="X67" si="42">V67+100</f>
        <v>900</v>
      </c>
      <c r="Y67" s="1288">
        <f t="shared" ref="Y67" si="43">W67+100</f>
        <v>900</v>
      </c>
      <c r="Z67" s="1289">
        <f t="shared" ref="Z67" si="44">X67+100</f>
        <v>1000</v>
      </c>
      <c r="AA67" s="1288">
        <f t="shared" ref="AA67" si="45">Y67+100</f>
        <v>1000</v>
      </c>
      <c r="AB67" s="1289">
        <f t="shared" ref="AB67" si="46">Z67+100</f>
        <v>1100</v>
      </c>
      <c r="AC67" s="1288">
        <f t="shared" ref="AC67" si="47">AA67+100</f>
        <v>1100</v>
      </c>
      <c r="AD67" s="1289">
        <f t="shared" ref="AD67" si="48">AB67+100</f>
        <v>1200</v>
      </c>
      <c r="AE67" s="1288">
        <f t="shared" ref="AE67" si="49">AC67+100</f>
        <v>1200</v>
      </c>
      <c r="AF67" s="1289">
        <f t="shared" ref="AF67" si="50">AD67+100</f>
        <v>1300</v>
      </c>
      <c r="AG67" s="1288">
        <f t="shared" ref="AG67" si="51">AE67+100</f>
        <v>1300</v>
      </c>
      <c r="AH67" s="1289">
        <f t="shared" ref="AH67" si="52">AF67+100</f>
        <v>1400</v>
      </c>
      <c r="AI67" s="1288">
        <f t="shared" ref="AI67" si="53">AG67+100</f>
        <v>1400</v>
      </c>
      <c r="AJ67" s="1289">
        <f t="shared" ref="AJ67" si="54">AH67+100</f>
        <v>1500</v>
      </c>
      <c r="AK67" s="1290">
        <f t="shared" ref="AK67" si="55">AI67+100</f>
        <v>1500</v>
      </c>
      <c r="AL67" s="2589"/>
      <c r="AM67" s="3286" t="s">
        <v>1955</v>
      </c>
      <c r="AN67" s="3287" t="s">
        <v>1954</v>
      </c>
      <c r="AO67" s="2589"/>
    </row>
    <row r="68" spans="1:41" s="219" customFormat="1" ht="15" customHeight="1">
      <c r="A68" s="2536"/>
      <c r="B68" s="2765" t="s">
        <v>302</v>
      </c>
      <c r="C68" s="1425" t="s">
        <v>2098</v>
      </c>
      <c r="D68" s="1292"/>
      <c r="E68" s="1292"/>
      <c r="F68" s="1292"/>
      <c r="G68" s="1293"/>
      <c r="H68" s="1270" t="s">
        <v>189</v>
      </c>
      <c r="I68" s="165" t="s">
        <v>189</v>
      </c>
      <c r="J68" s="166" t="s">
        <v>189</v>
      </c>
      <c r="K68" s="165" t="s">
        <v>189</v>
      </c>
      <c r="L68" s="166" t="s">
        <v>189</v>
      </c>
      <c r="M68" s="165" t="s">
        <v>189</v>
      </c>
      <c r="N68" s="166" t="s">
        <v>189</v>
      </c>
      <c r="O68" s="165" t="s">
        <v>189</v>
      </c>
      <c r="P68" s="166" t="s">
        <v>189</v>
      </c>
      <c r="Q68" s="165" t="s">
        <v>189</v>
      </c>
      <c r="R68" s="166" t="s">
        <v>189</v>
      </c>
      <c r="S68" s="165" t="s">
        <v>189</v>
      </c>
      <c r="T68" s="166" t="s">
        <v>189</v>
      </c>
      <c r="U68" s="165" t="s">
        <v>189</v>
      </c>
      <c r="V68" s="166" t="s">
        <v>189</v>
      </c>
      <c r="W68" s="165" t="s">
        <v>189</v>
      </c>
      <c r="X68" s="166" t="s">
        <v>189</v>
      </c>
      <c r="Y68" s="165" t="s">
        <v>189</v>
      </c>
      <c r="Z68" s="1271" t="s">
        <v>189</v>
      </c>
      <c r="AA68" s="165" t="s">
        <v>189</v>
      </c>
      <c r="AB68" s="166" t="s">
        <v>189</v>
      </c>
      <c r="AC68" s="165" t="s">
        <v>189</v>
      </c>
      <c r="AD68" s="166" t="s">
        <v>189</v>
      </c>
      <c r="AE68" s="165" t="s">
        <v>189</v>
      </c>
      <c r="AF68" s="166" t="s">
        <v>189</v>
      </c>
      <c r="AG68" s="165" t="s">
        <v>189</v>
      </c>
      <c r="AH68" s="166" t="s">
        <v>189</v>
      </c>
      <c r="AI68" s="165" t="s">
        <v>189</v>
      </c>
      <c r="AJ68" s="166" t="s">
        <v>189</v>
      </c>
      <c r="AK68" s="167" t="s">
        <v>189</v>
      </c>
      <c r="AL68" s="1127"/>
      <c r="AM68" s="2583" t="s">
        <v>189</v>
      </c>
      <c r="AN68" s="2584" t="s">
        <v>189</v>
      </c>
      <c r="AO68" s="1127"/>
    </row>
    <row r="69" spans="1:41">
      <c r="B69" s="2760" t="s">
        <v>39</v>
      </c>
      <c r="C69" s="116" t="s">
        <v>47</v>
      </c>
      <c r="D69" s="162" t="s">
        <v>1233</v>
      </c>
      <c r="E69" s="162"/>
      <c r="F69" s="162"/>
      <c r="G69" s="168" t="s">
        <v>365</v>
      </c>
      <c r="H69" s="164"/>
      <c r="I69" s="165" t="str">
        <f>CONCATENATE("voir onglet spécifique module: ",D69)</f>
        <v>voir onglet spécifique module: 130-sechageBP</v>
      </c>
      <c r="J69" s="166"/>
      <c r="K69" s="165"/>
      <c r="L69" s="166"/>
      <c r="M69" s="165"/>
      <c r="N69" s="166"/>
      <c r="O69" s="165" t="str">
        <f>I69</f>
        <v>voir onglet spécifique module: 130-sechageBP</v>
      </c>
      <c r="P69" s="166"/>
      <c r="Q69" s="165"/>
      <c r="R69" s="166"/>
      <c r="S69" s="165"/>
      <c r="T69" s="166"/>
      <c r="U69" s="165" t="str">
        <f>I69</f>
        <v>voir onglet spécifique module: 130-sechageBP</v>
      </c>
      <c r="V69" s="166"/>
      <c r="W69" s="165"/>
      <c r="X69" s="166"/>
      <c r="Y69" s="165"/>
      <c r="Z69" s="166"/>
      <c r="AA69" s="165" t="str">
        <f>I69</f>
        <v>voir onglet spécifique module: 130-sechageBP</v>
      </c>
      <c r="AB69" s="166"/>
      <c r="AC69" s="165"/>
      <c r="AD69" s="166"/>
      <c r="AE69" s="165"/>
      <c r="AF69" s="166"/>
      <c r="AG69" s="165"/>
      <c r="AH69" s="166"/>
      <c r="AI69" s="165"/>
      <c r="AJ69" s="166"/>
      <c r="AK69" s="167"/>
      <c r="AL69" s="1127"/>
      <c r="AM69" s="2583"/>
      <c r="AN69" s="2584"/>
      <c r="AO69" s="1127"/>
    </row>
    <row r="70" spans="1:41">
      <c r="B70" s="2760" t="s">
        <v>40</v>
      </c>
      <c r="C70" s="116" t="s">
        <v>16</v>
      </c>
      <c r="D70" s="162"/>
      <c r="E70" s="162"/>
      <c r="F70" s="162"/>
      <c r="G70" s="168"/>
      <c r="H70" s="164">
        <v>20</v>
      </c>
      <c r="I70" s="165">
        <v>20</v>
      </c>
      <c r="J70" s="166">
        <v>20</v>
      </c>
      <c r="K70" s="165">
        <v>20</v>
      </c>
      <c r="L70" s="166">
        <v>20</v>
      </c>
      <c r="M70" s="165">
        <v>20</v>
      </c>
      <c r="N70" s="166">
        <v>20</v>
      </c>
      <c r="O70" s="165">
        <v>20</v>
      </c>
      <c r="P70" s="166">
        <v>20</v>
      </c>
      <c r="Q70" s="165">
        <v>20</v>
      </c>
      <c r="R70" s="166">
        <v>20</v>
      </c>
      <c r="S70" s="165">
        <v>20</v>
      </c>
      <c r="T70" s="166">
        <v>20</v>
      </c>
      <c r="U70" s="165">
        <v>20</v>
      </c>
      <c r="V70" s="166">
        <v>20</v>
      </c>
      <c r="W70" s="165">
        <v>20</v>
      </c>
      <c r="X70" s="166">
        <v>20</v>
      </c>
      <c r="Y70" s="165">
        <v>20</v>
      </c>
      <c r="Z70" s="166">
        <v>20</v>
      </c>
      <c r="AA70" s="165">
        <v>20</v>
      </c>
      <c r="AB70" s="166">
        <v>20</v>
      </c>
      <c r="AC70" s="165">
        <v>20</v>
      </c>
      <c r="AD70" s="166">
        <v>20</v>
      </c>
      <c r="AE70" s="165">
        <v>20</v>
      </c>
      <c r="AF70" s="166">
        <v>20</v>
      </c>
      <c r="AG70" s="165">
        <v>20</v>
      </c>
      <c r="AH70" s="166">
        <v>20</v>
      </c>
      <c r="AI70" s="165">
        <v>20</v>
      </c>
      <c r="AJ70" s="166">
        <v>20</v>
      </c>
      <c r="AK70" s="167">
        <v>20</v>
      </c>
      <c r="AL70" s="1127"/>
      <c r="AM70" s="2583"/>
      <c r="AN70" s="2584"/>
      <c r="AO70" s="1127"/>
    </row>
    <row r="71" spans="1:41">
      <c r="B71" s="2760" t="s">
        <v>41</v>
      </c>
      <c r="C71" s="116" t="s">
        <v>426</v>
      </c>
      <c r="D71" s="162" t="s">
        <v>590</v>
      </c>
      <c r="E71" s="162"/>
      <c r="F71" s="162"/>
      <c r="G71" s="168" t="s">
        <v>427</v>
      </c>
      <c r="H71" s="164"/>
      <c r="I71" s="165" t="str">
        <f>CONCATENATE("voir onglet spécifique module: ",D71)</f>
        <v>voir onglet spécifique module: 134-pré refroi BP</v>
      </c>
      <c r="J71" s="166"/>
      <c r="K71" s="165"/>
      <c r="L71" s="166"/>
      <c r="M71" s="165"/>
      <c r="N71" s="166"/>
      <c r="O71" s="165" t="str">
        <f>I71</f>
        <v>voir onglet spécifique module: 134-pré refroi BP</v>
      </c>
      <c r="P71" s="166"/>
      <c r="Q71" s="165"/>
      <c r="R71" s="166"/>
      <c r="S71" s="165"/>
      <c r="T71" s="166"/>
      <c r="U71" s="165" t="str">
        <f>I71</f>
        <v>voir onglet spécifique module: 134-pré refroi BP</v>
      </c>
      <c r="V71" s="166"/>
      <c r="W71" s="165"/>
      <c r="X71" s="166"/>
      <c r="Y71" s="165"/>
      <c r="Z71" s="166"/>
      <c r="AA71" s="165" t="str">
        <f>I71</f>
        <v>voir onglet spécifique module: 134-pré refroi BP</v>
      </c>
      <c r="AB71" s="166"/>
      <c r="AC71" s="165"/>
      <c r="AD71" s="166"/>
      <c r="AE71" s="165"/>
      <c r="AF71" s="166"/>
      <c r="AG71" s="165"/>
      <c r="AH71" s="166"/>
      <c r="AI71" s="165"/>
      <c r="AJ71" s="166"/>
      <c r="AK71" s="167"/>
      <c r="AL71" s="1127"/>
      <c r="AM71" s="2583"/>
      <c r="AN71" s="2584"/>
      <c r="AO71" s="1127"/>
    </row>
    <row r="72" spans="1:41">
      <c r="B72" s="2760" t="s">
        <v>42</v>
      </c>
      <c r="C72" s="116" t="s">
        <v>20</v>
      </c>
      <c r="D72" s="320" t="s">
        <v>379</v>
      </c>
      <c r="E72" s="320"/>
      <c r="F72" s="320"/>
      <c r="G72" s="168" t="s">
        <v>434</v>
      </c>
      <c r="H72" s="1294">
        <v>20</v>
      </c>
      <c r="I72" s="1281">
        <v>20</v>
      </c>
      <c r="J72" s="1280">
        <v>20</v>
      </c>
      <c r="K72" s="1281">
        <v>20</v>
      </c>
      <c r="L72" s="1280">
        <v>20</v>
      </c>
      <c r="M72" s="1281">
        <v>40</v>
      </c>
      <c r="N72" s="1280">
        <v>40</v>
      </c>
      <c r="O72" s="1281">
        <v>40</v>
      </c>
      <c r="P72" s="1280">
        <v>40</v>
      </c>
      <c r="Q72" s="1281">
        <v>40</v>
      </c>
      <c r="R72" s="1280">
        <v>40</v>
      </c>
      <c r="S72" s="1281">
        <v>50</v>
      </c>
      <c r="T72" s="1280">
        <v>50</v>
      </c>
      <c r="U72" s="165">
        <v>50</v>
      </c>
      <c r="V72" s="166">
        <v>50</v>
      </c>
      <c r="W72" s="165">
        <v>50</v>
      </c>
      <c r="X72" s="166">
        <v>50</v>
      </c>
      <c r="Y72" s="165">
        <v>50</v>
      </c>
      <c r="Z72" s="166">
        <v>50</v>
      </c>
      <c r="AA72" s="165">
        <v>50</v>
      </c>
      <c r="AB72" s="166">
        <v>50</v>
      </c>
      <c r="AC72" s="1281">
        <v>50</v>
      </c>
      <c r="AD72" s="1280">
        <v>50</v>
      </c>
      <c r="AE72" s="1281">
        <v>50</v>
      </c>
      <c r="AF72" s="1280">
        <v>50</v>
      </c>
      <c r="AG72" s="1281">
        <v>50</v>
      </c>
      <c r="AH72" s="1280">
        <v>50</v>
      </c>
      <c r="AI72" s="1281">
        <v>50</v>
      </c>
      <c r="AJ72" s="1280">
        <v>50</v>
      </c>
      <c r="AK72" s="1282">
        <v>50</v>
      </c>
      <c r="AL72" s="1127"/>
      <c r="AM72" s="2583"/>
      <c r="AN72" s="2584"/>
      <c r="AO72" s="2588"/>
    </row>
    <row r="73" spans="1:41">
      <c r="B73" s="2760" t="s">
        <v>43</v>
      </c>
      <c r="C73" s="116" t="s">
        <v>21</v>
      </c>
      <c r="D73" s="162" t="s">
        <v>1234</v>
      </c>
      <c r="E73" s="162"/>
      <c r="F73" s="162"/>
      <c r="G73" s="168" t="s">
        <v>427</v>
      </c>
      <c r="H73" s="164"/>
      <c r="I73" s="165" t="str">
        <f>CONCATENATE("voir onglet spécifique module: ",D73)</f>
        <v>voir onglet spécifique module: 320-sechage MP</v>
      </c>
      <c r="J73" s="166"/>
      <c r="K73" s="165"/>
      <c r="L73" s="166"/>
      <c r="M73" s="165"/>
      <c r="N73" s="166"/>
      <c r="O73" s="165" t="str">
        <f>I73</f>
        <v>voir onglet spécifique module: 320-sechage MP</v>
      </c>
      <c r="P73" s="166"/>
      <c r="Q73" s="165"/>
      <c r="R73" s="166"/>
      <c r="S73" s="165"/>
      <c r="T73" s="166"/>
      <c r="U73" s="165" t="str">
        <f>I73</f>
        <v>voir onglet spécifique module: 320-sechage MP</v>
      </c>
      <c r="V73" s="166"/>
      <c r="W73" s="165"/>
      <c r="X73" s="166"/>
      <c r="Y73" s="165"/>
      <c r="Z73" s="166"/>
      <c r="AA73" s="165" t="str">
        <f>I73</f>
        <v>voir onglet spécifique module: 320-sechage MP</v>
      </c>
      <c r="AB73" s="166"/>
      <c r="AC73" s="165"/>
      <c r="AD73" s="166"/>
      <c r="AE73" s="165"/>
      <c r="AF73" s="166"/>
      <c r="AG73" s="165"/>
      <c r="AH73" s="166"/>
      <c r="AI73" s="165"/>
      <c r="AJ73" s="166"/>
      <c r="AK73" s="167"/>
      <c r="AL73" s="1127"/>
      <c r="AM73" s="2583"/>
      <c r="AN73" s="2584"/>
      <c r="AO73" s="1127"/>
    </row>
    <row r="74" spans="1:41" s="1126" customFormat="1">
      <c r="B74" s="2761" t="s">
        <v>44</v>
      </c>
      <c r="C74" s="116" t="s">
        <v>1010</v>
      </c>
      <c r="D74" s="162" t="s">
        <v>1014</v>
      </c>
      <c r="E74" s="162"/>
      <c r="F74" s="162"/>
      <c r="G74" s="168" t="s">
        <v>427</v>
      </c>
      <c r="H74" s="164"/>
      <c r="I74" s="165" t="str">
        <f>CONCATENATE("voir onglet spécifique module: ",D74)</f>
        <v>voir onglet spécifique module: 322-rechauffageMP</v>
      </c>
      <c r="J74" s="166"/>
      <c r="K74" s="165"/>
      <c r="L74" s="166"/>
      <c r="M74" s="165"/>
      <c r="N74" s="166"/>
      <c r="O74" s="165" t="str">
        <f>I74</f>
        <v>voir onglet spécifique module: 322-rechauffageMP</v>
      </c>
      <c r="P74" s="166"/>
      <c r="Q74" s="165"/>
      <c r="R74" s="166"/>
      <c r="S74" s="165"/>
      <c r="T74" s="166"/>
      <c r="U74" s="165" t="str">
        <f>I74</f>
        <v>voir onglet spécifique module: 322-rechauffageMP</v>
      </c>
      <c r="V74" s="166"/>
      <c r="W74" s="165"/>
      <c r="X74" s="166"/>
      <c r="Y74" s="165"/>
      <c r="Z74" s="166"/>
      <c r="AA74" s="165" t="str">
        <f>I74</f>
        <v>voir onglet spécifique module: 322-rechauffageMP</v>
      </c>
      <c r="AB74" s="166"/>
      <c r="AC74" s="165"/>
      <c r="AD74" s="166"/>
      <c r="AE74" s="165"/>
      <c r="AF74" s="166"/>
      <c r="AG74" s="165"/>
      <c r="AH74" s="166"/>
      <c r="AI74" s="165"/>
      <c r="AJ74" s="166"/>
      <c r="AK74" s="167"/>
      <c r="AL74" s="1127"/>
      <c r="AM74" s="2583"/>
      <c r="AN74" s="2584"/>
      <c r="AO74" s="1127"/>
    </row>
    <row r="75" spans="1:41">
      <c r="B75" s="2761" t="s">
        <v>45</v>
      </c>
      <c r="C75" s="116" t="s">
        <v>25</v>
      </c>
      <c r="D75" s="162"/>
      <c r="E75" s="162"/>
      <c r="F75" s="162"/>
      <c r="G75" s="168"/>
      <c r="H75" s="164">
        <v>20</v>
      </c>
      <c r="I75" s="165">
        <v>20</v>
      </c>
      <c r="J75" s="166">
        <v>20</v>
      </c>
      <c r="K75" s="165">
        <v>20</v>
      </c>
      <c r="L75" s="166">
        <v>20</v>
      </c>
      <c r="M75" s="165">
        <v>20</v>
      </c>
      <c r="N75" s="166">
        <v>20</v>
      </c>
      <c r="O75" s="165">
        <v>20</v>
      </c>
      <c r="P75" s="166">
        <v>20</v>
      </c>
      <c r="Q75" s="165">
        <v>20</v>
      </c>
      <c r="R75" s="166">
        <v>20</v>
      </c>
      <c r="S75" s="165">
        <v>25</v>
      </c>
      <c r="T75" s="166">
        <v>25</v>
      </c>
      <c r="U75" s="165">
        <v>25</v>
      </c>
      <c r="V75" s="166">
        <v>25</v>
      </c>
      <c r="W75" s="165">
        <v>25</v>
      </c>
      <c r="X75" s="166">
        <v>25</v>
      </c>
      <c r="Y75" s="165">
        <v>25</v>
      </c>
      <c r="Z75" s="166">
        <v>25</v>
      </c>
      <c r="AA75" s="165">
        <v>25</v>
      </c>
      <c r="AB75" s="166">
        <v>25</v>
      </c>
      <c r="AC75" s="165">
        <v>40</v>
      </c>
      <c r="AD75" s="166">
        <v>40</v>
      </c>
      <c r="AE75" s="165">
        <v>40</v>
      </c>
      <c r="AF75" s="166">
        <v>40</v>
      </c>
      <c r="AG75" s="165">
        <v>40</v>
      </c>
      <c r="AH75" s="166">
        <v>40</v>
      </c>
      <c r="AI75" s="165">
        <v>40</v>
      </c>
      <c r="AJ75" s="166">
        <v>40</v>
      </c>
      <c r="AK75" s="167">
        <v>40</v>
      </c>
      <c r="AL75" s="1127"/>
      <c r="AM75" s="2583"/>
      <c r="AN75" s="2584"/>
      <c r="AO75" s="1127"/>
    </row>
    <row r="76" spans="1:41">
      <c r="B76" s="2760" t="s">
        <v>64</v>
      </c>
      <c r="C76" s="116" t="s">
        <v>71</v>
      </c>
      <c r="D76" s="162"/>
      <c r="E76" s="162"/>
      <c r="F76" s="162"/>
      <c r="G76" s="168" t="s">
        <v>425</v>
      </c>
      <c r="H76" s="164" t="s">
        <v>183</v>
      </c>
      <c r="I76" s="165" t="s">
        <v>183</v>
      </c>
      <c r="J76" s="166" t="s">
        <v>183</v>
      </c>
      <c r="K76" s="165" t="s">
        <v>183</v>
      </c>
      <c r="L76" s="166" t="s">
        <v>183</v>
      </c>
      <c r="M76" s="165" t="s">
        <v>183</v>
      </c>
      <c r="N76" s="166" t="s">
        <v>183</v>
      </c>
      <c r="O76" s="165" t="s">
        <v>183</v>
      </c>
      <c r="P76" s="166" t="s">
        <v>183</v>
      </c>
      <c r="Q76" s="165" t="s">
        <v>183</v>
      </c>
      <c r="R76" s="166" t="s">
        <v>183</v>
      </c>
      <c r="S76" s="165" t="s">
        <v>183</v>
      </c>
      <c r="T76" s="166" t="s">
        <v>183</v>
      </c>
      <c r="U76" s="165" t="s">
        <v>183</v>
      </c>
      <c r="V76" s="166" t="s">
        <v>183</v>
      </c>
      <c r="W76" s="165" t="s">
        <v>183</v>
      </c>
      <c r="X76" s="166" t="s">
        <v>183</v>
      </c>
      <c r="Y76" s="165" t="s">
        <v>183</v>
      </c>
      <c r="Z76" s="166" t="s">
        <v>183</v>
      </c>
      <c r="AA76" s="165" t="s">
        <v>183</v>
      </c>
      <c r="AB76" s="166" t="s">
        <v>183</v>
      </c>
      <c r="AC76" s="165" t="s">
        <v>183</v>
      </c>
      <c r="AD76" s="166" t="s">
        <v>183</v>
      </c>
      <c r="AE76" s="165" t="s">
        <v>183</v>
      </c>
      <c r="AF76" s="166" t="s">
        <v>183</v>
      </c>
      <c r="AG76" s="165" t="s">
        <v>183</v>
      </c>
      <c r="AH76" s="166" t="s">
        <v>183</v>
      </c>
      <c r="AI76" s="165" t="s">
        <v>183</v>
      </c>
      <c r="AJ76" s="166" t="s">
        <v>183</v>
      </c>
      <c r="AK76" s="167" t="s">
        <v>183</v>
      </c>
      <c r="AL76" s="1127"/>
      <c r="AM76" s="2583" t="s">
        <v>183</v>
      </c>
      <c r="AN76" s="2584" t="s">
        <v>183</v>
      </c>
      <c r="AO76" s="1127"/>
    </row>
    <row r="77" spans="1:41">
      <c r="B77" s="2760" t="s">
        <v>65</v>
      </c>
      <c r="C77" s="116" t="s">
        <v>151</v>
      </c>
      <c r="D77" s="162"/>
      <c r="E77" s="162"/>
      <c r="F77" s="162"/>
      <c r="G77" s="168"/>
      <c r="H77" s="164">
        <v>20</v>
      </c>
      <c r="I77" s="165">
        <v>20</v>
      </c>
      <c r="J77" s="166">
        <v>20</v>
      </c>
      <c r="K77" s="165">
        <v>20</v>
      </c>
      <c r="L77" s="166">
        <v>20</v>
      </c>
      <c r="M77" s="165">
        <v>20</v>
      </c>
      <c r="N77" s="166">
        <v>20</v>
      </c>
      <c r="O77" s="165">
        <v>20</v>
      </c>
      <c r="P77" s="166">
        <v>20</v>
      </c>
      <c r="Q77" s="165">
        <v>20</v>
      </c>
      <c r="R77" s="166">
        <v>20</v>
      </c>
      <c r="S77" s="165">
        <v>20</v>
      </c>
      <c r="T77" s="166">
        <v>20</v>
      </c>
      <c r="U77" s="165">
        <v>20</v>
      </c>
      <c r="V77" s="166">
        <v>20</v>
      </c>
      <c r="W77" s="165">
        <v>20</v>
      </c>
      <c r="X77" s="166">
        <v>20</v>
      </c>
      <c r="Y77" s="165">
        <v>20</v>
      </c>
      <c r="Z77" s="166">
        <v>20</v>
      </c>
      <c r="AA77" s="165">
        <v>20</v>
      </c>
      <c r="AB77" s="166">
        <v>20</v>
      </c>
      <c r="AC77" s="165">
        <v>20</v>
      </c>
      <c r="AD77" s="166">
        <v>20</v>
      </c>
      <c r="AE77" s="165">
        <v>20</v>
      </c>
      <c r="AF77" s="166">
        <v>20</v>
      </c>
      <c r="AG77" s="165">
        <v>20</v>
      </c>
      <c r="AH77" s="166">
        <v>20</v>
      </c>
      <c r="AI77" s="165">
        <v>20</v>
      </c>
      <c r="AJ77" s="166">
        <v>20</v>
      </c>
      <c r="AK77" s="167">
        <v>20</v>
      </c>
      <c r="AL77" s="1127"/>
      <c r="AM77" s="2583"/>
      <c r="AN77" s="2584"/>
      <c r="AO77" s="1127"/>
    </row>
    <row r="78" spans="1:41" s="2536" customFormat="1" ht="15" customHeight="1">
      <c r="B78" s="2764" t="s">
        <v>194</v>
      </c>
      <c r="C78" s="1425" t="s">
        <v>2098</v>
      </c>
      <c r="D78" s="1292"/>
      <c r="E78" s="1292"/>
      <c r="F78" s="1292"/>
      <c r="G78" s="1293"/>
      <c r="H78" s="1270" t="s">
        <v>189</v>
      </c>
      <c r="I78" s="165" t="s">
        <v>189</v>
      </c>
      <c r="J78" s="166" t="s">
        <v>189</v>
      </c>
      <c r="K78" s="165" t="s">
        <v>189</v>
      </c>
      <c r="L78" s="166" t="s">
        <v>189</v>
      </c>
      <c r="M78" s="165" t="s">
        <v>189</v>
      </c>
      <c r="N78" s="166" t="s">
        <v>189</v>
      </c>
      <c r="O78" s="165" t="s">
        <v>189</v>
      </c>
      <c r="P78" s="166" t="s">
        <v>189</v>
      </c>
      <c r="Q78" s="165" t="s">
        <v>189</v>
      </c>
      <c r="R78" s="166" t="s">
        <v>189</v>
      </c>
      <c r="S78" s="165" t="s">
        <v>189</v>
      </c>
      <c r="T78" s="166" t="s">
        <v>189</v>
      </c>
      <c r="U78" s="165" t="s">
        <v>189</v>
      </c>
      <c r="V78" s="166" t="s">
        <v>189</v>
      </c>
      <c r="W78" s="165" t="s">
        <v>189</v>
      </c>
      <c r="X78" s="166" t="s">
        <v>189</v>
      </c>
      <c r="Y78" s="165" t="s">
        <v>189</v>
      </c>
      <c r="Z78" s="1271" t="s">
        <v>189</v>
      </c>
      <c r="AA78" s="165" t="s">
        <v>189</v>
      </c>
      <c r="AB78" s="166" t="s">
        <v>189</v>
      </c>
      <c r="AC78" s="165" t="s">
        <v>189</v>
      </c>
      <c r="AD78" s="166" t="s">
        <v>189</v>
      </c>
      <c r="AE78" s="165" t="s">
        <v>189</v>
      </c>
      <c r="AF78" s="166" t="s">
        <v>189</v>
      </c>
      <c r="AG78" s="165" t="s">
        <v>189</v>
      </c>
      <c r="AH78" s="166" t="s">
        <v>189</v>
      </c>
      <c r="AI78" s="165" t="s">
        <v>189</v>
      </c>
      <c r="AJ78" s="166" t="s">
        <v>189</v>
      </c>
      <c r="AK78" s="167" t="s">
        <v>189</v>
      </c>
      <c r="AL78" s="1127"/>
      <c r="AM78" s="2583" t="s">
        <v>189</v>
      </c>
      <c r="AN78" s="2584" t="s">
        <v>189</v>
      </c>
      <c r="AO78" s="1127"/>
    </row>
    <row r="79" spans="1:41">
      <c r="B79" s="2760" t="s">
        <v>66</v>
      </c>
      <c r="C79" s="116" t="s">
        <v>196</v>
      </c>
      <c r="D79" s="162" t="s">
        <v>353</v>
      </c>
      <c r="E79" s="162"/>
      <c r="F79" s="162"/>
      <c r="G79" s="168" t="s">
        <v>363</v>
      </c>
      <c r="H79" s="164"/>
      <c r="I79" s="165" t="str">
        <f>CONCATENATE("voir onglet spécifique module: ",D79)</f>
        <v>voir onglet spécifique module: 85 - chiller</v>
      </c>
      <c r="J79" s="166"/>
      <c r="K79" s="165"/>
      <c r="L79" s="166"/>
      <c r="M79" s="165"/>
      <c r="N79" s="166"/>
      <c r="O79" s="165" t="str">
        <f>I79</f>
        <v>voir onglet spécifique module: 85 - chiller</v>
      </c>
      <c r="P79" s="166"/>
      <c r="Q79" s="165"/>
      <c r="R79" s="166"/>
      <c r="S79" s="165"/>
      <c r="T79" s="166"/>
      <c r="U79" s="165" t="str">
        <f>I79</f>
        <v>voir onglet spécifique module: 85 - chiller</v>
      </c>
      <c r="V79" s="166"/>
      <c r="W79" s="165"/>
      <c r="X79" s="166"/>
      <c r="Y79" s="165"/>
      <c r="Z79" s="166"/>
      <c r="AA79" s="165" t="str">
        <f>I79</f>
        <v>voir onglet spécifique module: 85 - chiller</v>
      </c>
      <c r="AB79" s="166"/>
      <c r="AC79" s="165"/>
      <c r="AD79" s="166"/>
      <c r="AE79" s="165"/>
      <c r="AF79" s="166"/>
      <c r="AG79" s="165"/>
      <c r="AH79" s="166"/>
      <c r="AI79" s="165"/>
      <c r="AJ79" s="166"/>
      <c r="AK79" s="167"/>
      <c r="AL79" s="1127"/>
      <c r="AM79" s="2583"/>
      <c r="AN79" s="2584"/>
      <c r="AO79" s="1127"/>
    </row>
    <row r="80" spans="1:41">
      <c r="B80" s="2760" t="s">
        <v>67</v>
      </c>
      <c r="C80" s="116" t="s">
        <v>2240</v>
      </c>
      <c r="D80" s="320" t="s">
        <v>379</v>
      </c>
      <c r="E80" s="320"/>
      <c r="F80" s="320"/>
      <c r="G80" s="168" t="s">
        <v>238</v>
      </c>
      <c r="H80" s="1294">
        <v>25</v>
      </c>
      <c r="I80" s="1281">
        <v>25</v>
      </c>
      <c r="J80" s="1280">
        <v>25</v>
      </c>
      <c r="K80" s="1281">
        <v>25</v>
      </c>
      <c r="L80" s="1280">
        <v>25</v>
      </c>
      <c r="M80" s="1281">
        <v>50</v>
      </c>
      <c r="N80" s="1280">
        <v>50</v>
      </c>
      <c r="O80" s="1281">
        <v>50</v>
      </c>
      <c r="P80" s="1280">
        <v>50</v>
      </c>
      <c r="Q80" s="1281">
        <v>50</v>
      </c>
      <c r="R80" s="1280">
        <v>50</v>
      </c>
      <c r="S80" s="1281">
        <f t="shared" ref="S80:AK80" si="56">S72</f>
        <v>50</v>
      </c>
      <c r="T80" s="1280">
        <f t="shared" si="56"/>
        <v>50</v>
      </c>
      <c r="U80" s="165">
        <f t="shared" si="56"/>
        <v>50</v>
      </c>
      <c r="V80" s="166">
        <f t="shared" si="56"/>
        <v>50</v>
      </c>
      <c r="W80" s="165">
        <f t="shared" si="56"/>
        <v>50</v>
      </c>
      <c r="X80" s="166">
        <f t="shared" si="56"/>
        <v>50</v>
      </c>
      <c r="Y80" s="165">
        <f t="shared" si="56"/>
        <v>50</v>
      </c>
      <c r="Z80" s="166">
        <f t="shared" si="56"/>
        <v>50</v>
      </c>
      <c r="AA80" s="165">
        <f t="shared" si="56"/>
        <v>50</v>
      </c>
      <c r="AB80" s="166">
        <f t="shared" si="56"/>
        <v>50</v>
      </c>
      <c r="AC80" s="1281">
        <f t="shared" si="56"/>
        <v>50</v>
      </c>
      <c r="AD80" s="1280">
        <f t="shared" si="56"/>
        <v>50</v>
      </c>
      <c r="AE80" s="1281">
        <f t="shared" si="56"/>
        <v>50</v>
      </c>
      <c r="AF80" s="1280">
        <f t="shared" si="56"/>
        <v>50</v>
      </c>
      <c r="AG80" s="1281">
        <f t="shared" si="56"/>
        <v>50</v>
      </c>
      <c r="AH80" s="1280">
        <f t="shared" si="56"/>
        <v>50</v>
      </c>
      <c r="AI80" s="1281">
        <f t="shared" si="56"/>
        <v>50</v>
      </c>
      <c r="AJ80" s="1280">
        <f t="shared" si="56"/>
        <v>50</v>
      </c>
      <c r="AK80" s="1282">
        <f t="shared" si="56"/>
        <v>50</v>
      </c>
      <c r="AL80" s="1127"/>
      <c r="AM80" s="2583"/>
      <c r="AN80" s="2584"/>
      <c r="AO80" s="2588"/>
    </row>
    <row r="81" spans="1:41" s="2536" customFormat="1" ht="15" customHeight="1">
      <c r="B81" s="2760" t="s">
        <v>2106</v>
      </c>
      <c r="C81" s="116"/>
      <c r="D81" s="1292"/>
      <c r="E81" s="1292"/>
      <c r="F81" s="1292"/>
      <c r="G81" s="1293"/>
      <c r="H81" s="1270" t="s">
        <v>189</v>
      </c>
      <c r="I81" s="165" t="s">
        <v>189</v>
      </c>
      <c r="J81" s="166" t="s">
        <v>189</v>
      </c>
      <c r="K81" s="165" t="s">
        <v>189</v>
      </c>
      <c r="L81" s="166" t="s">
        <v>189</v>
      </c>
      <c r="M81" s="165" t="s">
        <v>189</v>
      </c>
      <c r="N81" s="166" t="s">
        <v>189</v>
      </c>
      <c r="O81" s="165" t="s">
        <v>189</v>
      </c>
      <c r="P81" s="166" t="s">
        <v>189</v>
      </c>
      <c r="Q81" s="165" t="s">
        <v>189</v>
      </c>
      <c r="R81" s="166" t="s">
        <v>189</v>
      </c>
      <c r="S81" s="165" t="s">
        <v>189</v>
      </c>
      <c r="T81" s="166" t="s">
        <v>189</v>
      </c>
      <c r="U81" s="165" t="s">
        <v>189</v>
      </c>
      <c r="V81" s="166" t="s">
        <v>189</v>
      </c>
      <c r="W81" s="165" t="s">
        <v>189</v>
      </c>
      <c r="X81" s="166" t="s">
        <v>189</v>
      </c>
      <c r="Y81" s="165" t="s">
        <v>189</v>
      </c>
      <c r="Z81" s="1271" t="s">
        <v>189</v>
      </c>
      <c r="AA81" s="165" t="s">
        <v>189</v>
      </c>
      <c r="AB81" s="166" t="s">
        <v>189</v>
      </c>
      <c r="AC81" s="165" t="s">
        <v>189</v>
      </c>
      <c r="AD81" s="166" t="s">
        <v>189</v>
      </c>
      <c r="AE81" s="165" t="s">
        <v>189</v>
      </c>
      <c r="AF81" s="166" t="s">
        <v>189</v>
      </c>
      <c r="AG81" s="165" t="s">
        <v>189</v>
      </c>
      <c r="AH81" s="166" t="s">
        <v>189</v>
      </c>
      <c r="AI81" s="165" t="s">
        <v>189</v>
      </c>
      <c r="AJ81" s="166" t="s">
        <v>189</v>
      </c>
      <c r="AK81" s="167" t="s">
        <v>189</v>
      </c>
      <c r="AL81" s="1127"/>
      <c r="AM81" s="2583" t="s">
        <v>189</v>
      </c>
      <c r="AN81" s="2584" t="s">
        <v>189</v>
      </c>
      <c r="AO81" s="1127"/>
    </row>
    <row r="82" spans="1:41" s="2536" customFormat="1">
      <c r="B82" s="2760" t="s">
        <v>2107</v>
      </c>
      <c r="C82" s="116"/>
      <c r="D82" s="1292"/>
      <c r="E82" s="1292"/>
      <c r="F82" s="1292"/>
      <c r="G82" s="1293"/>
      <c r="H82" s="1270" t="s">
        <v>189</v>
      </c>
      <c r="I82" s="165" t="s">
        <v>189</v>
      </c>
      <c r="J82" s="166" t="s">
        <v>189</v>
      </c>
      <c r="K82" s="165" t="s">
        <v>189</v>
      </c>
      <c r="L82" s="166" t="s">
        <v>189</v>
      </c>
      <c r="M82" s="165" t="s">
        <v>189</v>
      </c>
      <c r="N82" s="166" t="s">
        <v>189</v>
      </c>
      <c r="O82" s="165" t="s">
        <v>189</v>
      </c>
      <c r="P82" s="166" t="s">
        <v>189</v>
      </c>
      <c r="Q82" s="165" t="s">
        <v>189</v>
      </c>
      <c r="R82" s="166" t="s">
        <v>189</v>
      </c>
      <c r="S82" s="165" t="s">
        <v>189</v>
      </c>
      <c r="T82" s="166" t="s">
        <v>189</v>
      </c>
      <c r="U82" s="165" t="s">
        <v>189</v>
      </c>
      <c r="V82" s="166" t="s">
        <v>189</v>
      </c>
      <c r="W82" s="165" t="s">
        <v>189</v>
      </c>
      <c r="X82" s="166" t="s">
        <v>189</v>
      </c>
      <c r="Y82" s="165" t="s">
        <v>189</v>
      </c>
      <c r="Z82" s="1271" t="s">
        <v>189</v>
      </c>
      <c r="AA82" s="165" t="s">
        <v>189</v>
      </c>
      <c r="AB82" s="166" t="s">
        <v>189</v>
      </c>
      <c r="AC82" s="165" t="s">
        <v>189</v>
      </c>
      <c r="AD82" s="166" t="s">
        <v>189</v>
      </c>
      <c r="AE82" s="165" t="s">
        <v>189</v>
      </c>
      <c r="AF82" s="166" t="s">
        <v>189</v>
      </c>
      <c r="AG82" s="165" t="s">
        <v>189</v>
      </c>
      <c r="AH82" s="166" t="s">
        <v>189</v>
      </c>
      <c r="AI82" s="165" t="s">
        <v>189</v>
      </c>
      <c r="AJ82" s="166" t="s">
        <v>189</v>
      </c>
      <c r="AK82" s="167" t="s">
        <v>189</v>
      </c>
      <c r="AL82" s="1127"/>
      <c r="AM82" s="2583" t="s">
        <v>189</v>
      </c>
      <c r="AN82" s="2584" t="s">
        <v>189</v>
      </c>
      <c r="AO82" s="1127"/>
    </row>
    <row r="83" spans="1:41" s="2536" customFormat="1">
      <c r="B83" s="2760" t="s">
        <v>2108</v>
      </c>
      <c r="C83" s="116"/>
      <c r="D83" s="1292"/>
      <c r="E83" s="1292"/>
      <c r="F83" s="1292"/>
      <c r="G83" s="1293"/>
      <c r="H83" s="1270" t="s">
        <v>189</v>
      </c>
      <c r="I83" s="165" t="s">
        <v>189</v>
      </c>
      <c r="J83" s="166" t="s">
        <v>189</v>
      </c>
      <c r="K83" s="165" t="s">
        <v>189</v>
      </c>
      <c r="L83" s="166" t="s">
        <v>189</v>
      </c>
      <c r="M83" s="165" t="s">
        <v>189</v>
      </c>
      <c r="N83" s="166" t="s">
        <v>189</v>
      </c>
      <c r="O83" s="165" t="s">
        <v>189</v>
      </c>
      <c r="P83" s="166" t="s">
        <v>189</v>
      </c>
      <c r="Q83" s="165" t="s">
        <v>189</v>
      </c>
      <c r="R83" s="166" t="s">
        <v>189</v>
      </c>
      <c r="S83" s="165" t="s">
        <v>189</v>
      </c>
      <c r="T83" s="166" t="s">
        <v>189</v>
      </c>
      <c r="U83" s="165" t="s">
        <v>189</v>
      </c>
      <c r="V83" s="166" t="s">
        <v>189</v>
      </c>
      <c r="W83" s="165" t="s">
        <v>189</v>
      </c>
      <c r="X83" s="166" t="s">
        <v>189</v>
      </c>
      <c r="Y83" s="165" t="s">
        <v>189</v>
      </c>
      <c r="Z83" s="1271" t="s">
        <v>189</v>
      </c>
      <c r="AA83" s="165" t="s">
        <v>189</v>
      </c>
      <c r="AB83" s="166" t="s">
        <v>189</v>
      </c>
      <c r="AC83" s="165" t="s">
        <v>189</v>
      </c>
      <c r="AD83" s="166" t="s">
        <v>189</v>
      </c>
      <c r="AE83" s="165" t="s">
        <v>189</v>
      </c>
      <c r="AF83" s="166" t="s">
        <v>189</v>
      </c>
      <c r="AG83" s="165" t="s">
        <v>189</v>
      </c>
      <c r="AH83" s="166" t="s">
        <v>189</v>
      </c>
      <c r="AI83" s="165" t="s">
        <v>189</v>
      </c>
      <c r="AJ83" s="166" t="s">
        <v>189</v>
      </c>
      <c r="AK83" s="167" t="s">
        <v>189</v>
      </c>
      <c r="AL83" s="1127"/>
      <c r="AM83" s="2583" t="s">
        <v>189</v>
      </c>
      <c r="AN83" s="2584" t="s">
        <v>189</v>
      </c>
      <c r="AO83" s="1127"/>
    </row>
    <row r="84" spans="1:41" s="2536" customFormat="1">
      <c r="B84" s="2760" t="s">
        <v>2109</v>
      </c>
      <c r="C84" s="116"/>
      <c r="D84" s="1292"/>
      <c r="E84" s="1292"/>
      <c r="F84" s="1292"/>
      <c r="G84" s="1293"/>
      <c r="H84" s="1270" t="s">
        <v>189</v>
      </c>
      <c r="I84" s="165" t="s">
        <v>189</v>
      </c>
      <c r="J84" s="166" t="s">
        <v>189</v>
      </c>
      <c r="K84" s="165" t="s">
        <v>189</v>
      </c>
      <c r="L84" s="166" t="s">
        <v>189</v>
      </c>
      <c r="M84" s="165" t="s">
        <v>189</v>
      </c>
      <c r="N84" s="166" t="s">
        <v>189</v>
      </c>
      <c r="O84" s="165" t="s">
        <v>189</v>
      </c>
      <c r="P84" s="166" t="s">
        <v>189</v>
      </c>
      <c r="Q84" s="165" t="s">
        <v>189</v>
      </c>
      <c r="R84" s="166" t="s">
        <v>189</v>
      </c>
      <c r="S84" s="165" t="s">
        <v>189</v>
      </c>
      <c r="T84" s="166" t="s">
        <v>189</v>
      </c>
      <c r="U84" s="165" t="s">
        <v>189</v>
      </c>
      <c r="V84" s="166" t="s">
        <v>189</v>
      </c>
      <c r="W84" s="165" t="s">
        <v>189</v>
      </c>
      <c r="X84" s="166" t="s">
        <v>189</v>
      </c>
      <c r="Y84" s="165" t="s">
        <v>189</v>
      </c>
      <c r="Z84" s="1271" t="s">
        <v>189</v>
      </c>
      <c r="AA84" s="165" t="s">
        <v>189</v>
      </c>
      <c r="AB84" s="166" t="s">
        <v>189</v>
      </c>
      <c r="AC84" s="165" t="s">
        <v>189</v>
      </c>
      <c r="AD84" s="166" t="s">
        <v>189</v>
      </c>
      <c r="AE84" s="165" t="s">
        <v>189</v>
      </c>
      <c r="AF84" s="166" t="s">
        <v>189</v>
      </c>
      <c r="AG84" s="165" t="s">
        <v>189</v>
      </c>
      <c r="AH84" s="166" t="s">
        <v>189</v>
      </c>
      <c r="AI84" s="165" t="s">
        <v>189</v>
      </c>
      <c r="AJ84" s="166" t="s">
        <v>189</v>
      </c>
      <c r="AK84" s="167" t="s">
        <v>189</v>
      </c>
      <c r="AL84" s="1127"/>
      <c r="AM84" s="2583" t="s">
        <v>189</v>
      </c>
      <c r="AN84" s="2584" t="s">
        <v>189</v>
      </c>
      <c r="AO84" s="1127"/>
    </row>
    <row r="85" spans="1:41" s="2536" customFormat="1">
      <c r="B85" s="2760" t="s">
        <v>2110</v>
      </c>
      <c r="C85" s="116"/>
      <c r="D85" s="1292"/>
      <c r="E85" s="1292"/>
      <c r="F85" s="1292"/>
      <c r="G85" s="1293"/>
      <c r="H85" s="1270" t="s">
        <v>189</v>
      </c>
      <c r="I85" s="165" t="s">
        <v>189</v>
      </c>
      <c r="J85" s="166" t="s">
        <v>189</v>
      </c>
      <c r="K85" s="165" t="s">
        <v>189</v>
      </c>
      <c r="L85" s="166" t="s">
        <v>189</v>
      </c>
      <c r="M85" s="165" t="s">
        <v>189</v>
      </c>
      <c r="N85" s="166" t="s">
        <v>189</v>
      </c>
      <c r="O85" s="165" t="s">
        <v>189</v>
      </c>
      <c r="P85" s="166" t="s">
        <v>189</v>
      </c>
      <c r="Q85" s="165" t="s">
        <v>189</v>
      </c>
      <c r="R85" s="166" t="s">
        <v>189</v>
      </c>
      <c r="S85" s="165" t="s">
        <v>189</v>
      </c>
      <c r="T85" s="166" t="s">
        <v>189</v>
      </c>
      <c r="U85" s="165" t="s">
        <v>189</v>
      </c>
      <c r="V85" s="166" t="s">
        <v>189</v>
      </c>
      <c r="W85" s="165" t="s">
        <v>189</v>
      </c>
      <c r="X85" s="166" t="s">
        <v>189</v>
      </c>
      <c r="Y85" s="165" t="s">
        <v>189</v>
      </c>
      <c r="Z85" s="1271" t="s">
        <v>189</v>
      </c>
      <c r="AA85" s="165" t="s">
        <v>189</v>
      </c>
      <c r="AB85" s="166" t="s">
        <v>189</v>
      </c>
      <c r="AC85" s="165" t="s">
        <v>189</v>
      </c>
      <c r="AD85" s="166" t="s">
        <v>189</v>
      </c>
      <c r="AE85" s="165" t="s">
        <v>189</v>
      </c>
      <c r="AF85" s="166" t="s">
        <v>189</v>
      </c>
      <c r="AG85" s="165" t="s">
        <v>189</v>
      </c>
      <c r="AH85" s="166" t="s">
        <v>189</v>
      </c>
      <c r="AI85" s="165" t="s">
        <v>189</v>
      </c>
      <c r="AJ85" s="166" t="s">
        <v>189</v>
      </c>
      <c r="AK85" s="167" t="s">
        <v>189</v>
      </c>
      <c r="AL85" s="1127"/>
      <c r="AM85" s="2583" t="s">
        <v>189</v>
      </c>
      <c r="AN85" s="2584" t="s">
        <v>189</v>
      </c>
      <c r="AO85" s="1127"/>
    </row>
    <row r="86" spans="1:41">
      <c r="B86" s="2762" t="s">
        <v>2111</v>
      </c>
      <c r="C86" s="212"/>
      <c r="D86" s="213"/>
      <c r="E86" s="213"/>
      <c r="F86" s="213"/>
      <c r="G86" s="1283"/>
      <c r="H86" s="1279" t="s">
        <v>189</v>
      </c>
      <c r="I86" s="214" t="s">
        <v>189</v>
      </c>
      <c r="J86" s="169" t="s">
        <v>189</v>
      </c>
      <c r="K86" s="214" t="s">
        <v>189</v>
      </c>
      <c r="L86" s="169" t="s">
        <v>189</v>
      </c>
      <c r="M86" s="214" t="s">
        <v>189</v>
      </c>
      <c r="N86" s="169" t="s">
        <v>189</v>
      </c>
      <c r="O86" s="214" t="s">
        <v>189</v>
      </c>
      <c r="P86" s="169" t="s">
        <v>189</v>
      </c>
      <c r="Q86" s="214" t="s">
        <v>189</v>
      </c>
      <c r="R86" s="169" t="s">
        <v>189</v>
      </c>
      <c r="S86" s="214" t="s">
        <v>189</v>
      </c>
      <c r="T86" s="169" t="s">
        <v>189</v>
      </c>
      <c r="U86" s="214" t="s">
        <v>189</v>
      </c>
      <c r="V86" s="169" t="s">
        <v>189</v>
      </c>
      <c r="W86" s="214" t="s">
        <v>189</v>
      </c>
      <c r="X86" s="169" t="s">
        <v>189</v>
      </c>
      <c r="Y86" s="214" t="s">
        <v>189</v>
      </c>
      <c r="Z86" s="169" t="s">
        <v>189</v>
      </c>
      <c r="AA86" s="214" t="s">
        <v>189</v>
      </c>
      <c r="AB86" s="169" t="s">
        <v>189</v>
      </c>
      <c r="AC86" s="214" t="s">
        <v>189</v>
      </c>
      <c r="AD86" s="169" t="s">
        <v>189</v>
      </c>
      <c r="AE86" s="214" t="s">
        <v>189</v>
      </c>
      <c r="AF86" s="169" t="s">
        <v>189</v>
      </c>
      <c r="AG86" s="214" t="s">
        <v>189</v>
      </c>
      <c r="AH86" s="169" t="s">
        <v>189</v>
      </c>
      <c r="AI86" s="214" t="s">
        <v>189</v>
      </c>
      <c r="AJ86" s="169" t="s">
        <v>189</v>
      </c>
      <c r="AK86" s="1285" t="s">
        <v>189</v>
      </c>
      <c r="AL86" s="1127"/>
      <c r="AM86" s="2598" t="s">
        <v>189</v>
      </c>
      <c r="AN86" s="2599" t="s">
        <v>189</v>
      </c>
      <c r="AO86" s="1127"/>
    </row>
    <row r="87" spans="1:41">
      <c r="G87" s="425"/>
      <c r="H87" s="1127"/>
      <c r="I87" s="433"/>
      <c r="J87" s="1127"/>
      <c r="K87" s="433"/>
      <c r="L87" s="1127"/>
      <c r="M87" s="433"/>
      <c r="N87" s="1127"/>
      <c r="O87" s="433"/>
      <c r="P87" s="1127"/>
      <c r="Q87" s="433"/>
      <c r="R87" s="1127"/>
      <c r="S87" s="433"/>
      <c r="T87" s="1127"/>
      <c r="U87" s="433"/>
      <c r="V87" s="1127"/>
      <c r="W87" s="433"/>
      <c r="X87" s="1127"/>
      <c r="Y87" s="433"/>
      <c r="Z87" s="1127"/>
      <c r="AA87" s="433"/>
      <c r="AB87" s="1127"/>
      <c r="AC87" s="433"/>
      <c r="AD87" s="1127"/>
      <c r="AE87" s="433"/>
      <c r="AF87" s="1127"/>
      <c r="AG87" s="433"/>
      <c r="AH87" s="1127"/>
      <c r="AI87" s="433"/>
      <c r="AJ87" s="1127"/>
      <c r="AK87" s="433"/>
      <c r="AL87" s="1127"/>
      <c r="AM87" s="1130"/>
      <c r="AN87" s="1130"/>
      <c r="AO87" s="2540"/>
    </row>
    <row r="88" spans="1:41" ht="35.25" customHeight="1">
      <c r="B88" s="51"/>
      <c r="C88" s="41" t="s">
        <v>134</v>
      </c>
      <c r="D88" s="171" t="s">
        <v>1199</v>
      </c>
      <c r="E88" s="52"/>
      <c r="F88" s="96"/>
      <c r="G88" s="3285"/>
      <c r="H88" s="1287">
        <v>100</v>
      </c>
      <c r="I88" s="1288">
        <f>H88</f>
        <v>100</v>
      </c>
      <c r="J88" s="1289">
        <f>H88+100</f>
        <v>200</v>
      </c>
      <c r="K88" s="1288">
        <f>I88+100</f>
        <v>200</v>
      </c>
      <c r="L88" s="1289">
        <f t="shared" ref="L88" si="57">J88+100</f>
        <v>300</v>
      </c>
      <c r="M88" s="1288">
        <f t="shared" ref="M88" si="58">K88+100</f>
        <v>300</v>
      </c>
      <c r="N88" s="1289">
        <f t="shared" ref="N88" si="59">L88+100</f>
        <v>400</v>
      </c>
      <c r="O88" s="1288">
        <f t="shared" ref="O88" si="60">M88+100</f>
        <v>400</v>
      </c>
      <c r="P88" s="1289">
        <f t="shared" ref="P88" si="61">N88+100</f>
        <v>500</v>
      </c>
      <c r="Q88" s="1288">
        <f t="shared" ref="Q88" si="62">O88+100</f>
        <v>500</v>
      </c>
      <c r="R88" s="1289">
        <f t="shared" ref="R88" si="63">P88+100</f>
        <v>600</v>
      </c>
      <c r="S88" s="1288">
        <f t="shared" ref="S88" si="64">Q88+100</f>
        <v>600</v>
      </c>
      <c r="T88" s="1289">
        <f t="shared" ref="T88" si="65">R88+100</f>
        <v>700</v>
      </c>
      <c r="U88" s="1288">
        <f t="shared" ref="U88" si="66">S88+100</f>
        <v>700</v>
      </c>
      <c r="V88" s="1289">
        <f t="shared" ref="V88" si="67">T88+100</f>
        <v>800</v>
      </c>
      <c r="W88" s="1288">
        <f t="shared" ref="W88" si="68">U88+100</f>
        <v>800</v>
      </c>
      <c r="X88" s="1289">
        <f t="shared" ref="X88" si="69">V88+100</f>
        <v>900</v>
      </c>
      <c r="Y88" s="1288">
        <f t="shared" ref="Y88" si="70">W88+100</f>
        <v>900</v>
      </c>
      <c r="Z88" s="1289">
        <f t="shared" ref="Z88" si="71">X88+100</f>
        <v>1000</v>
      </c>
      <c r="AA88" s="1288">
        <f t="shared" ref="AA88" si="72">Y88+100</f>
        <v>1000</v>
      </c>
      <c r="AB88" s="1289">
        <f t="shared" ref="AB88" si="73">Z88+100</f>
        <v>1100</v>
      </c>
      <c r="AC88" s="1288">
        <f t="shared" ref="AC88" si="74">AA88+100</f>
        <v>1100</v>
      </c>
      <c r="AD88" s="1289">
        <f t="shared" ref="AD88" si="75">AB88+100</f>
        <v>1200</v>
      </c>
      <c r="AE88" s="1288">
        <f t="shared" ref="AE88" si="76">AC88+100</f>
        <v>1200</v>
      </c>
      <c r="AF88" s="1289">
        <f t="shared" ref="AF88" si="77">AD88+100</f>
        <v>1300</v>
      </c>
      <c r="AG88" s="1288">
        <f t="shared" ref="AG88" si="78">AE88+100</f>
        <v>1300</v>
      </c>
      <c r="AH88" s="1289">
        <f t="shared" ref="AH88" si="79">AF88+100</f>
        <v>1400</v>
      </c>
      <c r="AI88" s="1288">
        <f t="shared" ref="AI88" si="80">AG88+100</f>
        <v>1400</v>
      </c>
      <c r="AJ88" s="1289">
        <f t="shared" ref="AJ88" si="81">AH88+100</f>
        <v>1500</v>
      </c>
      <c r="AK88" s="1290">
        <f t="shared" ref="AK88" si="82">AI88+100</f>
        <v>1500</v>
      </c>
      <c r="AL88" s="2589"/>
      <c r="AM88" s="3286" t="s">
        <v>1955</v>
      </c>
      <c r="AN88" s="3287" t="s">
        <v>1954</v>
      </c>
      <c r="AO88" s="958"/>
    </row>
    <row r="89" spans="1:41" s="2536" customFormat="1">
      <c r="B89" s="2759" t="s">
        <v>2112</v>
      </c>
      <c r="C89" s="39"/>
      <c r="D89" s="40"/>
      <c r="E89" s="40"/>
      <c r="F89" s="40"/>
      <c r="G89" s="3290"/>
      <c r="H89" s="164" t="s">
        <v>189</v>
      </c>
      <c r="I89" s="165" t="s">
        <v>189</v>
      </c>
      <c r="J89" s="166" t="s">
        <v>189</v>
      </c>
      <c r="K89" s="165" t="s">
        <v>189</v>
      </c>
      <c r="L89" s="166" t="s">
        <v>189</v>
      </c>
      <c r="M89" s="165" t="s">
        <v>189</v>
      </c>
      <c r="N89" s="166" t="s">
        <v>189</v>
      </c>
      <c r="O89" s="165" t="s">
        <v>189</v>
      </c>
      <c r="P89" s="166" t="s">
        <v>189</v>
      </c>
      <c r="Q89" s="165" t="s">
        <v>189</v>
      </c>
      <c r="R89" s="166" t="s">
        <v>189</v>
      </c>
      <c r="S89" s="165" t="s">
        <v>189</v>
      </c>
      <c r="T89" s="166" t="s">
        <v>189</v>
      </c>
      <c r="U89" s="165" t="s">
        <v>189</v>
      </c>
      <c r="V89" s="166" t="s">
        <v>189</v>
      </c>
      <c r="W89" s="165" t="s">
        <v>189</v>
      </c>
      <c r="X89" s="166" t="s">
        <v>189</v>
      </c>
      <c r="Y89" s="165" t="s">
        <v>189</v>
      </c>
      <c r="Z89" s="166" t="s">
        <v>189</v>
      </c>
      <c r="AA89" s="165" t="s">
        <v>189</v>
      </c>
      <c r="AB89" s="166" t="s">
        <v>189</v>
      </c>
      <c r="AC89" s="165" t="s">
        <v>189</v>
      </c>
      <c r="AD89" s="166" t="s">
        <v>189</v>
      </c>
      <c r="AE89" s="165" t="s">
        <v>189</v>
      </c>
      <c r="AF89" s="166" t="s">
        <v>189</v>
      </c>
      <c r="AG89" s="165" t="s">
        <v>189</v>
      </c>
      <c r="AH89" s="166" t="s">
        <v>189</v>
      </c>
      <c r="AI89" s="165" t="s">
        <v>189</v>
      </c>
      <c r="AJ89" s="166" t="s">
        <v>189</v>
      </c>
      <c r="AK89" s="167" t="s">
        <v>189</v>
      </c>
      <c r="AL89" s="1127"/>
      <c r="AM89" s="2583" t="s">
        <v>189</v>
      </c>
      <c r="AN89" s="2584" t="s">
        <v>189</v>
      </c>
      <c r="AO89" s="2540"/>
    </row>
    <row r="90" spans="1:41" s="2536" customFormat="1">
      <c r="B90" s="2760" t="s">
        <v>135</v>
      </c>
      <c r="C90" s="37" t="s">
        <v>144</v>
      </c>
      <c r="D90" s="35"/>
      <c r="E90" s="35"/>
      <c r="F90" s="35"/>
      <c r="G90" s="168"/>
      <c r="H90" s="164"/>
      <c r="I90" s="165"/>
      <c r="J90" s="166"/>
      <c r="K90" s="165"/>
      <c r="L90" s="166"/>
      <c r="M90" s="165"/>
      <c r="N90" s="166"/>
      <c r="O90" s="165"/>
      <c r="P90" s="166"/>
      <c r="Q90" s="165"/>
      <c r="R90" s="166"/>
      <c r="S90" s="165"/>
      <c r="T90" s="166"/>
      <c r="U90" s="165"/>
      <c r="V90" s="166"/>
      <c r="W90" s="165"/>
      <c r="X90" s="166"/>
      <c r="Y90" s="165"/>
      <c r="Z90" s="1271"/>
      <c r="AA90" s="165"/>
      <c r="AB90" s="166"/>
      <c r="AC90" s="165"/>
      <c r="AD90" s="166"/>
      <c r="AE90" s="165"/>
      <c r="AF90" s="166"/>
      <c r="AG90" s="165"/>
      <c r="AH90" s="166"/>
      <c r="AI90" s="165"/>
      <c r="AJ90" s="166"/>
      <c r="AK90" s="167"/>
      <c r="AL90" s="1127"/>
      <c r="AM90" s="2583"/>
      <c r="AN90" s="2584"/>
      <c r="AO90" s="2540"/>
    </row>
    <row r="91" spans="1:41">
      <c r="B91" s="2760" t="s">
        <v>136</v>
      </c>
      <c r="C91" s="37" t="s">
        <v>22</v>
      </c>
      <c r="D91" s="35"/>
      <c r="E91" s="35"/>
      <c r="F91" s="35"/>
      <c r="G91" s="168"/>
      <c r="H91" s="164"/>
      <c r="I91" s="165"/>
      <c r="J91" s="166"/>
      <c r="K91" s="165"/>
      <c r="L91" s="166"/>
      <c r="M91" s="165"/>
      <c r="N91" s="166"/>
      <c r="O91" s="165"/>
      <c r="P91" s="166"/>
      <c r="Q91" s="165"/>
      <c r="R91" s="166"/>
      <c r="S91" s="165"/>
      <c r="T91" s="166"/>
      <c r="U91" s="165"/>
      <c r="V91" s="166"/>
      <c r="W91" s="165"/>
      <c r="X91" s="166"/>
      <c r="Y91" s="165"/>
      <c r="Z91" s="1271"/>
      <c r="AA91" s="165"/>
      <c r="AB91" s="166"/>
      <c r="AC91" s="165"/>
      <c r="AD91" s="166"/>
      <c r="AE91" s="165"/>
      <c r="AF91" s="166"/>
      <c r="AG91" s="165"/>
      <c r="AH91" s="166"/>
      <c r="AI91" s="165"/>
      <c r="AJ91" s="166"/>
      <c r="AK91" s="167"/>
      <c r="AL91" s="1127"/>
      <c r="AM91" s="2583"/>
      <c r="AN91" s="2584"/>
      <c r="AO91" s="2540"/>
    </row>
    <row r="92" spans="1:41">
      <c r="A92" s="2536" t="s">
        <v>2519</v>
      </c>
      <c r="B92" s="2760" t="s">
        <v>137</v>
      </c>
      <c r="C92" s="116" t="s">
        <v>211</v>
      </c>
      <c r="D92" s="162"/>
      <c r="E92" s="162"/>
      <c r="F92" s="162"/>
      <c r="G92" s="183" t="s">
        <v>208</v>
      </c>
      <c r="H92" s="164">
        <v>20</v>
      </c>
      <c r="I92" s="165">
        <v>20</v>
      </c>
      <c r="J92" s="166">
        <v>20</v>
      </c>
      <c r="K92" s="165">
        <v>20</v>
      </c>
      <c r="L92" s="166">
        <v>20</v>
      </c>
      <c r="M92" s="165">
        <v>20</v>
      </c>
      <c r="N92" s="166">
        <v>20</v>
      </c>
      <c r="O92" s="165">
        <v>40</v>
      </c>
      <c r="P92" s="1295">
        <v>40</v>
      </c>
      <c r="Q92" s="1296">
        <v>40</v>
      </c>
      <c r="R92" s="1295">
        <v>40</v>
      </c>
      <c r="S92" s="1296">
        <v>40</v>
      </c>
      <c r="T92" s="1295">
        <v>40</v>
      </c>
      <c r="U92" s="1296">
        <v>40</v>
      </c>
      <c r="V92" s="1295">
        <v>40</v>
      </c>
      <c r="W92" s="1296">
        <v>40</v>
      </c>
      <c r="X92" s="1295">
        <v>40</v>
      </c>
      <c r="Y92" s="1296">
        <v>40</v>
      </c>
      <c r="Z92" s="321">
        <v>40</v>
      </c>
      <c r="AA92" s="1296">
        <v>40</v>
      </c>
      <c r="AB92" s="1295">
        <v>40</v>
      </c>
      <c r="AC92" s="1296">
        <v>50</v>
      </c>
      <c r="AD92" s="1295">
        <v>50</v>
      </c>
      <c r="AE92" s="1296">
        <v>50</v>
      </c>
      <c r="AF92" s="1295">
        <v>50</v>
      </c>
      <c r="AG92" s="1296">
        <v>50</v>
      </c>
      <c r="AH92" s="1295">
        <v>50</v>
      </c>
      <c r="AI92" s="1296">
        <v>50</v>
      </c>
      <c r="AJ92" s="1295">
        <v>50</v>
      </c>
      <c r="AK92" s="1297">
        <v>50</v>
      </c>
      <c r="AL92" s="1127"/>
      <c r="AM92" s="2583"/>
      <c r="AN92" s="2584"/>
      <c r="AO92" s="2540"/>
    </row>
    <row r="93" spans="1:41">
      <c r="B93" s="2760" t="s">
        <v>138</v>
      </c>
      <c r="C93" s="116" t="s">
        <v>2097</v>
      </c>
      <c r="D93" s="1426" t="s">
        <v>2114</v>
      </c>
      <c r="E93" s="162"/>
      <c r="F93" s="162"/>
      <c r="G93" s="168"/>
      <c r="H93" s="164" t="s">
        <v>189</v>
      </c>
      <c r="I93" s="165" t="s">
        <v>189</v>
      </c>
      <c r="J93" s="166" t="s">
        <v>189</v>
      </c>
      <c r="K93" s="165" t="s">
        <v>189</v>
      </c>
      <c r="L93" s="166" t="s">
        <v>189</v>
      </c>
      <c r="M93" s="165" t="s">
        <v>189</v>
      </c>
      <c r="N93" s="166" t="s">
        <v>189</v>
      </c>
      <c r="O93" s="165" t="s">
        <v>189</v>
      </c>
      <c r="P93" s="166" t="s">
        <v>189</v>
      </c>
      <c r="Q93" s="165" t="s">
        <v>189</v>
      </c>
      <c r="R93" s="166" t="s">
        <v>189</v>
      </c>
      <c r="S93" s="165" t="s">
        <v>189</v>
      </c>
      <c r="T93" s="166" t="s">
        <v>189</v>
      </c>
      <c r="U93" s="165" t="s">
        <v>189</v>
      </c>
      <c r="V93" s="166" t="s">
        <v>189</v>
      </c>
      <c r="W93" s="165" t="s">
        <v>189</v>
      </c>
      <c r="X93" s="166" t="s">
        <v>189</v>
      </c>
      <c r="Y93" s="165" t="s">
        <v>189</v>
      </c>
      <c r="Z93" s="166" t="s">
        <v>189</v>
      </c>
      <c r="AA93" s="165" t="s">
        <v>189</v>
      </c>
      <c r="AB93" s="166" t="s">
        <v>189</v>
      </c>
      <c r="AC93" s="165" t="s">
        <v>189</v>
      </c>
      <c r="AD93" s="166" t="s">
        <v>189</v>
      </c>
      <c r="AE93" s="165" t="s">
        <v>189</v>
      </c>
      <c r="AF93" s="166" t="s">
        <v>189</v>
      </c>
      <c r="AG93" s="165" t="s">
        <v>189</v>
      </c>
      <c r="AH93" s="166" t="s">
        <v>189</v>
      </c>
      <c r="AI93" s="165" t="s">
        <v>189</v>
      </c>
      <c r="AJ93" s="166" t="s">
        <v>189</v>
      </c>
      <c r="AK93" s="167" t="s">
        <v>189</v>
      </c>
      <c r="AL93" s="1127"/>
      <c r="AM93" s="2583" t="s">
        <v>189</v>
      </c>
      <c r="AN93" s="2584" t="s">
        <v>189</v>
      </c>
      <c r="AO93" s="1127"/>
    </row>
    <row r="94" spans="1:41">
      <c r="B94" s="2764" t="s">
        <v>139</v>
      </c>
      <c r="C94" s="116" t="s">
        <v>2098</v>
      </c>
      <c r="D94" s="162"/>
      <c r="E94" s="162"/>
      <c r="F94" s="162"/>
      <c r="G94" s="168"/>
      <c r="H94" s="164" t="s">
        <v>189</v>
      </c>
      <c r="I94" s="165" t="s">
        <v>189</v>
      </c>
      <c r="J94" s="166" t="s">
        <v>189</v>
      </c>
      <c r="K94" s="165" t="s">
        <v>189</v>
      </c>
      <c r="L94" s="166" t="s">
        <v>189</v>
      </c>
      <c r="M94" s="165" t="s">
        <v>189</v>
      </c>
      <c r="N94" s="166" t="s">
        <v>189</v>
      </c>
      <c r="O94" s="165" t="s">
        <v>189</v>
      </c>
      <c r="P94" s="166" t="s">
        <v>189</v>
      </c>
      <c r="Q94" s="165" t="s">
        <v>189</v>
      </c>
      <c r="R94" s="166" t="s">
        <v>189</v>
      </c>
      <c r="S94" s="165" t="s">
        <v>189</v>
      </c>
      <c r="T94" s="166" t="s">
        <v>189</v>
      </c>
      <c r="U94" s="165" t="s">
        <v>189</v>
      </c>
      <c r="V94" s="166" t="s">
        <v>189</v>
      </c>
      <c r="W94" s="165" t="s">
        <v>189</v>
      </c>
      <c r="X94" s="166" t="s">
        <v>189</v>
      </c>
      <c r="Y94" s="165" t="s">
        <v>189</v>
      </c>
      <c r="Z94" s="166" t="s">
        <v>189</v>
      </c>
      <c r="AA94" s="165" t="s">
        <v>189</v>
      </c>
      <c r="AB94" s="166" t="s">
        <v>189</v>
      </c>
      <c r="AC94" s="165" t="s">
        <v>189</v>
      </c>
      <c r="AD94" s="166" t="s">
        <v>189</v>
      </c>
      <c r="AE94" s="165" t="s">
        <v>189</v>
      </c>
      <c r="AF94" s="166" t="s">
        <v>189</v>
      </c>
      <c r="AG94" s="165" t="s">
        <v>189</v>
      </c>
      <c r="AH94" s="166" t="s">
        <v>189</v>
      </c>
      <c r="AI94" s="165" t="s">
        <v>189</v>
      </c>
      <c r="AJ94" s="166" t="s">
        <v>189</v>
      </c>
      <c r="AK94" s="167" t="s">
        <v>189</v>
      </c>
      <c r="AL94" s="1127"/>
      <c r="AM94" s="2583" t="s">
        <v>189</v>
      </c>
      <c r="AN94" s="2584" t="s">
        <v>189</v>
      </c>
      <c r="AO94" s="1127"/>
    </row>
    <row r="95" spans="1:41" s="2536" customFormat="1">
      <c r="B95" s="2761" t="s">
        <v>140</v>
      </c>
      <c r="C95" s="116"/>
      <c r="D95" s="162"/>
      <c r="E95" s="162"/>
      <c r="F95" s="162"/>
      <c r="G95" s="168"/>
      <c r="H95" s="164" t="s">
        <v>189</v>
      </c>
      <c r="I95" s="165" t="s">
        <v>189</v>
      </c>
      <c r="J95" s="166" t="s">
        <v>189</v>
      </c>
      <c r="K95" s="165" t="s">
        <v>189</v>
      </c>
      <c r="L95" s="166" t="s">
        <v>189</v>
      </c>
      <c r="M95" s="165" t="s">
        <v>189</v>
      </c>
      <c r="N95" s="166" t="s">
        <v>189</v>
      </c>
      <c r="O95" s="165" t="s">
        <v>189</v>
      </c>
      <c r="P95" s="166" t="s">
        <v>189</v>
      </c>
      <c r="Q95" s="165" t="s">
        <v>189</v>
      </c>
      <c r="R95" s="166" t="s">
        <v>189</v>
      </c>
      <c r="S95" s="165" t="s">
        <v>189</v>
      </c>
      <c r="T95" s="166" t="s">
        <v>189</v>
      </c>
      <c r="U95" s="165" t="s">
        <v>189</v>
      </c>
      <c r="V95" s="166" t="s">
        <v>189</v>
      </c>
      <c r="W95" s="165" t="s">
        <v>189</v>
      </c>
      <c r="X95" s="166" t="s">
        <v>189</v>
      </c>
      <c r="Y95" s="165" t="s">
        <v>189</v>
      </c>
      <c r="Z95" s="166" t="s">
        <v>189</v>
      </c>
      <c r="AA95" s="165" t="s">
        <v>189</v>
      </c>
      <c r="AB95" s="166" t="s">
        <v>189</v>
      </c>
      <c r="AC95" s="165" t="s">
        <v>189</v>
      </c>
      <c r="AD95" s="166" t="s">
        <v>189</v>
      </c>
      <c r="AE95" s="165" t="s">
        <v>189</v>
      </c>
      <c r="AF95" s="166" t="s">
        <v>189</v>
      </c>
      <c r="AG95" s="165" t="s">
        <v>189</v>
      </c>
      <c r="AH95" s="166" t="s">
        <v>189</v>
      </c>
      <c r="AI95" s="165" t="s">
        <v>189</v>
      </c>
      <c r="AJ95" s="166" t="s">
        <v>189</v>
      </c>
      <c r="AK95" s="167" t="s">
        <v>189</v>
      </c>
      <c r="AL95" s="1127"/>
      <c r="AM95" s="2583" t="s">
        <v>189</v>
      </c>
      <c r="AN95" s="2584" t="s">
        <v>189</v>
      </c>
      <c r="AO95" s="1127"/>
    </row>
    <row r="96" spans="1:41" s="2536" customFormat="1">
      <c r="B96" s="2761" t="s">
        <v>141</v>
      </c>
      <c r="C96" s="37"/>
      <c r="D96" s="35"/>
      <c r="E96" s="35"/>
      <c r="F96" s="35"/>
      <c r="G96" s="168"/>
      <c r="H96" s="164" t="s">
        <v>189</v>
      </c>
      <c r="I96" s="165" t="s">
        <v>189</v>
      </c>
      <c r="J96" s="166" t="s">
        <v>189</v>
      </c>
      <c r="K96" s="165" t="s">
        <v>189</v>
      </c>
      <c r="L96" s="166" t="s">
        <v>189</v>
      </c>
      <c r="M96" s="165" t="s">
        <v>189</v>
      </c>
      <c r="N96" s="166" t="s">
        <v>189</v>
      </c>
      <c r="O96" s="165" t="s">
        <v>189</v>
      </c>
      <c r="P96" s="166" t="s">
        <v>189</v>
      </c>
      <c r="Q96" s="165" t="s">
        <v>189</v>
      </c>
      <c r="R96" s="166" t="s">
        <v>189</v>
      </c>
      <c r="S96" s="165" t="s">
        <v>189</v>
      </c>
      <c r="T96" s="166" t="s">
        <v>189</v>
      </c>
      <c r="U96" s="165" t="s">
        <v>189</v>
      </c>
      <c r="V96" s="166" t="s">
        <v>189</v>
      </c>
      <c r="W96" s="165" t="s">
        <v>189</v>
      </c>
      <c r="X96" s="166" t="s">
        <v>189</v>
      </c>
      <c r="Y96" s="165" t="s">
        <v>189</v>
      </c>
      <c r="Z96" s="166" t="s">
        <v>189</v>
      </c>
      <c r="AA96" s="165" t="s">
        <v>189</v>
      </c>
      <c r="AB96" s="166" t="s">
        <v>189</v>
      </c>
      <c r="AC96" s="165" t="s">
        <v>189</v>
      </c>
      <c r="AD96" s="166" t="s">
        <v>189</v>
      </c>
      <c r="AE96" s="165" t="s">
        <v>189</v>
      </c>
      <c r="AF96" s="166" t="s">
        <v>189</v>
      </c>
      <c r="AG96" s="165" t="s">
        <v>189</v>
      </c>
      <c r="AH96" s="166" t="s">
        <v>189</v>
      </c>
      <c r="AI96" s="165" t="s">
        <v>189</v>
      </c>
      <c r="AJ96" s="166" t="s">
        <v>189</v>
      </c>
      <c r="AK96" s="167" t="s">
        <v>189</v>
      </c>
      <c r="AL96" s="1127"/>
      <c r="AM96" s="2583" t="s">
        <v>189</v>
      </c>
      <c r="AN96" s="2584" t="s">
        <v>189</v>
      </c>
      <c r="AO96" s="2540"/>
    </row>
    <row r="97" spans="2:41" s="2536" customFormat="1">
      <c r="B97" s="2760" t="s">
        <v>142</v>
      </c>
      <c r="C97" s="37"/>
      <c r="D97" s="35"/>
      <c r="E97" s="35"/>
      <c r="F97" s="35"/>
      <c r="G97" s="168"/>
      <c r="H97" s="164" t="s">
        <v>189</v>
      </c>
      <c r="I97" s="165" t="s">
        <v>189</v>
      </c>
      <c r="J97" s="166" t="s">
        <v>189</v>
      </c>
      <c r="K97" s="165" t="s">
        <v>189</v>
      </c>
      <c r="L97" s="166" t="s">
        <v>189</v>
      </c>
      <c r="M97" s="165" t="s">
        <v>189</v>
      </c>
      <c r="N97" s="166" t="s">
        <v>189</v>
      </c>
      <c r="O97" s="165" t="s">
        <v>189</v>
      </c>
      <c r="P97" s="166" t="s">
        <v>189</v>
      </c>
      <c r="Q97" s="165" t="s">
        <v>189</v>
      </c>
      <c r="R97" s="166" t="s">
        <v>189</v>
      </c>
      <c r="S97" s="165" t="s">
        <v>189</v>
      </c>
      <c r="T97" s="166" t="s">
        <v>189</v>
      </c>
      <c r="U97" s="165" t="s">
        <v>189</v>
      </c>
      <c r="V97" s="166" t="s">
        <v>189</v>
      </c>
      <c r="W97" s="165" t="s">
        <v>189</v>
      </c>
      <c r="X97" s="166" t="s">
        <v>189</v>
      </c>
      <c r="Y97" s="165" t="s">
        <v>189</v>
      </c>
      <c r="Z97" s="166" t="s">
        <v>189</v>
      </c>
      <c r="AA97" s="165" t="s">
        <v>189</v>
      </c>
      <c r="AB97" s="166" t="s">
        <v>189</v>
      </c>
      <c r="AC97" s="165" t="s">
        <v>189</v>
      </c>
      <c r="AD97" s="166" t="s">
        <v>189</v>
      </c>
      <c r="AE97" s="165" t="s">
        <v>189</v>
      </c>
      <c r="AF97" s="166" t="s">
        <v>189</v>
      </c>
      <c r="AG97" s="165" t="s">
        <v>189</v>
      </c>
      <c r="AH97" s="166" t="s">
        <v>189</v>
      </c>
      <c r="AI97" s="165" t="s">
        <v>189</v>
      </c>
      <c r="AJ97" s="166" t="s">
        <v>189</v>
      </c>
      <c r="AK97" s="167" t="s">
        <v>189</v>
      </c>
      <c r="AL97" s="1127"/>
      <c r="AM97" s="2583" t="s">
        <v>189</v>
      </c>
      <c r="AN97" s="2584" t="s">
        <v>189</v>
      </c>
      <c r="AO97" s="2540"/>
    </row>
    <row r="98" spans="2:41" s="2536" customFormat="1">
      <c r="B98" s="2760" t="s">
        <v>143</v>
      </c>
      <c r="C98" s="37"/>
      <c r="D98" s="35"/>
      <c r="E98" s="35"/>
      <c r="F98" s="35"/>
      <c r="G98" s="168"/>
      <c r="H98" s="164" t="s">
        <v>189</v>
      </c>
      <c r="I98" s="165" t="s">
        <v>189</v>
      </c>
      <c r="J98" s="166" t="s">
        <v>189</v>
      </c>
      <c r="K98" s="165" t="s">
        <v>189</v>
      </c>
      <c r="L98" s="166" t="s">
        <v>189</v>
      </c>
      <c r="M98" s="165" t="s">
        <v>189</v>
      </c>
      <c r="N98" s="166" t="s">
        <v>189</v>
      </c>
      <c r="O98" s="165" t="s">
        <v>189</v>
      </c>
      <c r="P98" s="166" t="s">
        <v>189</v>
      </c>
      <c r="Q98" s="165" t="s">
        <v>189</v>
      </c>
      <c r="R98" s="166" t="s">
        <v>189</v>
      </c>
      <c r="S98" s="165" t="s">
        <v>189</v>
      </c>
      <c r="T98" s="166" t="s">
        <v>189</v>
      </c>
      <c r="U98" s="165" t="s">
        <v>189</v>
      </c>
      <c r="V98" s="166" t="s">
        <v>189</v>
      </c>
      <c r="W98" s="165" t="s">
        <v>189</v>
      </c>
      <c r="X98" s="166" t="s">
        <v>189</v>
      </c>
      <c r="Y98" s="165" t="s">
        <v>189</v>
      </c>
      <c r="Z98" s="166" t="s">
        <v>189</v>
      </c>
      <c r="AA98" s="165" t="s">
        <v>189</v>
      </c>
      <c r="AB98" s="166" t="s">
        <v>189</v>
      </c>
      <c r="AC98" s="165" t="s">
        <v>189</v>
      </c>
      <c r="AD98" s="166" t="s">
        <v>189</v>
      </c>
      <c r="AE98" s="165" t="s">
        <v>189</v>
      </c>
      <c r="AF98" s="166" t="s">
        <v>189</v>
      </c>
      <c r="AG98" s="165" t="s">
        <v>189</v>
      </c>
      <c r="AH98" s="166" t="s">
        <v>189</v>
      </c>
      <c r="AI98" s="165" t="s">
        <v>189</v>
      </c>
      <c r="AJ98" s="166" t="s">
        <v>189</v>
      </c>
      <c r="AK98" s="167" t="s">
        <v>189</v>
      </c>
      <c r="AL98" s="1127"/>
      <c r="AM98" s="2583" t="s">
        <v>189</v>
      </c>
      <c r="AN98" s="2584" t="s">
        <v>189</v>
      </c>
      <c r="AO98" s="2540"/>
    </row>
    <row r="99" spans="2:41" s="2536" customFormat="1">
      <c r="G99" s="425"/>
      <c r="H99" s="1127"/>
      <c r="I99" s="433"/>
      <c r="J99" s="1127"/>
      <c r="K99" s="433"/>
      <c r="L99" s="1127"/>
      <c r="M99" s="433"/>
      <c r="N99" s="1127"/>
      <c r="O99" s="433"/>
      <c r="P99" s="1127"/>
      <c r="Q99" s="433"/>
      <c r="R99" s="1127"/>
      <c r="S99" s="433"/>
      <c r="T99" s="1127"/>
      <c r="U99" s="433"/>
      <c r="V99" s="1127"/>
      <c r="W99" s="433"/>
      <c r="X99" s="1127"/>
      <c r="Y99" s="433"/>
      <c r="Z99" s="1127"/>
      <c r="AA99" s="433"/>
      <c r="AB99" s="1127"/>
      <c r="AC99" s="433"/>
      <c r="AD99" s="1127"/>
      <c r="AE99" s="433"/>
      <c r="AF99" s="1127"/>
      <c r="AG99" s="433"/>
      <c r="AH99" s="1127"/>
      <c r="AI99" s="433"/>
      <c r="AJ99" s="1127"/>
      <c r="AK99" s="433"/>
      <c r="AL99" s="1127"/>
      <c r="AM99" s="1130"/>
      <c r="AN99" s="1130"/>
      <c r="AO99" s="2540"/>
    </row>
    <row r="100" spans="2:41" s="2536" customFormat="1" ht="35.25" customHeight="1">
      <c r="B100" s="54"/>
      <c r="C100" s="61" t="s">
        <v>2466</v>
      </c>
      <c r="D100" s="171" t="s">
        <v>1199</v>
      </c>
      <c r="E100" s="50"/>
      <c r="F100" s="96"/>
      <c r="G100" s="3291"/>
      <c r="H100" s="1287">
        <v>100</v>
      </c>
      <c r="I100" s="1288">
        <f>H100</f>
        <v>100</v>
      </c>
      <c r="J100" s="1289">
        <f>H100+100</f>
        <v>200</v>
      </c>
      <c r="K100" s="1288">
        <f>I100+100</f>
        <v>200</v>
      </c>
      <c r="L100" s="1289">
        <f t="shared" ref="L100" si="83">J100+100</f>
        <v>300</v>
      </c>
      <c r="M100" s="1288">
        <f t="shared" ref="M100" si="84">K100+100</f>
        <v>300</v>
      </c>
      <c r="N100" s="1289">
        <f t="shared" ref="N100" si="85">L100+100</f>
        <v>400</v>
      </c>
      <c r="O100" s="1288">
        <f t="shared" ref="O100" si="86">M100+100</f>
        <v>400</v>
      </c>
      <c r="P100" s="1289">
        <f t="shared" ref="P100" si="87">N100+100</f>
        <v>500</v>
      </c>
      <c r="Q100" s="1288">
        <f t="shared" ref="Q100" si="88">O100+100</f>
        <v>500</v>
      </c>
      <c r="R100" s="1289">
        <f t="shared" ref="R100" si="89">P100+100</f>
        <v>600</v>
      </c>
      <c r="S100" s="1288">
        <f t="shared" ref="S100" si="90">Q100+100</f>
        <v>600</v>
      </c>
      <c r="T100" s="1289">
        <f t="shared" ref="T100" si="91">R100+100</f>
        <v>700</v>
      </c>
      <c r="U100" s="1288">
        <f t="shared" ref="U100" si="92">S100+100</f>
        <v>700</v>
      </c>
      <c r="V100" s="1289">
        <f t="shared" ref="V100" si="93">T100+100</f>
        <v>800</v>
      </c>
      <c r="W100" s="1288">
        <f t="shared" ref="W100" si="94">U100+100</f>
        <v>800</v>
      </c>
      <c r="X100" s="1289">
        <f t="shared" ref="X100" si="95">V100+100</f>
        <v>900</v>
      </c>
      <c r="Y100" s="1288">
        <f t="shared" ref="Y100" si="96">W100+100</f>
        <v>900</v>
      </c>
      <c r="Z100" s="1289">
        <f t="shared" ref="Z100" si="97">X100+100</f>
        <v>1000</v>
      </c>
      <c r="AA100" s="1288">
        <f t="shared" ref="AA100" si="98">Y100+100</f>
        <v>1000</v>
      </c>
      <c r="AB100" s="1289">
        <f t="shared" ref="AB100" si="99">Z100+100</f>
        <v>1100</v>
      </c>
      <c r="AC100" s="1288">
        <f t="shared" ref="AC100" si="100">AA100+100</f>
        <v>1100</v>
      </c>
      <c r="AD100" s="1289">
        <f t="shared" ref="AD100" si="101">AB100+100</f>
        <v>1200</v>
      </c>
      <c r="AE100" s="1288">
        <f t="shared" ref="AE100" si="102">AC100+100</f>
        <v>1200</v>
      </c>
      <c r="AF100" s="1289">
        <f t="shared" ref="AF100" si="103">AD100+100</f>
        <v>1300</v>
      </c>
      <c r="AG100" s="1288">
        <f t="shared" ref="AG100" si="104">AE100+100</f>
        <v>1300</v>
      </c>
      <c r="AH100" s="1289">
        <f t="shared" ref="AH100" si="105">AF100+100</f>
        <v>1400</v>
      </c>
      <c r="AI100" s="1288">
        <f t="shared" ref="AI100" si="106">AG100+100</f>
        <v>1400</v>
      </c>
      <c r="AJ100" s="1289">
        <f t="shared" ref="AJ100" si="107">AH100+100</f>
        <v>1500</v>
      </c>
      <c r="AK100" s="1290">
        <f t="shared" ref="AK100" si="108">AI100+100</f>
        <v>1500</v>
      </c>
      <c r="AL100" s="2589"/>
      <c r="AM100" s="3286" t="s">
        <v>1955</v>
      </c>
      <c r="AN100" s="3287" t="s">
        <v>1954</v>
      </c>
      <c r="AO100" s="958"/>
    </row>
    <row r="101" spans="2:41">
      <c r="B101" s="3006" t="s">
        <v>2456</v>
      </c>
      <c r="C101" s="1291"/>
      <c r="D101" s="1292"/>
      <c r="E101" s="1292"/>
      <c r="F101" s="1292"/>
      <c r="G101" s="1293"/>
      <c r="H101" s="164" t="s">
        <v>189</v>
      </c>
      <c r="I101" s="165" t="s">
        <v>189</v>
      </c>
      <c r="J101" s="166" t="s">
        <v>189</v>
      </c>
      <c r="K101" s="165" t="s">
        <v>189</v>
      </c>
      <c r="L101" s="166" t="s">
        <v>189</v>
      </c>
      <c r="M101" s="165" t="s">
        <v>189</v>
      </c>
      <c r="N101" s="166" t="s">
        <v>189</v>
      </c>
      <c r="O101" s="165" t="s">
        <v>189</v>
      </c>
      <c r="P101" s="166" t="s">
        <v>189</v>
      </c>
      <c r="Q101" s="165" t="s">
        <v>189</v>
      </c>
      <c r="R101" s="166" t="s">
        <v>189</v>
      </c>
      <c r="S101" s="165" t="s">
        <v>189</v>
      </c>
      <c r="T101" s="166" t="s">
        <v>189</v>
      </c>
      <c r="U101" s="165" t="s">
        <v>189</v>
      </c>
      <c r="V101" s="166" t="s">
        <v>189</v>
      </c>
      <c r="W101" s="165" t="s">
        <v>189</v>
      </c>
      <c r="X101" s="166" t="s">
        <v>189</v>
      </c>
      <c r="Y101" s="165" t="s">
        <v>189</v>
      </c>
      <c r="Z101" s="166" t="s">
        <v>189</v>
      </c>
      <c r="AA101" s="165" t="s">
        <v>189</v>
      </c>
      <c r="AB101" s="166" t="s">
        <v>189</v>
      </c>
      <c r="AC101" s="165" t="s">
        <v>189</v>
      </c>
      <c r="AD101" s="166" t="s">
        <v>189</v>
      </c>
      <c r="AE101" s="165" t="s">
        <v>189</v>
      </c>
      <c r="AF101" s="166" t="s">
        <v>189</v>
      </c>
      <c r="AG101" s="165" t="s">
        <v>189</v>
      </c>
      <c r="AH101" s="166" t="s">
        <v>189</v>
      </c>
      <c r="AI101" s="165" t="s">
        <v>189</v>
      </c>
      <c r="AJ101" s="166" t="s">
        <v>189</v>
      </c>
      <c r="AK101" s="167" t="s">
        <v>189</v>
      </c>
      <c r="AL101" s="1127"/>
      <c r="AM101" s="2583" t="s">
        <v>189</v>
      </c>
      <c r="AN101" s="2584" t="s">
        <v>189</v>
      </c>
      <c r="AO101" s="1127"/>
    </row>
    <row r="102" spans="2:41" s="3010" customFormat="1">
      <c r="B102" s="3009" t="s">
        <v>2457</v>
      </c>
      <c r="C102" s="1425" t="s">
        <v>2467</v>
      </c>
      <c r="D102" s="1426"/>
      <c r="E102" s="1426"/>
      <c r="F102" s="1426"/>
      <c r="G102" s="168"/>
      <c r="H102" s="164">
        <v>25</v>
      </c>
      <c r="I102" s="165">
        <v>25</v>
      </c>
      <c r="J102" s="166">
        <v>25</v>
      </c>
      <c r="K102" s="165">
        <v>25</v>
      </c>
      <c r="L102" s="166">
        <v>25</v>
      </c>
      <c r="M102" s="165">
        <v>50</v>
      </c>
      <c r="N102" s="166">
        <v>50</v>
      </c>
      <c r="O102" s="165">
        <v>50</v>
      </c>
      <c r="P102" s="166">
        <v>50</v>
      </c>
      <c r="Q102" s="165">
        <v>50</v>
      </c>
      <c r="R102" s="166">
        <v>50</v>
      </c>
      <c r="S102" s="165">
        <v>50</v>
      </c>
      <c r="T102" s="166">
        <v>50</v>
      </c>
      <c r="U102" s="165">
        <v>50</v>
      </c>
      <c r="V102" s="166">
        <v>50</v>
      </c>
      <c r="W102" s="165">
        <v>50</v>
      </c>
      <c r="X102" s="166">
        <v>50</v>
      </c>
      <c r="Y102" s="165">
        <v>50</v>
      </c>
      <c r="Z102" s="166">
        <v>50</v>
      </c>
      <c r="AA102" s="165">
        <v>50</v>
      </c>
      <c r="AB102" s="166">
        <v>50</v>
      </c>
      <c r="AC102" s="165">
        <v>50</v>
      </c>
      <c r="AD102" s="166">
        <v>50</v>
      </c>
      <c r="AE102" s="165">
        <v>50</v>
      </c>
      <c r="AF102" s="166">
        <v>50</v>
      </c>
      <c r="AG102" s="165">
        <v>50</v>
      </c>
      <c r="AH102" s="166">
        <v>50</v>
      </c>
      <c r="AI102" s="165">
        <v>50</v>
      </c>
      <c r="AJ102" s="166">
        <v>50</v>
      </c>
      <c r="AK102" s="167">
        <v>50</v>
      </c>
      <c r="AL102" s="1127"/>
      <c r="AM102" s="2583"/>
      <c r="AN102" s="2584"/>
      <c r="AO102" s="2758"/>
    </row>
    <row r="103" spans="2:41">
      <c r="B103" s="2760" t="s">
        <v>2458</v>
      </c>
      <c r="C103" s="37"/>
      <c r="D103" s="35"/>
      <c r="E103" s="35"/>
      <c r="F103" s="35"/>
      <c r="G103" s="168"/>
      <c r="H103" s="164" t="s">
        <v>189</v>
      </c>
      <c r="I103" s="165" t="s">
        <v>189</v>
      </c>
      <c r="J103" s="166" t="s">
        <v>189</v>
      </c>
      <c r="K103" s="165" t="s">
        <v>189</v>
      </c>
      <c r="L103" s="166" t="s">
        <v>189</v>
      </c>
      <c r="M103" s="165" t="s">
        <v>189</v>
      </c>
      <c r="N103" s="166" t="s">
        <v>189</v>
      </c>
      <c r="O103" s="165" t="s">
        <v>189</v>
      </c>
      <c r="P103" s="166" t="s">
        <v>189</v>
      </c>
      <c r="Q103" s="165" t="s">
        <v>189</v>
      </c>
      <c r="R103" s="166" t="s">
        <v>189</v>
      </c>
      <c r="S103" s="165" t="s">
        <v>189</v>
      </c>
      <c r="T103" s="166" t="s">
        <v>189</v>
      </c>
      <c r="U103" s="165" t="s">
        <v>189</v>
      </c>
      <c r="V103" s="166" t="s">
        <v>189</v>
      </c>
      <c r="W103" s="165" t="s">
        <v>189</v>
      </c>
      <c r="X103" s="166" t="s">
        <v>189</v>
      </c>
      <c r="Y103" s="165" t="s">
        <v>189</v>
      </c>
      <c r="Z103" s="166" t="s">
        <v>189</v>
      </c>
      <c r="AA103" s="165" t="s">
        <v>189</v>
      </c>
      <c r="AB103" s="166" t="s">
        <v>189</v>
      </c>
      <c r="AC103" s="165" t="s">
        <v>189</v>
      </c>
      <c r="AD103" s="166" t="s">
        <v>189</v>
      </c>
      <c r="AE103" s="165" t="s">
        <v>189</v>
      </c>
      <c r="AF103" s="166" t="s">
        <v>189</v>
      </c>
      <c r="AG103" s="165" t="s">
        <v>189</v>
      </c>
      <c r="AH103" s="166" t="s">
        <v>189</v>
      </c>
      <c r="AI103" s="165" t="s">
        <v>189</v>
      </c>
      <c r="AJ103" s="166" t="s">
        <v>189</v>
      </c>
      <c r="AK103" s="167" t="s">
        <v>189</v>
      </c>
      <c r="AL103" s="1127"/>
      <c r="AM103" s="2583" t="s">
        <v>189</v>
      </c>
      <c r="AN103" s="2584" t="s">
        <v>189</v>
      </c>
      <c r="AO103" s="2540"/>
    </row>
    <row r="104" spans="2:41" s="2536" customFormat="1">
      <c r="B104" s="2760" t="s">
        <v>2459</v>
      </c>
      <c r="C104" s="116"/>
      <c r="D104" s="162"/>
      <c r="E104" s="162"/>
      <c r="F104" s="162"/>
      <c r="G104" s="168"/>
      <c r="H104" s="164" t="s">
        <v>189</v>
      </c>
      <c r="I104" s="165" t="s">
        <v>189</v>
      </c>
      <c r="J104" s="166" t="s">
        <v>189</v>
      </c>
      <c r="K104" s="165" t="s">
        <v>189</v>
      </c>
      <c r="L104" s="166" t="s">
        <v>189</v>
      </c>
      <c r="M104" s="165" t="s">
        <v>189</v>
      </c>
      <c r="N104" s="166" t="s">
        <v>189</v>
      </c>
      <c r="O104" s="165" t="s">
        <v>189</v>
      </c>
      <c r="P104" s="166" t="s">
        <v>189</v>
      </c>
      <c r="Q104" s="165" t="s">
        <v>189</v>
      </c>
      <c r="R104" s="166" t="s">
        <v>189</v>
      </c>
      <c r="S104" s="165" t="s">
        <v>189</v>
      </c>
      <c r="T104" s="166" t="s">
        <v>189</v>
      </c>
      <c r="U104" s="165" t="s">
        <v>189</v>
      </c>
      <c r="V104" s="166" t="s">
        <v>189</v>
      </c>
      <c r="W104" s="165" t="s">
        <v>189</v>
      </c>
      <c r="X104" s="166" t="s">
        <v>189</v>
      </c>
      <c r="Y104" s="165" t="s">
        <v>189</v>
      </c>
      <c r="Z104" s="166" t="s">
        <v>189</v>
      </c>
      <c r="AA104" s="165" t="s">
        <v>189</v>
      </c>
      <c r="AB104" s="166" t="s">
        <v>189</v>
      </c>
      <c r="AC104" s="165" t="s">
        <v>189</v>
      </c>
      <c r="AD104" s="166" t="s">
        <v>189</v>
      </c>
      <c r="AE104" s="165" t="s">
        <v>189</v>
      </c>
      <c r="AF104" s="166" t="s">
        <v>189</v>
      </c>
      <c r="AG104" s="165" t="s">
        <v>189</v>
      </c>
      <c r="AH104" s="166" t="s">
        <v>189</v>
      </c>
      <c r="AI104" s="165" t="s">
        <v>189</v>
      </c>
      <c r="AJ104" s="166" t="s">
        <v>189</v>
      </c>
      <c r="AK104" s="167" t="s">
        <v>189</v>
      </c>
      <c r="AL104" s="1127"/>
      <c r="AM104" s="2583" t="s">
        <v>189</v>
      </c>
      <c r="AN104" s="2584" t="s">
        <v>189</v>
      </c>
      <c r="AO104" s="1127"/>
    </row>
    <row r="105" spans="2:41" s="2536" customFormat="1">
      <c r="B105" s="2760" t="s">
        <v>2460</v>
      </c>
      <c r="C105" s="37"/>
      <c r="D105" s="35"/>
      <c r="E105" s="35"/>
      <c r="F105" s="35"/>
      <c r="G105" s="168"/>
      <c r="H105" s="164" t="s">
        <v>189</v>
      </c>
      <c r="I105" s="165" t="s">
        <v>189</v>
      </c>
      <c r="J105" s="166" t="s">
        <v>189</v>
      </c>
      <c r="K105" s="165" t="s">
        <v>189</v>
      </c>
      <c r="L105" s="166" t="s">
        <v>189</v>
      </c>
      <c r="M105" s="165" t="s">
        <v>189</v>
      </c>
      <c r="N105" s="166" t="s">
        <v>189</v>
      </c>
      <c r="O105" s="165" t="s">
        <v>189</v>
      </c>
      <c r="P105" s="166" t="s">
        <v>189</v>
      </c>
      <c r="Q105" s="165" t="s">
        <v>189</v>
      </c>
      <c r="R105" s="166" t="s">
        <v>189</v>
      </c>
      <c r="S105" s="165" t="s">
        <v>189</v>
      </c>
      <c r="T105" s="166" t="s">
        <v>189</v>
      </c>
      <c r="U105" s="165" t="s">
        <v>189</v>
      </c>
      <c r="V105" s="166" t="s">
        <v>189</v>
      </c>
      <c r="W105" s="165" t="s">
        <v>189</v>
      </c>
      <c r="X105" s="166" t="s">
        <v>189</v>
      </c>
      <c r="Y105" s="165" t="s">
        <v>189</v>
      </c>
      <c r="Z105" s="166" t="s">
        <v>189</v>
      </c>
      <c r="AA105" s="165" t="s">
        <v>189</v>
      </c>
      <c r="AB105" s="166" t="s">
        <v>189</v>
      </c>
      <c r="AC105" s="165" t="s">
        <v>189</v>
      </c>
      <c r="AD105" s="166" t="s">
        <v>189</v>
      </c>
      <c r="AE105" s="165" t="s">
        <v>189</v>
      </c>
      <c r="AF105" s="166" t="s">
        <v>189</v>
      </c>
      <c r="AG105" s="165" t="s">
        <v>189</v>
      </c>
      <c r="AH105" s="166" t="s">
        <v>189</v>
      </c>
      <c r="AI105" s="165" t="s">
        <v>189</v>
      </c>
      <c r="AJ105" s="166" t="s">
        <v>189</v>
      </c>
      <c r="AK105" s="167" t="s">
        <v>189</v>
      </c>
      <c r="AL105" s="1127"/>
      <c r="AM105" s="2583" t="s">
        <v>189</v>
      </c>
      <c r="AN105" s="2584" t="s">
        <v>189</v>
      </c>
      <c r="AO105" s="2540"/>
    </row>
    <row r="106" spans="2:41" s="2536" customFormat="1">
      <c r="B106" s="2760" t="s">
        <v>2461</v>
      </c>
      <c r="C106" s="37"/>
      <c r="D106" s="35"/>
      <c r="E106" s="35"/>
      <c r="F106" s="35"/>
      <c r="G106" s="168"/>
      <c r="H106" s="164" t="s">
        <v>189</v>
      </c>
      <c r="I106" s="165" t="s">
        <v>189</v>
      </c>
      <c r="J106" s="166" t="s">
        <v>189</v>
      </c>
      <c r="K106" s="165" t="s">
        <v>189</v>
      </c>
      <c r="L106" s="166" t="s">
        <v>189</v>
      </c>
      <c r="M106" s="165" t="s">
        <v>189</v>
      </c>
      <c r="N106" s="166" t="s">
        <v>189</v>
      </c>
      <c r="O106" s="165" t="s">
        <v>189</v>
      </c>
      <c r="P106" s="166" t="s">
        <v>189</v>
      </c>
      <c r="Q106" s="165" t="s">
        <v>189</v>
      </c>
      <c r="R106" s="166" t="s">
        <v>189</v>
      </c>
      <c r="S106" s="165" t="s">
        <v>189</v>
      </c>
      <c r="T106" s="166" t="s">
        <v>189</v>
      </c>
      <c r="U106" s="165" t="s">
        <v>189</v>
      </c>
      <c r="V106" s="166" t="s">
        <v>189</v>
      </c>
      <c r="W106" s="165" t="s">
        <v>189</v>
      </c>
      <c r="X106" s="166" t="s">
        <v>189</v>
      </c>
      <c r="Y106" s="165" t="s">
        <v>189</v>
      </c>
      <c r="Z106" s="166" t="s">
        <v>189</v>
      </c>
      <c r="AA106" s="165" t="s">
        <v>189</v>
      </c>
      <c r="AB106" s="166" t="s">
        <v>189</v>
      </c>
      <c r="AC106" s="165" t="s">
        <v>189</v>
      </c>
      <c r="AD106" s="166" t="s">
        <v>189</v>
      </c>
      <c r="AE106" s="165" t="s">
        <v>189</v>
      </c>
      <c r="AF106" s="166" t="s">
        <v>189</v>
      </c>
      <c r="AG106" s="165" t="s">
        <v>189</v>
      </c>
      <c r="AH106" s="166" t="s">
        <v>189</v>
      </c>
      <c r="AI106" s="165" t="s">
        <v>189</v>
      </c>
      <c r="AJ106" s="166" t="s">
        <v>189</v>
      </c>
      <c r="AK106" s="167" t="s">
        <v>189</v>
      </c>
      <c r="AL106" s="1127"/>
      <c r="AM106" s="2583" t="s">
        <v>189</v>
      </c>
      <c r="AN106" s="2584" t="s">
        <v>189</v>
      </c>
      <c r="AO106" s="2540"/>
    </row>
    <row r="107" spans="2:41" s="2536" customFormat="1">
      <c r="B107" s="2760" t="s">
        <v>2462</v>
      </c>
      <c r="C107" s="37"/>
      <c r="D107" s="35"/>
      <c r="E107" s="35"/>
      <c r="F107" s="35"/>
      <c r="G107" s="168"/>
      <c r="H107" s="164" t="s">
        <v>189</v>
      </c>
      <c r="I107" s="165" t="s">
        <v>189</v>
      </c>
      <c r="J107" s="166" t="s">
        <v>189</v>
      </c>
      <c r="K107" s="165" t="s">
        <v>189</v>
      </c>
      <c r="L107" s="166" t="s">
        <v>189</v>
      </c>
      <c r="M107" s="165" t="s">
        <v>189</v>
      </c>
      <c r="N107" s="166" t="s">
        <v>189</v>
      </c>
      <c r="O107" s="165" t="s">
        <v>189</v>
      </c>
      <c r="P107" s="166" t="s">
        <v>189</v>
      </c>
      <c r="Q107" s="165" t="s">
        <v>189</v>
      </c>
      <c r="R107" s="166" t="s">
        <v>189</v>
      </c>
      <c r="S107" s="165" t="s">
        <v>189</v>
      </c>
      <c r="T107" s="166" t="s">
        <v>189</v>
      </c>
      <c r="U107" s="165" t="s">
        <v>189</v>
      </c>
      <c r="V107" s="166" t="s">
        <v>189</v>
      </c>
      <c r="W107" s="165" t="s">
        <v>189</v>
      </c>
      <c r="X107" s="166" t="s">
        <v>189</v>
      </c>
      <c r="Y107" s="165" t="s">
        <v>189</v>
      </c>
      <c r="Z107" s="166" t="s">
        <v>189</v>
      </c>
      <c r="AA107" s="165" t="s">
        <v>189</v>
      </c>
      <c r="AB107" s="166" t="s">
        <v>189</v>
      </c>
      <c r="AC107" s="165" t="s">
        <v>189</v>
      </c>
      <c r="AD107" s="166" t="s">
        <v>189</v>
      </c>
      <c r="AE107" s="165" t="s">
        <v>189</v>
      </c>
      <c r="AF107" s="166" t="s">
        <v>189</v>
      </c>
      <c r="AG107" s="165" t="s">
        <v>189</v>
      </c>
      <c r="AH107" s="166" t="s">
        <v>189</v>
      </c>
      <c r="AI107" s="165" t="s">
        <v>189</v>
      </c>
      <c r="AJ107" s="166" t="s">
        <v>189</v>
      </c>
      <c r="AK107" s="167" t="s">
        <v>189</v>
      </c>
      <c r="AL107" s="1127"/>
      <c r="AM107" s="2583" t="s">
        <v>189</v>
      </c>
      <c r="AN107" s="2584" t="s">
        <v>189</v>
      </c>
      <c r="AO107" s="2540"/>
    </row>
    <row r="108" spans="2:41" s="2536" customFormat="1">
      <c r="B108" s="2760" t="s">
        <v>2463</v>
      </c>
      <c r="C108" s="116"/>
      <c r="D108" s="162"/>
      <c r="E108" s="162"/>
      <c r="F108" s="162"/>
      <c r="G108" s="168"/>
      <c r="H108" s="164" t="s">
        <v>189</v>
      </c>
      <c r="I108" s="165" t="s">
        <v>189</v>
      </c>
      <c r="J108" s="166" t="s">
        <v>189</v>
      </c>
      <c r="K108" s="165" t="s">
        <v>189</v>
      </c>
      <c r="L108" s="166" t="s">
        <v>189</v>
      </c>
      <c r="M108" s="165" t="s">
        <v>189</v>
      </c>
      <c r="N108" s="166" t="s">
        <v>189</v>
      </c>
      <c r="O108" s="165" t="s">
        <v>189</v>
      </c>
      <c r="P108" s="166" t="s">
        <v>189</v>
      </c>
      <c r="Q108" s="165" t="s">
        <v>189</v>
      </c>
      <c r="R108" s="166" t="s">
        <v>189</v>
      </c>
      <c r="S108" s="165" t="s">
        <v>189</v>
      </c>
      <c r="T108" s="166" t="s">
        <v>189</v>
      </c>
      <c r="U108" s="165" t="s">
        <v>189</v>
      </c>
      <c r="V108" s="166" t="s">
        <v>189</v>
      </c>
      <c r="W108" s="165" t="s">
        <v>189</v>
      </c>
      <c r="X108" s="166" t="s">
        <v>189</v>
      </c>
      <c r="Y108" s="165" t="s">
        <v>189</v>
      </c>
      <c r="Z108" s="166" t="s">
        <v>189</v>
      </c>
      <c r="AA108" s="165" t="s">
        <v>189</v>
      </c>
      <c r="AB108" s="166" t="s">
        <v>189</v>
      </c>
      <c r="AC108" s="165" t="s">
        <v>189</v>
      </c>
      <c r="AD108" s="166" t="s">
        <v>189</v>
      </c>
      <c r="AE108" s="165" t="s">
        <v>189</v>
      </c>
      <c r="AF108" s="166" t="s">
        <v>189</v>
      </c>
      <c r="AG108" s="165" t="s">
        <v>189</v>
      </c>
      <c r="AH108" s="166" t="s">
        <v>189</v>
      </c>
      <c r="AI108" s="165" t="s">
        <v>189</v>
      </c>
      <c r="AJ108" s="166" t="s">
        <v>189</v>
      </c>
      <c r="AK108" s="167" t="s">
        <v>189</v>
      </c>
      <c r="AL108" s="1127"/>
      <c r="AM108" s="2583" t="s">
        <v>189</v>
      </c>
      <c r="AN108" s="2584" t="s">
        <v>189</v>
      </c>
      <c r="AO108" s="1127"/>
    </row>
    <row r="109" spans="2:41" s="2536" customFormat="1">
      <c r="B109" s="2760" t="s">
        <v>2464</v>
      </c>
      <c r="C109" s="37"/>
      <c r="D109" s="35"/>
      <c r="E109" s="35"/>
      <c r="F109" s="35"/>
      <c r="G109" s="168"/>
      <c r="H109" s="164" t="s">
        <v>189</v>
      </c>
      <c r="I109" s="165" t="s">
        <v>189</v>
      </c>
      <c r="J109" s="166" t="s">
        <v>189</v>
      </c>
      <c r="K109" s="165" t="s">
        <v>189</v>
      </c>
      <c r="L109" s="166" t="s">
        <v>189</v>
      </c>
      <c r="M109" s="165" t="s">
        <v>189</v>
      </c>
      <c r="N109" s="166" t="s">
        <v>189</v>
      </c>
      <c r="O109" s="165" t="s">
        <v>189</v>
      </c>
      <c r="P109" s="166" t="s">
        <v>189</v>
      </c>
      <c r="Q109" s="165" t="s">
        <v>189</v>
      </c>
      <c r="R109" s="166" t="s">
        <v>189</v>
      </c>
      <c r="S109" s="165" t="s">
        <v>189</v>
      </c>
      <c r="T109" s="166" t="s">
        <v>189</v>
      </c>
      <c r="U109" s="165" t="s">
        <v>189</v>
      </c>
      <c r="V109" s="166" t="s">
        <v>189</v>
      </c>
      <c r="W109" s="165" t="s">
        <v>189</v>
      </c>
      <c r="X109" s="166" t="s">
        <v>189</v>
      </c>
      <c r="Y109" s="165" t="s">
        <v>189</v>
      </c>
      <c r="Z109" s="166" t="s">
        <v>189</v>
      </c>
      <c r="AA109" s="165" t="s">
        <v>189</v>
      </c>
      <c r="AB109" s="166" t="s">
        <v>189</v>
      </c>
      <c r="AC109" s="165" t="s">
        <v>189</v>
      </c>
      <c r="AD109" s="166" t="s">
        <v>189</v>
      </c>
      <c r="AE109" s="165" t="s">
        <v>189</v>
      </c>
      <c r="AF109" s="166" t="s">
        <v>189</v>
      </c>
      <c r="AG109" s="165" t="s">
        <v>189</v>
      </c>
      <c r="AH109" s="166" t="s">
        <v>189</v>
      </c>
      <c r="AI109" s="165" t="s">
        <v>189</v>
      </c>
      <c r="AJ109" s="166" t="s">
        <v>189</v>
      </c>
      <c r="AK109" s="167" t="s">
        <v>189</v>
      </c>
      <c r="AL109" s="1127"/>
      <c r="AM109" s="2583" t="s">
        <v>189</v>
      </c>
      <c r="AN109" s="2584" t="s">
        <v>189</v>
      </c>
      <c r="AO109" s="2540"/>
    </row>
    <row r="110" spans="2:41">
      <c r="B110" s="2762" t="s">
        <v>2465</v>
      </c>
      <c r="C110" s="38"/>
      <c r="D110" s="36"/>
      <c r="E110" s="36"/>
      <c r="F110" s="36"/>
      <c r="G110" s="1283"/>
      <c r="H110" s="1279" t="s">
        <v>189</v>
      </c>
      <c r="I110" s="214" t="s">
        <v>189</v>
      </c>
      <c r="J110" s="169" t="s">
        <v>189</v>
      </c>
      <c r="K110" s="214" t="s">
        <v>189</v>
      </c>
      <c r="L110" s="169" t="s">
        <v>189</v>
      </c>
      <c r="M110" s="214" t="s">
        <v>189</v>
      </c>
      <c r="N110" s="169" t="s">
        <v>189</v>
      </c>
      <c r="O110" s="214" t="s">
        <v>189</v>
      </c>
      <c r="P110" s="169" t="s">
        <v>189</v>
      </c>
      <c r="Q110" s="214" t="s">
        <v>189</v>
      </c>
      <c r="R110" s="169" t="s">
        <v>189</v>
      </c>
      <c r="S110" s="214" t="s">
        <v>189</v>
      </c>
      <c r="T110" s="169" t="s">
        <v>189</v>
      </c>
      <c r="U110" s="214" t="s">
        <v>189</v>
      </c>
      <c r="V110" s="169" t="s">
        <v>189</v>
      </c>
      <c r="W110" s="214" t="s">
        <v>189</v>
      </c>
      <c r="X110" s="169" t="s">
        <v>189</v>
      </c>
      <c r="Y110" s="214" t="s">
        <v>189</v>
      </c>
      <c r="Z110" s="169" t="s">
        <v>189</v>
      </c>
      <c r="AA110" s="214" t="s">
        <v>189</v>
      </c>
      <c r="AB110" s="169" t="s">
        <v>189</v>
      </c>
      <c r="AC110" s="214" t="s">
        <v>189</v>
      </c>
      <c r="AD110" s="169" t="s">
        <v>189</v>
      </c>
      <c r="AE110" s="214" t="s">
        <v>189</v>
      </c>
      <c r="AF110" s="169" t="s">
        <v>189</v>
      </c>
      <c r="AG110" s="214" t="s">
        <v>189</v>
      </c>
      <c r="AH110" s="169" t="s">
        <v>189</v>
      </c>
      <c r="AI110" s="214" t="s">
        <v>189</v>
      </c>
      <c r="AJ110" s="169" t="s">
        <v>189</v>
      </c>
      <c r="AK110" s="1285" t="s">
        <v>189</v>
      </c>
      <c r="AL110" s="1127"/>
      <c r="AM110" s="2598" t="s">
        <v>189</v>
      </c>
      <c r="AN110" s="2599" t="s">
        <v>189</v>
      </c>
      <c r="AO110" s="2540"/>
    </row>
    <row r="111" spans="2:41">
      <c r="B111" s="103"/>
      <c r="G111" s="425"/>
      <c r="H111" s="1127"/>
      <c r="I111" s="433"/>
      <c r="J111" s="1127"/>
      <c r="K111" s="433"/>
      <c r="L111" s="1127"/>
      <c r="M111" s="433"/>
      <c r="N111" s="1127"/>
      <c r="O111" s="433"/>
      <c r="P111" s="1127"/>
      <c r="Q111" s="433"/>
      <c r="R111" s="1127"/>
      <c r="S111" s="433"/>
      <c r="T111" s="1127"/>
      <c r="U111" s="433"/>
      <c r="V111" s="1127"/>
      <c r="W111" s="433"/>
      <c r="X111" s="1127"/>
      <c r="Y111" s="433"/>
      <c r="Z111" s="1127"/>
      <c r="AA111" s="433"/>
      <c r="AB111" s="1127"/>
      <c r="AC111" s="433"/>
      <c r="AD111" s="1127"/>
      <c r="AE111" s="433"/>
      <c r="AF111" s="1127"/>
      <c r="AG111" s="433"/>
      <c r="AH111" s="1127"/>
      <c r="AI111" s="433"/>
      <c r="AJ111" s="1127"/>
      <c r="AK111" s="790"/>
      <c r="AL111" s="1127"/>
      <c r="AM111" s="1130"/>
      <c r="AN111" s="1130"/>
      <c r="AO111" s="2540"/>
    </row>
    <row r="112" spans="2:41" ht="38.25" customHeight="1">
      <c r="B112" s="51"/>
      <c r="C112" s="61" t="s">
        <v>69</v>
      </c>
      <c r="D112" s="171" t="s">
        <v>1199</v>
      </c>
      <c r="E112" s="52"/>
      <c r="F112" s="96"/>
      <c r="G112" s="3285"/>
      <c r="H112" s="1287">
        <v>100</v>
      </c>
      <c r="I112" s="1288">
        <f>H112</f>
        <v>100</v>
      </c>
      <c r="J112" s="1289">
        <f>H112+100</f>
        <v>200</v>
      </c>
      <c r="K112" s="1288">
        <f>I112+100</f>
        <v>200</v>
      </c>
      <c r="L112" s="1289">
        <f t="shared" ref="L112" si="109">J112+100</f>
        <v>300</v>
      </c>
      <c r="M112" s="1288">
        <f t="shared" ref="M112" si="110">K112+100</f>
        <v>300</v>
      </c>
      <c r="N112" s="1289">
        <f t="shared" ref="N112" si="111">L112+100</f>
        <v>400</v>
      </c>
      <c r="O112" s="1288">
        <f t="shared" ref="O112" si="112">M112+100</f>
        <v>400</v>
      </c>
      <c r="P112" s="1289">
        <f t="shared" ref="P112" si="113">N112+100</f>
        <v>500</v>
      </c>
      <c r="Q112" s="1288">
        <f t="shared" ref="Q112" si="114">O112+100</f>
        <v>500</v>
      </c>
      <c r="R112" s="1289">
        <f t="shared" ref="R112" si="115">P112+100</f>
        <v>600</v>
      </c>
      <c r="S112" s="1288">
        <f t="shared" ref="S112" si="116">Q112+100</f>
        <v>600</v>
      </c>
      <c r="T112" s="1289">
        <f t="shared" ref="T112" si="117">R112+100</f>
        <v>700</v>
      </c>
      <c r="U112" s="1288">
        <f t="shared" ref="U112" si="118">S112+100</f>
        <v>700</v>
      </c>
      <c r="V112" s="1289">
        <f t="shared" ref="V112" si="119">T112+100</f>
        <v>800</v>
      </c>
      <c r="W112" s="1288">
        <f t="shared" ref="W112" si="120">U112+100</f>
        <v>800</v>
      </c>
      <c r="X112" s="1289">
        <f t="shared" ref="X112" si="121">V112+100</f>
        <v>900</v>
      </c>
      <c r="Y112" s="1288">
        <f t="shared" ref="Y112" si="122">W112+100</f>
        <v>900</v>
      </c>
      <c r="Z112" s="1289">
        <f t="shared" ref="Z112" si="123">X112+100</f>
        <v>1000</v>
      </c>
      <c r="AA112" s="1288">
        <f t="shared" ref="AA112" si="124">Y112+100</f>
        <v>1000</v>
      </c>
      <c r="AB112" s="1289">
        <f t="shared" ref="AB112" si="125">Z112+100</f>
        <v>1100</v>
      </c>
      <c r="AC112" s="1288">
        <f t="shared" ref="AC112" si="126">AA112+100</f>
        <v>1100</v>
      </c>
      <c r="AD112" s="1289">
        <f t="shared" ref="AD112" si="127">AB112+100</f>
        <v>1200</v>
      </c>
      <c r="AE112" s="1288">
        <f t="shared" ref="AE112" si="128">AC112+100</f>
        <v>1200</v>
      </c>
      <c r="AF112" s="1289">
        <f t="shared" ref="AF112" si="129">AD112+100</f>
        <v>1300</v>
      </c>
      <c r="AG112" s="1288">
        <f t="shared" ref="AG112" si="130">AE112+100</f>
        <v>1300</v>
      </c>
      <c r="AH112" s="1289">
        <f t="shared" ref="AH112" si="131">AF112+100</f>
        <v>1400</v>
      </c>
      <c r="AI112" s="1288">
        <f t="shared" ref="AI112" si="132">AG112+100</f>
        <v>1400</v>
      </c>
      <c r="AJ112" s="1289">
        <f t="shared" ref="AJ112" si="133">AH112+100</f>
        <v>1500</v>
      </c>
      <c r="AK112" s="1290">
        <f t="shared" ref="AK112" si="134">AI112+100</f>
        <v>1500</v>
      </c>
      <c r="AL112" s="2589"/>
      <c r="AM112" s="3286" t="s">
        <v>1955</v>
      </c>
      <c r="AN112" s="3287" t="s">
        <v>1954</v>
      </c>
      <c r="AO112" s="958"/>
    </row>
    <row r="113" spans="1:41" s="2536" customFormat="1">
      <c r="B113" s="2765" t="s">
        <v>191</v>
      </c>
      <c r="C113" s="2763" t="s">
        <v>2098</v>
      </c>
      <c r="D113" s="40"/>
      <c r="E113" s="40"/>
      <c r="F113" s="40"/>
      <c r="G113" s="3290"/>
      <c r="H113" s="164" t="s">
        <v>189</v>
      </c>
      <c r="I113" s="165" t="s">
        <v>189</v>
      </c>
      <c r="J113" s="166" t="s">
        <v>189</v>
      </c>
      <c r="K113" s="165" t="s">
        <v>189</v>
      </c>
      <c r="L113" s="166" t="s">
        <v>189</v>
      </c>
      <c r="M113" s="165" t="s">
        <v>189</v>
      </c>
      <c r="N113" s="166" t="s">
        <v>189</v>
      </c>
      <c r="O113" s="165" t="s">
        <v>189</v>
      </c>
      <c r="P113" s="166" t="s">
        <v>189</v>
      </c>
      <c r="Q113" s="165" t="s">
        <v>189</v>
      </c>
      <c r="R113" s="166" t="s">
        <v>189</v>
      </c>
      <c r="S113" s="165" t="s">
        <v>189</v>
      </c>
      <c r="T113" s="166" t="s">
        <v>189</v>
      </c>
      <c r="U113" s="165" t="s">
        <v>189</v>
      </c>
      <c r="V113" s="166" t="s">
        <v>189</v>
      </c>
      <c r="W113" s="165" t="s">
        <v>189</v>
      </c>
      <c r="X113" s="166" t="s">
        <v>189</v>
      </c>
      <c r="Y113" s="165" t="s">
        <v>189</v>
      </c>
      <c r="Z113" s="166" t="s">
        <v>189</v>
      </c>
      <c r="AA113" s="165" t="s">
        <v>189</v>
      </c>
      <c r="AB113" s="166" t="s">
        <v>189</v>
      </c>
      <c r="AC113" s="165" t="s">
        <v>189</v>
      </c>
      <c r="AD113" s="166" t="s">
        <v>189</v>
      </c>
      <c r="AE113" s="165" t="s">
        <v>189</v>
      </c>
      <c r="AF113" s="166" t="s">
        <v>189</v>
      </c>
      <c r="AG113" s="165" t="s">
        <v>189</v>
      </c>
      <c r="AH113" s="166" t="s">
        <v>189</v>
      </c>
      <c r="AI113" s="165" t="s">
        <v>189</v>
      </c>
      <c r="AJ113" s="166" t="s">
        <v>189</v>
      </c>
      <c r="AK113" s="167" t="s">
        <v>189</v>
      </c>
      <c r="AL113" s="1127"/>
      <c r="AM113" s="2583" t="s">
        <v>189</v>
      </c>
      <c r="AN113" s="2584" t="s">
        <v>189</v>
      </c>
      <c r="AO113" s="2540"/>
    </row>
    <row r="114" spans="1:41" s="2536" customFormat="1">
      <c r="B114" s="37" t="s">
        <v>46</v>
      </c>
      <c r="C114" s="37" t="s">
        <v>169</v>
      </c>
      <c r="D114" s="35"/>
      <c r="E114" s="35"/>
      <c r="F114" s="162"/>
      <c r="G114" s="168" t="s">
        <v>131</v>
      </c>
      <c r="H114" s="164" t="s">
        <v>183</v>
      </c>
      <c r="I114" s="165" t="s">
        <v>183</v>
      </c>
      <c r="J114" s="166" t="s">
        <v>183</v>
      </c>
      <c r="K114" s="165" t="s">
        <v>183</v>
      </c>
      <c r="L114" s="166" t="s">
        <v>183</v>
      </c>
      <c r="M114" s="165" t="s">
        <v>183</v>
      </c>
      <c r="N114" s="166" t="s">
        <v>183</v>
      </c>
      <c r="O114" s="165" t="s">
        <v>183</v>
      </c>
      <c r="P114" s="166" t="s">
        <v>183</v>
      </c>
      <c r="Q114" s="165" t="s">
        <v>183</v>
      </c>
      <c r="R114" s="166" t="s">
        <v>183</v>
      </c>
      <c r="S114" s="165" t="s">
        <v>183</v>
      </c>
      <c r="T114" s="166" t="s">
        <v>183</v>
      </c>
      <c r="U114" s="165" t="s">
        <v>183</v>
      </c>
      <c r="V114" s="166" t="s">
        <v>183</v>
      </c>
      <c r="W114" s="165" t="s">
        <v>183</v>
      </c>
      <c r="X114" s="166" t="s">
        <v>183</v>
      </c>
      <c r="Y114" s="165" t="s">
        <v>183</v>
      </c>
      <c r="Z114" s="166" t="s">
        <v>183</v>
      </c>
      <c r="AA114" s="165" t="s">
        <v>183</v>
      </c>
      <c r="AB114" s="166" t="s">
        <v>183</v>
      </c>
      <c r="AC114" s="165" t="s">
        <v>183</v>
      </c>
      <c r="AD114" s="166" t="s">
        <v>183</v>
      </c>
      <c r="AE114" s="165" t="s">
        <v>183</v>
      </c>
      <c r="AF114" s="166" t="s">
        <v>183</v>
      </c>
      <c r="AG114" s="165" t="s">
        <v>183</v>
      </c>
      <c r="AH114" s="166" t="s">
        <v>183</v>
      </c>
      <c r="AI114" s="165" t="s">
        <v>183</v>
      </c>
      <c r="AJ114" s="166" t="s">
        <v>183</v>
      </c>
      <c r="AK114" s="167" t="s">
        <v>183</v>
      </c>
      <c r="AL114" s="1127"/>
      <c r="AM114" s="2583" t="s">
        <v>183</v>
      </c>
      <c r="AN114" s="2584" t="s">
        <v>183</v>
      </c>
      <c r="AO114" s="1127"/>
    </row>
    <row r="115" spans="1:41">
      <c r="B115" s="37" t="s">
        <v>72</v>
      </c>
      <c r="C115" s="37" t="s">
        <v>73</v>
      </c>
      <c r="D115" s="35"/>
      <c r="E115" s="35"/>
      <c r="F115" s="162"/>
      <c r="G115" s="168" t="s">
        <v>131</v>
      </c>
      <c r="H115" s="164" t="s">
        <v>183</v>
      </c>
      <c r="I115" s="165" t="s">
        <v>183</v>
      </c>
      <c r="J115" s="166" t="s">
        <v>183</v>
      </c>
      <c r="K115" s="165" t="s">
        <v>183</v>
      </c>
      <c r="L115" s="166" t="s">
        <v>183</v>
      </c>
      <c r="M115" s="165" t="s">
        <v>183</v>
      </c>
      <c r="N115" s="166" t="s">
        <v>183</v>
      </c>
      <c r="O115" s="165" t="s">
        <v>183</v>
      </c>
      <c r="P115" s="166" t="s">
        <v>183</v>
      </c>
      <c r="Q115" s="165" t="s">
        <v>183</v>
      </c>
      <c r="R115" s="166" t="s">
        <v>183</v>
      </c>
      <c r="S115" s="165" t="s">
        <v>183</v>
      </c>
      <c r="T115" s="166" t="s">
        <v>183</v>
      </c>
      <c r="U115" s="165" t="s">
        <v>183</v>
      </c>
      <c r="V115" s="166" t="s">
        <v>183</v>
      </c>
      <c r="W115" s="165" t="s">
        <v>183</v>
      </c>
      <c r="X115" s="166" t="s">
        <v>183</v>
      </c>
      <c r="Y115" s="165" t="s">
        <v>183</v>
      </c>
      <c r="Z115" s="166" t="s">
        <v>183</v>
      </c>
      <c r="AA115" s="165" t="s">
        <v>183</v>
      </c>
      <c r="AB115" s="166" t="s">
        <v>183</v>
      </c>
      <c r="AC115" s="165" t="s">
        <v>183</v>
      </c>
      <c r="AD115" s="166" t="s">
        <v>183</v>
      </c>
      <c r="AE115" s="165" t="s">
        <v>183</v>
      </c>
      <c r="AF115" s="166" t="s">
        <v>183</v>
      </c>
      <c r="AG115" s="165" t="s">
        <v>183</v>
      </c>
      <c r="AH115" s="166" t="s">
        <v>183</v>
      </c>
      <c r="AI115" s="165" t="s">
        <v>183</v>
      </c>
      <c r="AJ115" s="166" t="s">
        <v>183</v>
      </c>
      <c r="AK115" s="167" t="s">
        <v>183</v>
      </c>
      <c r="AL115" s="1127"/>
      <c r="AM115" s="2583" t="s">
        <v>183</v>
      </c>
      <c r="AN115" s="2584" t="s">
        <v>183</v>
      </c>
      <c r="AO115" s="1127"/>
    </row>
    <row r="116" spans="1:41">
      <c r="B116" s="37" t="s">
        <v>81</v>
      </c>
      <c r="C116" s="37" t="s">
        <v>85</v>
      </c>
      <c r="D116" s="342" t="s">
        <v>423</v>
      </c>
      <c r="E116" s="342"/>
      <c r="F116" s="320"/>
      <c r="G116" s="1298"/>
      <c r="H116" s="1294">
        <v>25</v>
      </c>
      <c r="I116" s="1281">
        <v>25</v>
      </c>
      <c r="J116" s="1280">
        <v>25</v>
      </c>
      <c r="K116" s="1281">
        <v>25</v>
      </c>
      <c r="L116" s="1280">
        <v>25</v>
      </c>
      <c r="M116" s="1281">
        <v>40</v>
      </c>
      <c r="N116" s="1280">
        <v>40</v>
      </c>
      <c r="O116" s="1281">
        <v>40</v>
      </c>
      <c r="P116" s="1280">
        <v>40</v>
      </c>
      <c r="Q116" s="1281">
        <v>40</v>
      </c>
      <c r="R116" s="1280">
        <v>40</v>
      </c>
      <c r="S116" s="1281">
        <v>40</v>
      </c>
      <c r="T116" s="1280">
        <v>40</v>
      </c>
      <c r="U116" s="1281">
        <v>40</v>
      </c>
      <c r="V116" s="1280">
        <v>40</v>
      </c>
      <c r="W116" s="1281">
        <v>40</v>
      </c>
      <c r="X116" s="1280">
        <v>40</v>
      </c>
      <c r="Y116" s="1281">
        <v>40</v>
      </c>
      <c r="Z116" s="1280">
        <v>40</v>
      </c>
      <c r="AA116" s="1281">
        <v>40</v>
      </c>
      <c r="AB116" s="1280">
        <v>40</v>
      </c>
      <c r="AC116" s="1281">
        <v>40</v>
      </c>
      <c r="AD116" s="1280">
        <v>40</v>
      </c>
      <c r="AE116" s="1281">
        <v>40</v>
      </c>
      <c r="AF116" s="1280">
        <v>40</v>
      </c>
      <c r="AG116" s="1281">
        <v>40</v>
      </c>
      <c r="AH116" s="1280">
        <v>40</v>
      </c>
      <c r="AI116" s="1281">
        <v>40</v>
      </c>
      <c r="AJ116" s="1280">
        <v>40</v>
      </c>
      <c r="AK116" s="1282">
        <v>40</v>
      </c>
      <c r="AL116" s="1127"/>
      <c r="AM116" s="2583"/>
      <c r="AN116" s="2584"/>
      <c r="AO116" s="2588"/>
    </row>
    <row r="117" spans="1:41" s="210" customFormat="1">
      <c r="A117" s="1126"/>
      <c r="B117" s="2737" t="s">
        <v>82</v>
      </c>
      <c r="C117" s="116" t="s">
        <v>634</v>
      </c>
      <c r="D117" s="162"/>
      <c r="E117" s="162"/>
      <c r="F117" s="162"/>
      <c r="G117" s="183" t="s">
        <v>635</v>
      </c>
      <c r="H117" s="164">
        <v>40</v>
      </c>
      <c r="I117" s="165">
        <v>40</v>
      </c>
      <c r="J117" s="166">
        <v>50</v>
      </c>
      <c r="K117" s="165">
        <v>50</v>
      </c>
      <c r="L117" s="166">
        <v>50</v>
      </c>
      <c r="M117" s="165">
        <v>80</v>
      </c>
      <c r="N117" s="166">
        <v>80</v>
      </c>
      <c r="O117" s="165">
        <v>80</v>
      </c>
      <c r="P117" s="166">
        <v>80</v>
      </c>
      <c r="Q117" s="165">
        <v>80</v>
      </c>
      <c r="R117" s="166">
        <v>80</v>
      </c>
      <c r="S117" s="165">
        <v>80</v>
      </c>
      <c r="T117" s="166">
        <v>80</v>
      </c>
      <c r="U117" s="165">
        <v>100</v>
      </c>
      <c r="V117" s="166">
        <v>100</v>
      </c>
      <c r="W117" s="165">
        <v>100</v>
      </c>
      <c r="X117" s="166">
        <v>100</v>
      </c>
      <c r="Y117" s="165">
        <v>100</v>
      </c>
      <c r="Z117" s="166">
        <v>100</v>
      </c>
      <c r="AA117" s="165">
        <v>100</v>
      </c>
      <c r="AB117" s="166">
        <v>100</v>
      </c>
      <c r="AC117" s="165">
        <v>100</v>
      </c>
      <c r="AD117" s="166">
        <v>100</v>
      </c>
      <c r="AE117" s="165">
        <v>100</v>
      </c>
      <c r="AF117" s="166">
        <v>100</v>
      </c>
      <c r="AG117" s="165">
        <v>100</v>
      </c>
      <c r="AH117" s="166">
        <v>100</v>
      </c>
      <c r="AI117" s="165">
        <v>100</v>
      </c>
      <c r="AJ117" s="166">
        <v>100</v>
      </c>
      <c r="AK117" s="167">
        <v>100</v>
      </c>
      <c r="AL117" s="3172"/>
      <c r="AM117" s="453"/>
      <c r="AN117" s="452"/>
      <c r="AO117" s="2568"/>
    </row>
    <row r="118" spans="1:41">
      <c r="B118" s="116" t="s">
        <v>83</v>
      </c>
      <c r="C118" s="116" t="s">
        <v>2693</v>
      </c>
      <c r="D118" s="162"/>
      <c r="E118" s="162"/>
      <c r="F118" s="162"/>
      <c r="G118" s="183" t="s">
        <v>208</v>
      </c>
      <c r="H118" s="164">
        <v>50</v>
      </c>
      <c r="I118" s="165">
        <v>50</v>
      </c>
      <c r="J118" s="166">
        <f t="shared" ref="J118:Y118" si="135">J121</f>
        <v>50</v>
      </c>
      <c r="K118" s="165">
        <f t="shared" si="135"/>
        <v>50</v>
      </c>
      <c r="L118" s="166">
        <f t="shared" si="135"/>
        <v>50</v>
      </c>
      <c r="M118" s="165">
        <f t="shared" si="135"/>
        <v>80</v>
      </c>
      <c r="N118" s="166">
        <f t="shared" si="135"/>
        <v>80</v>
      </c>
      <c r="O118" s="165">
        <f t="shared" si="135"/>
        <v>80</v>
      </c>
      <c r="P118" s="166">
        <f t="shared" si="135"/>
        <v>80</v>
      </c>
      <c r="Q118" s="165">
        <f t="shared" si="135"/>
        <v>80</v>
      </c>
      <c r="R118" s="166">
        <f t="shared" si="135"/>
        <v>80</v>
      </c>
      <c r="S118" s="165">
        <f t="shared" si="135"/>
        <v>80</v>
      </c>
      <c r="T118" s="166">
        <f t="shared" si="135"/>
        <v>80</v>
      </c>
      <c r="U118" s="165">
        <f t="shared" si="135"/>
        <v>80</v>
      </c>
      <c r="V118" s="166">
        <f t="shared" si="135"/>
        <v>80</v>
      </c>
      <c r="W118" s="165">
        <f t="shared" si="135"/>
        <v>80</v>
      </c>
      <c r="X118" s="166">
        <f t="shared" si="135"/>
        <v>80</v>
      </c>
      <c r="Y118" s="165">
        <f t="shared" si="135"/>
        <v>80</v>
      </c>
      <c r="Z118" s="166">
        <f>Z121</f>
        <v>100</v>
      </c>
      <c r="AA118" s="165">
        <f t="shared" ref="AA118:AK118" si="136">AA121</f>
        <v>100</v>
      </c>
      <c r="AB118" s="166">
        <f t="shared" si="136"/>
        <v>100</v>
      </c>
      <c r="AC118" s="165">
        <f t="shared" si="136"/>
        <v>100</v>
      </c>
      <c r="AD118" s="166">
        <f t="shared" si="136"/>
        <v>100</v>
      </c>
      <c r="AE118" s="165">
        <f t="shared" si="136"/>
        <v>100</v>
      </c>
      <c r="AF118" s="166">
        <f t="shared" si="136"/>
        <v>100</v>
      </c>
      <c r="AG118" s="165">
        <f t="shared" si="136"/>
        <v>100</v>
      </c>
      <c r="AH118" s="166">
        <f t="shared" si="136"/>
        <v>100</v>
      </c>
      <c r="AI118" s="165">
        <f t="shared" si="136"/>
        <v>100</v>
      </c>
      <c r="AJ118" s="166">
        <f t="shared" si="136"/>
        <v>100</v>
      </c>
      <c r="AK118" s="167">
        <f t="shared" si="136"/>
        <v>100</v>
      </c>
      <c r="AL118" s="1127"/>
      <c r="AM118" s="2583"/>
      <c r="AN118" s="2584"/>
      <c r="AO118" s="2590"/>
    </row>
    <row r="119" spans="1:41" s="2536" customFormat="1" hidden="1">
      <c r="B119" s="116"/>
      <c r="C119" s="116"/>
      <c r="D119" s="162" t="s">
        <v>2695</v>
      </c>
      <c r="E119" s="162"/>
      <c r="F119" s="162"/>
      <c r="G119" s="183"/>
      <c r="H119" s="3092">
        <v>50</v>
      </c>
      <c r="I119" s="165">
        <v>50</v>
      </c>
      <c r="J119" s="166">
        <v>50</v>
      </c>
      <c r="K119" s="165">
        <v>50</v>
      </c>
      <c r="L119" s="166">
        <v>50</v>
      </c>
      <c r="M119" s="165">
        <v>50</v>
      </c>
      <c r="N119" s="166">
        <v>50</v>
      </c>
      <c r="O119" s="165">
        <v>50</v>
      </c>
      <c r="P119" s="166">
        <v>80</v>
      </c>
      <c r="Q119" s="165">
        <v>80</v>
      </c>
      <c r="R119" s="166">
        <v>80</v>
      </c>
      <c r="S119" s="165">
        <v>80</v>
      </c>
      <c r="T119" s="166">
        <v>80</v>
      </c>
      <c r="U119" s="165">
        <v>80</v>
      </c>
      <c r="V119" s="166">
        <v>80</v>
      </c>
      <c r="W119" s="165">
        <v>80</v>
      </c>
      <c r="X119" s="166">
        <v>80</v>
      </c>
      <c r="Y119" s="165">
        <v>80</v>
      </c>
      <c r="Z119" s="166">
        <v>80</v>
      </c>
      <c r="AA119" s="165">
        <v>80</v>
      </c>
      <c r="AB119" s="166">
        <v>80</v>
      </c>
      <c r="AC119" s="165">
        <v>100</v>
      </c>
      <c r="AD119" s="166">
        <v>100</v>
      </c>
      <c r="AE119" s="165">
        <v>100</v>
      </c>
      <c r="AF119" s="166">
        <v>100</v>
      </c>
      <c r="AG119" s="165">
        <v>100</v>
      </c>
      <c r="AH119" s="166">
        <v>100</v>
      </c>
      <c r="AI119" s="165">
        <v>100</v>
      </c>
      <c r="AJ119" s="166">
        <v>100</v>
      </c>
      <c r="AK119" s="167">
        <v>100</v>
      </c>
      <c r="AL119" s="1127"/>
      <c r="AM119" s="2583"/>
      <c r="AN119" s="2584"/>
      <c r="AO119" s="2590"/>
    </row>
    <row r="120" spans="1:41" s="2536" customFormat="1" hidden="1">
      <c r="B120" s="116"/>
      <c r="C120" s="116"/>
      <c r="D120" s="162" t="s">
        <v>2696</v>
      </c>
      <c r="E120" s="162"/>
      <c r="F120" s="162"/>
      <c r="G120" s="183"/>
      <c r="H120" s="3092">
        <v>80</v>
      </c>
      <c r="I120" s="165">
        <v>80</v>
      </c>
      <c r="J120" s="166">
        <v>80</v>
      </c>
      <c r="K120" s="165">
        <v>80</v>
      </c>
      <c r="L120" s="166">
        <v>80</v>
      </c>
      <c r="M120" s="165">
        <v>80</v>
      </c>
      <c r="N120" s="166">
        <v>80</v>
      </c>
      <c r="O120" s="165">
        <v>80</v>
      </c>
      <c r="P120" s="166">
        <v>100</v>
      </c>
      <c r="Q120" s="165">
        <v>100</v>
      </c>
      <c r="R120" s="166">
        <v>100</v>
      </c>
      <c r="S120" s="165">
        <v>100</v>
      </c>
      <c r="T120" s="166">
        <v>100</v>
      </c>
      <c r="U120" s="165">
        <v>100</v>
      </c>
      <c r="V120" s="166">
        <v>100</v>
      </c>
      <c r="W120" s="165">
        <v>100</v>
      </c>
      <c r="X120" s="166">
        <v>100</v>
      </c>
      <c r="Y120" s="165">
        <v>100</v>
      </c>
      <c r="Z120" s="166">
        <v>100</v>
      </c>
      <c r="AA120" s="165">
        <v>100</v>
      </c>
      <c r="AB120" s="166">
        <v>100</v>
      </c>
      <c r="AC120" s="165">
        <v>150</v>
      </c>
      <c r="AD120" s="166">
        <v>150</v>
      </c>
      <c r="AE120" s="165">
        <v>150</v>
      </c>
      <c r="AF120" s="166">
        <v>150</v>
      </c>
      <c r="AG120" s="165">
        <v>150</v>
      </c>
      <c r="AH120" s="166">
        <v>150</v>
      </c>
      <c r="AI120" s="165">
        <v>150</v>
      </c>
      <c r="AJ120" s="166">
        <v>150</v>
      </c>
      <c r="AK120" s="167">
        <v>150</v>
      </c>
      <c r="AL120" s="1127"/>
      <c r="AM120" s="2583"/>
      <c r="AN120" s="2584"/>
      <c r="AO120" s="2590"/>
    </row>
    <row r="121" spans="1:41" s="11" customFormat="1">
      <c r="B121" s="116" t="s">
        <v>84</v>
      </c>
      <c r="C121" s="116" t="s">
        <v>150</v>
      </c>
      <c r="D121" s="162"/>
      <c r="E121" s="162"/>
      <c r="F121" s="162"/>
      <c r="G121" s="1299" t="s">
        <v>910</v>
      </c>
      <c r="H121" s="3292">
        <v>50</v>
      </c>
      <c r="I121" s="1300">
        <v>50</v>
      </c>
      <c r="J121" s="1301">
        <v>50</v>
      </c>
      <c r="K121" s="1300">
        <v>50</v>
      </c>
      <c r="L121" s="1301">
        <v>50</v>
      </c>
      <c r="M121" s="1300">
        <v>80</v>
      </c>
      <c r="N121" s="1301">
        <v>80</v>
      </c>
      <c r="O121" s="1300">
        <v>80</v>
      </c>
      <c r="P121" s="1301">
        <v>80</v>
      </c>
      <c r="Q121" s="1300">
        <v>80</v>
      </c>
      <c r="R121" s="1301">
        <v>80</v>
      </c>
      <c r="S121" s="1300">
        <v>80</v>
      </c>
      <c r="T121" s="1301">
        <v>80</v>
      </c>
      <c r="U121" s="1300">
        <v>80</v>
      </c>
      <c r="V121" s="1301">
        <v>80</v>
      </c>
      <c r="W121" s="1300">
        <v>80</v>
      </c>
      <c r="X121" s="1301">
        <v>80</v>
      </c>
      <c r="Y121" s="1300">
        <v>80</v>
      </c>
      <c r="Z121" s="1274">
        <v>100</v>
      </c>
      <c r="AA121" s="1300">
        <v>100</v>
      </c>
      <c r="AB121" s="1301">
        <v>100</v>
      </c>
      <c r="AC121" s="1300">
        <v>100</v>
      </c>
      <c r="AD121" s="1301">
        <v>100</v>
      </c>
      <c r="AE121" s="1300">
        <v>100</v>
      </c>
      <c r="AF121" s="1301">
        <v>100</v>
      </c>
      <c r="AG121" s="1300">
        <v>100</v>
      </c>
      <c r="AH121" s="1301">
        <v>100</v>
      </c>
      <c r="AI121" s="1300">
        <v>100</v>
      </c>
      <c r="AJ121" s="1301">
        <v>100</v>
      </c>
      <c r="AK121" s="3012">
        <v>100</v>
      </c>
      <c r="AL121" s="1127"/>
      <c r="AM121" s="2583"/>
      <c r="AN121" s="2584"/>
      <c r="AO121" s="2591"/>
    </row>
    <row r="122" spans="1:41">
      <c r="B122" s="116" t="s">
        <v>86</v>
      </c>
      <c r="C122" s="116" t="s">
        <v>179</v>
      </c>
      <c r="D122" s="162"/>
      <c r="E122" s="162"/>
      <c r="F122" s="162"/>
      <c r="G122" s="183" t="s">
        <v>369</v>
      </c>
      <c r="H122" s="164">
        <v>40</v>
      </c>
      <c r="I122" s="165">
        <v>40</v>
      </c>
      <c r="J122" s="166">
        <v>40</v>
      </c>
      <c r="K122" s="165">
        <v>40</v>
      </c>
      <c r="L122" s="166">
        <v>40</v>
      </c>
      <c r="M122" s="165">
        <v>40</v>
      </c>
      <c r="N122" s="166">
        <v>40</v>
      </c>
      <c r="O122" s="165">
        <v>40</v>
      </c>
      <c r="P122" s="166">
        <v>40</v>
      </c>
      <c r="Q122" s="165">
        <v>40</v>
      </c>
      <c r="R122" s="166">
        <v>40</v>
      </c>
      <c r="S122" s="165">
        <v>40</v>
      </c>
      <c r="T122" s="166">
        <v>40</v>
      </c>
      <c r="U122" s="165">
        <v>40</v>
      </c>
      <c r="V122" s="166">
        <v>40</v>
      </c>
      <c r="W122" s="165">
        <v>40</v>
      </c>
      <c r="X122" s="166">
        <v>40</v>
      </c>
      <c r="Y122" s="165">
        <v>40</v>
      </c>
      <c r="Z122" s="166">
        <v>40</v>
      </c>
      <c r="AA122" s="165">
        <v>40</v>
      </c>
      <c r="AB122" s="166">
        <v>40</v>
      </c>
      <c r="AC122" s="165">
        <v>50</v>
      </c>
      <c r="AD122" s="166">
        <v>50</v>
      </c>
      <c r="AE122" s="165">
        <v>50</v>
      </c>
      <c r="AF122" s="166">
        <v>50</v>
      </c>
      <c r="AG122" s="165">
        <v>50</v>
      </c>
      <c r="AH122" s="166">
        <v>50</v>
      </c>
      <c r="AI122" s="165">
        <v>50</v>
      </c>
      <c r="AJ122" s="166">
        <v>50</v>
      </c>
      <c r="AK122" s="167">
        <v>50</v>
      </c>
      <c r="AL122" s="1127"/>
      <c r="AM122" s="2583"/>
      <c r="AN122" s="2584"/>
      <c r="AO122" s="1127"/>
    </row>
    <row r="123" spans="1:41">
      <c r="B123" s="116" t="s">
        <v>87</v>
      </c>
      <c r="C123" s="116"/>
      <c r="D123" s="162"/>
      <c r="E123" s="162"/>
      <c r="F123" s="162"/>
      <c r="G123" s="168"/>
      <c r="H123" s="164" t="s">
        <v>189</v>
      </c>
      <c r="I123" s="165" t="s">
        <v>189</v>
      </c>
      <c r="J123" s="166" t="s">
        <v>189</v>
      </c>
      <c r="K123" s="165" t="s">
        <v>189</v>
      </c>
      <c r="L123" s="166" t="s">
        <v>189</v>
      </c>
      <c r="M123" s="165" t="s">
        <v>189</v>
      </c>
      <c r="N123" s="166" t="s">
        <v>189</v>
      </c>
      <c r="O123" s="165" t="s">
        <v>189</v>
      </c>
      <c r="P123" s="166" t="s">
        <v>189</v>
      </c>
      <c r="Q123" s="165" t="s">
        <v>189</v>
      </c>
      <c r="R123" s="166" t="s">
        <v>189</v>
      </c>
      <c r="S123" s="165" t="s">
        <v>189</v>
      </c>
      <c r="T123" s="166" t="s">
        <v>189</v>
      </c>
      <c r="U123" s="165" t="s">
        <v>189</v>
      </c>
      <c r="V123" s="166" t="s">
        <v>189</v>
      </c>
      <c r="W123" s="165" t="s">
        <v>189</v>
      </c>
      <c r="X123" s="166" t="s">
        <v>189</v>
      </c>
      <c r="Y123" s="165" t="s">
        <v>189</v>
      </c>
      <c r="Z123" s="166" t="s">
        <v>189</v>
      </c>
      <c r="AA123" s="165" t="s">
        <v>189</v>
      </c>
      <c r="AB123" s="166" t="s">
        <v>189</v>
      </c>
      <c r="AC123" s="165" t="s">
        <v>189</v>
      </c>
      <c r="AD123" s="166" t="s">
        <v>189</v>
      </c>
      <c r="AE123" s="165" t="s">
        <v>189</v>
      </c>
      <c r="AF123" s="166" t="s">
        <v>189</v>
      </c>
      <c r="AG123" s="165" t="s">
        <v>189</v>
      </c>
      <c r="AH123" s="166" t="s">
        <v>189</v>
      </c>
      <c r="AI123" s="165" t="s">
        <v>189</v>
      </c>
      <c r="AJ123" s="166" t="s">
        <v>189</v>
      </c>
      <c r="AK123" s="167" t="s">
        <v>189</v>
      </c>
      <c r="AL123" s="1127"/>
      <c r="AM123" s="2583" t="s">
        <v>189</v>
      </c>
      <c r="AN123" s="2584" t="s">
        <v>189</v>
      </c>
      <c r="AO123" s="1127"/>
    </row>
    <row r="124" spans="1:41">
      <c r="B124" s="38" t="s">
        <v>88</v>
      </c>
      <c r="C124" s="38"/>
      <c r="D124" s="36"/>
      <c r="E124" s="36"/>
      <c r="F124" s="213"/>
      <c r="G124" s="1283"/>
      <c r="H124" s="1279" t="s">
        <v>189</v>
      </c>
      <c r="I124" s="214" t="s">
        <v>189</v>
      </c>
      <c r="J124" s="169" t="s">
        <v>189</v>
      </c>
      <c r="K124" s="214" t="s">
        <v>189</v>
      </c>
      <c r="L124" s="169" t="s">
        <v>189</v>
      </c>
      <c r="M124" s="214" t="s">
        <v>189</v>
      </c>
      <c r="N124" s="169" t="s">
        <v>189</v>
      </c>
      <c r="O124" s="214" t="s">
        <v>189</v>
      </c>
      <c r="P124" s="169" t="s">
        <v>189</v>
      </c>
      <c r="Q124" s="214" t="s">
        <v>189</v>
      </c>
      <c r="R124" s="169" t="s">
        <v>189</v>
      </c>
      <c r="S124" s="214" t="s">
        <v>189</v>
      </c>
      <c r="T124" s="169" t="s">
        <v>189</v>
      </c>
      <c r="U124" s="214" t="s">
        <v>189</v>
      </c>
      <c r="V124" s="169" t="s">
        <v>189</v>
      </c>
      <c r="W124" s="214" t="s">
        <v>189</v>
      </c>
      <c r="X124" s="169" t="s">
        <v>189</v>
      </c>
      <c r="Y124" s="214" t="s">
        <v>189</v>
      </c>
      <c r="Z124" s="169" t="s">
        <v>189</v>
      </c>
      <c r="AA124" s="214" t="s">
        <v>189</v>
      </c>
      <c r="AB124" s="169" t="s">
        <v>189</v>
      </c>
      <c r="AC124" s="214" t="s">
        <v>189</v>
      </c>
      <c r="AD124" s="169" t="s">
        <v>189</v>
      </c>
      <c r="AE124" s="214" t="s">
        <v>189</v>
      </c>
      <c r="AF124" s="169" t="s">
        <v>189</v>
      </c>
      <c r="AG124" s="214" t="s">
        <v>189</v>
      </c>
      <c r="AH124" s="169" t="s">
        <v>189</v>
      </c>
      <c r="AI124" s="214" t="s">
        <v>189</v>
      </c>
      <c r="AJ124" s="169" t="s">
        <v>189</v>
      </c>
      <c r="AK124" s="1285" t="s">
        <v>189</v>
      </c>
      <c r="AL124" s="1127"/>
      <c r="AM124" s="2598" t="s">
        <v>189</v>
      </c>
      <c r="AN124" s="2599" t="s">
        <v>189</v>
      </c>
      <c r="AO124" s="1127"/>
    </row>
    <row r="125" spans="1:41">
      <c r="F125" s="1126"/>
      <c r="G125" s="425"/>
      <c r="H125" s="1127"/>
      <c r="I125" s="433"/>
      <c r="J125" s="1127"/>
      <c r="K125" s="433"/>
      <c r="L125" s="1127"/>
      <c r="M125" s="433"/>
      <c r="N125" s="1127"/>
      <c r="O125" s="433"/>
      <c r="P125" s="1127"/>
      <c r="Q125" s="433"/>
      <c r="R125" s="1127"/>
      <c r="S125" s="433"/>
      <c r="T125" s="1127"/>
      <c r="U125" s="433"/>
      <c r="V125" s="1127"/>
      <c r="W125" s="433"/>
      <c r="X125" s="1127"/>
      <c r="Y125" s="433"/>
      <c r="Z125" s="1127"/>
      <c r="AA125" s="433"/>
      <c r="AB125" s="1127"/>
      <c r="AC125" s="433"/>
      <c r="AD125" s="1127"/>
      <c r="AE125" s="433"/>
      <c r="AF125" s="1127"/>
      <c r="AG125" s="433"/>
      <c r="AH125" s="1127"/>
      <c r="AI125" s="433"/>
      <c r="AJ125" s="1127"/>
      <c r="AK125" s="433"/>
      <c r="AL125" s="1127"/>
      <c r="AM125" s="1130"/>
      <c r="AN125" s="1130"/>
      <c r="AO125" s="1127"/>
    </row>
    <row r="126" spans="1:41" s="2536" customFormat="1" ht="38.25" customHeight="1">
      <c r="B126" s="51"/>
      <c r="C126" s="61" t="s">
        <v>156</v>
      </c>
      <c r="D126" s="171" t="s">
        <v>1199</v>
      </c>
      <c r="E126" s="2539"/>
      <c r="F126" s="96"/>
      <c r="G126" s="3285"/>
      <c r="H126" s="1287">
        <v>100</v>
      </c>
      <c r="I126" s="1288">
        <f>H126</f>
        <v>100</v>
      </c>
      <c r="J126" s="1289">
        <f>H126+100</f>
        <v>200</v>
      </c>
      <c r="K126" s="1288">
        <f>I126+100</f>
        <v>200</v>
      </c>
      <c r="L126" s="1289">
        <f t="shared" ref="L126" si="137">J126+100</f>
        <v>300</v>
      </c>
      <c r="M126" s="1288">
        <f t="shared" ref="M126" si="138">K126+100</f>
        <v>300</v>
      </c>
      <c r="N126" s="1289">
        <f t="shared" ref="N126" si="139">L126+100</f>
        <v>400</v>
      </c>
      <c r="O126" s="1288">
        <f t="shared" ref="O126" si="140">M126+100</f>
        <v>400</v>
      </c>
      <c r="P126" s="1289">
        <f t="shared" ref="P126" si="141">N126+100</f>
        <v>500</v>
      </c>
      <c r="Q126" s="1288">
        <f t="shared" ref="Q126" si="142">O126+100</f>
        <v>500</v>
      </c>
      <c r="R126" s="1289">
        <f t="shared" ref="R126" si="143">P126+100</f>
        <v>600</v>
      </c>
      <c r="S126" s="1288">
        <f t="shared" ref="S126" si="144">Q126+100</f>
        <v>600</v>
      </c>
      <c r="T126" s="1289">
        <f t="shared" ref="T126" si="145">R126+100</f>
        <v>700</v>
      </c>
      <c r="U126" s="1288">
        <f t="shared" ref="U126" si="146">S126+100</f>
        <v>700</v>
      </c>
      <c r="V126" s="1289">
        <f t="shared" ref="V126" si="147">T126+100</f>
        <v>800</v>
      </c>
      <c r="W126" s="1288">
        <f t="shared" ref="W126" si="148">U126+100</f>
        <v>800</v>
      </c>
      <c r="X126" s="1289">
        <f t="shared" ref="X126" si="149">V126+100</f>
        <v>900</v>
      </c>
      <c r="Y126" s="1288">
        <f t="shared" ref="Y126" si="150">W126+100</f>
        <v>900</v>
      </c>
      <c r="Z126" s="1289">
        <f t="shared" ref="Z126" si="151">X126+100</f>
        <v>1000</v>
      </c>
      <c r="AA126" s="1288">
        <f t="shared" ref="AA126" si="152">Y126+100</f>
        <v>1000</v>
      </c>
      <c r="AB126" s="1289">
        <f t="shared" ref="AB126" si="153">Z126+100</f>
        <v>1100</v>
      </c>
      <c r="AC126" s="1288">
        <f t="shared" ref="AC126" si="154">AA126+100</f>
        <v>1100</v>
      </c>
      <c r="AD126" s="1289">
        <f t="shared" ref="AD126" si="155">AB126+100</f>
        <v>1200</v>
      </c>
      <c r="AE126" s="1288">
        <f t="shared" ref="AE126" si="156">AC126+100</f>
        <v>1200</v>
      </c>
      <c r="AF126" s="1289">
        <f t="shared" ref="AF126" si="157">AD126+100</f>
        <v>1300</v>
      </c>
      <c r="AG126" s="1288">
        <f t="shared" ref="AG126" si="158">AE126+100</f>
        <v>1300</v>
      </c>
      <c r="AH126" s="1289">
        <f t="shared" ref="AH126" si="159">AF126+100</f>
        <v>1400</v>
      </c>
      <c r="AI126" s="1288">
        <f t="shared" ref="AI126" si="160">AG126+100</f>
        <v>1400</v>
      </c>
      <c r="AJ126" s="1289">
        <f t="shared" ref="AJ126" si="161">AH126+100</f>
        <v>1500</v>
      </c>
      <c r="AK126" s="1290">
        <f t="shared" ref="AK126" si="162">AI126+100</f>
        <v>1500</v>
      </c>
      <c r="AL126" s="2589"/>
      <c r="AM126" s="3286" t="s">
        <v>1955</v>
      </c>
      <c r="AN126" s="3287" t="s">
        <v>1954</v>
      </c>
      <c r="AO126" s="958"/>
    </row>
    <row r="127" spans="1:41" s="2536" customFormat="1">
      <c r="B127" s="2759" t="s">
        <v>2113</v>
      </c>
      <c r="C127" s="2763"/>
      <c r="D127" s="40"/>
      <c r="E127" s="40"/>
      <c r="F127" s="40"/>
      <c r="G127" s="3290"/>
      <c r="H127" s="164" t="s">
        <v>189</v>
      </c>
      <c r="I127" s="165" t="s">
        <v>189</v>
      </c>
      <c r="J127" s="166" t="s">
        <v>189</v>
      </c>
      <c r="K127" s="165" t="s">
        <v>189</v>
      </c>
      <c r="L127" s="166" t="s">
        <v>189</v>
      </c>
      <c r="M127" s="165" t="s">
        <v>189</v>
      </c>
      <c r="N127" s="166" t="s">
        <v>189</v>
      </c>
      <c r="O127" s="165" t="s">
        <v>189</v>
      </c>
      <c r="P127" s="166" t="s">
        <v>189</v>
      </c>
      <c r="Q127" s="165" t="s">
        <v>189</v>
      </c>
      <c r="R127" s="166" t="s">
        <v>189</v>
      </c>
      <c r="S127" s="165" t="s">
        <v>189</v>
      </c>
      <c r="T127" s="166" t="s">
        <v>189</v>
      </c>
      <c r="U127" s="165" t="s">
        <v>189</v>
      </c>
      <c r="V127" s="166" t="s">
        <v>189</v>
      </c>
      <c r="W127" s="165" t="s">
        <v>189</v>
      </c>
      <c r="X127" s="166" t="s">
        <v>189</v>
      </c>
      <c r="Y127" s="165" t="s">
        <v>189</v>
      </c>
      <c r="Z127" s="166" t="s">
        <v>189</v>
      </c>
      <c r="AA127" s="165" t="s">
        <v>189</v>
      </c>
      <c r="AB127" s="166" t="s">
        <v>189</v>
      </c>
      <c r="AC127" s="165" t="s">
        <v>189</v>
      </c>
      <c r="AD127" s="166" t="s">
        <v>189</v>
      </c>
      <c r="AE127" s="165" t="s">
        <v>189</v>
      </c>
      <c r="AF127" s="166" t="s">
        <v>189</v>
      </c>
      <c r="AG127" s="165" t="s">
        <v>189</v>
      </c>
      <c r="AH127" s="166" t="s">
        <v>189</v>
      </c>
      <c r="AI127" s="165" t="s">
        <v>189</v>
      </c>
      <c r="AJ127" s="166" t="s">
        <v>189</v>
      </c>
      <c r="AK127" s="167" t="s">
        <v>189</v>
      </c>
      <c r="AL127" s="1127"/>
      <c r="AM127" s="2583" t="s">
        <v>189</v>
      </c>
      <c r="AN127" s="2584" t="s">
        <v>189</v>
      </c>
      <c r="AO127" s="2540"/>
    </row>
    <row r="128" spans="1:41" s="2536" customFormat="1">
      <c r="B128" s="37" t="s">
        <v>89</v>
      </c>
      <c r="C128" s="37" t="s">
        <v>98</v>
      </c>
      <c r="D128" s="35" t="s">
        <v>1733</v>
      </c>
      <c r="E128" s="35"/>
      <c r="F128" s="162"/>
      <c r="G128" s="168" t="s">
        <v>1235</v>
      </c>
      <c r="H128" s="164"/>
      <c r="I128" s="165" t="str">
        <f>CONCATENATE("voir onglet spécifique module: ",D128)</f>
        <v>voir onglet spécifique module: 51-52-55-56-membrane</v>
      </c>
      <c r="J128" s="166"/>
      <c r="K128" s="165"/>
      <c r="L128" s="166"/>
      <c r="M128" s="165"/>
      <c r="N128" s="166"/>
      <c r="O128" s="165" t="str">
        <f>I128</f>
        <v>voir onglet spécifique module: 51-52-55-56-membrane</v>
      </c>
      <c r="P128" s="166"/>
      <c r="Q128" s="165"/>
      <c r="R128" s="166"/>
      <c r="S128" s="165"/>
      <c r="T128" s="166"/>
      <c r="U128" s="165" t="str">
        <f>I128</f>
        <v>voir onglet spécifique module: 51-52-55-56-membrane</v>
      </c>
      <c r="V128" s="166"/>
      <c r="W128" s="165"/>
      <c r="X128" s="166"/>
      <c r="Y128" s="165"/>
      <c r="Z128" s="166"/>
      <c r="AA128" s="165" t="str">
        <f>I128</f>
        <v>voir onglet spécifique module: 51-52-55-56-membrane</v>
      </c>
      <c r="AB128" s="166"/>
      <c r="AC128" s="165"/>
      <c r="AD128" s="166"/>
      <c r="AE128" s="165"/>
      <c r="AF128" s="166"/>
      <c r="AG128" s="165"/>
      <c r="AH128" s="166"/>
      <c r="AI128" s="165"/>
      <c r="AJ128" s="166"/>
      <c r="AK128" s="167"/>
      <c r="AL128" s="1127"/>
      <c r="AM128" s="2583"/>
      <c r="AN128" s="2584"/>
      <c r="AO128" s="1127"/>
    </row>
    <row r="129" spans="1:41" s="210" customFormat="1">
      <c r="A129" s="1126"/>
      <c r="B129" s="37" t="s">
        <v>90</v>
      </c>
      <c r="C129" s="215" t="s">
        <v>105</v>
      </c>
      <c r="D129" s="162"/>
      <c r="E129" s="162"/>
      <c r="F129" s="162"/>
      <c r="G129" s="168"/>
      <c r="H129" s="164" t="s">
        <v>189</v>
      </c>
      <c r="I129" s="165" t="s">
        <v>189</v>
      </c>
      <c r="J129" s="166" t="s">
        <v>189</v>
      </c>
      <c r="K129" s="165" t="s">
        <v>189</v>
      </c>
      <c r="L129" s="166" t="s">
        <v>189</v>
      </c>
      <c r="M129" s="165" t="s">
        <v>189</v>
      </c>
      <c r="N129" s="166" t="s">
        <v>189</v>
      </c>
      <c r="O129" s="165" t="s">
        <v>189</v>
      </c>
      <c r="P129" s="166" t="s">
        <v>189</v>
      </c>
      <c r="Q129" s="165" t="s">
        <v>189</v>
      </c>
      <c r="R129" s="166" t="s">
        <v>189</v>
      </c>
      <c r="S129" s="165" t="s">
        <v>189</v>
      </c>
      <c r="T129" s="166" t="s">
        <v>189</v>
      </c>
      <c r="U129" s="165" t="s">
        <v>189</v>
      </c>
      <c r="V129" s="166" t="s">
        <v>189</v>
      </c>
      <c r="W129" s="165" t="s">
        <v>189</v>
      </c>
      <c r="X129" s="166" t="s">
        <v>189</v>
      </c>
      <c r="Y129" s="165" t="s">
        <v>189</v>
      </c>
      <c r="Z129" s="166" t="s">
        <v>189</v>
      </c>
      <c r="AA129" s="165" t="s">
        <v>189</v>
      </c>
      <c r="AB129" s="166" t="s">
        <v>189</v>
      </c>
      <c r="AC129" s="165" t="s">
        <v>189</v>
      </c>
      <c r="AD129" s="166" t="s">
        <v>189</v>
      </c>
      <c r="AE129" s="165" t="s">
        <v>189</v>
      </c>
      <c r="AF129" s="166" t="s">
        <v>189</v>
      </c>
      <c r="AG129" s="165" t="s">
        <v>189</v>
      </c>
      <c r="AH129" s="166" t="s">
        <v>189</v>
      </c>
      <c r="AI129" s="165" t="s">
        <v>189</v>
      </c>
      <c r="AJ129" s="166" t="s">
        <v>189</v>
      </c>
      <c r="AK129" s="167" t="s">
        <v>189</v>
      </c>
      <c r="AL129" s="1127"/>
      <c r="AM129" s="2583" t="s">
        <v>189</v>
      </c>
      <c r="AN129" s="2584" t="s">
        <v>189</v>
      </c>
      <c r="AO129" s="1127"/>
    </row>
    <row r="130" spans="1:41" s="210" customFormat="1">
      <c r="A130" s="1126"/>
      <c r="B130" s="37" t="s">
        <v>91</v>
      </c>
      <c r="C130" s="116" t="s">
        <v>175</v>
      </c>
      <c r="D130" s="162" t="s">
        <v>1734</v>
      </c>
      <c r="E130" s="162"/>
      <c r="F130" s="162"/>
      <c r="G130" s="168" t="s">
        <v>1235</v>
      </c>
      <c r="H130" s="164"/>
      <c r="I130" s="165" t="str">
        <f>CONCATENATE("voir onglet spécifique module: ",D130)</f>
        <v>voir onglet spécifique module: 31-33 - Compresseur MP</v>
      </c>
      <c r="J130" s="166"/>
      <c r="K130" s="165"/>
      <c r="L130" s="166"/>
      <c r="M130" s="165"/>
      <c r="N130" s="166"/>
      <c r="O130" s="165" t="str">
        <f>I130</f>
        <v>voir onglet spécifique module: 31-33 - Compresseur MP</v>
      </c>
      <c r="P130" s="166"/>
      <c r="Q130" s="165"/>
      <c r="R130" s="166"/>
      <c r="S130" s="165"/>
      <c r="T130" s="166"/>
      <c r="U130" s="165" t="str">
        <f>I130</f>
        <v>voir onglet spécifique module: 31-33 - Compresseur MP</v>
      </c>
      <c r="V130" s="166"/>
      <c r="W130" s="165"/>
      <c r="X130" s="166"/>
      <c r="Y130" s="165"/>
      <c r="Z130" s="166"/>
      <c r="AA130" s="165" t="str">
        <f>I130</f>
        <v>voir onglet spécifique module: 31-33 - Compresseur MP</v>
      </c>
      <c r="AB130" s="166"/>
      <c r="AC130" s="165"/>
      <c r="AD130" s="166"/>
      <c r="AE130" s="165"/>
      <c r="AF130" s="166"/>
      <c r="AG130" s="165"/>
      <c r="AH130" s="166"/>
      <c r="AI130" s="165"/>
      <c r="AJ130" s="166"/>
      <c r="AK130" s="167"/>
      <c r="AL130" s="1127"/>
      <c r="AM130" s="2583"/>
      <c r="AN130" s="2584"/>
      <c r="AO130" s="1127"/>
    </row>
    <row r="131" spans="1:41" s="210" customFormat="1">
      <c r="A131" s="1126"/>
      <c r="B131" s="2737" t="s">
        <v>92</v>
      </c>
      <c r="C131" s="215" t="s">
        <v>174</v>
      </c>
      <c r="D131" s="162"/>
      <c r="E131" s="162"/>
      <c r="F131" s="162"/>
      <c r="G131" s="168"/>
      <c r="H131" s="164" t="s">
        <v>189</v>
      </c>
      <c r="I131" s="165" t="s">
        <v>189</v>
      </c>
      <c r="J131" s="166" t="s">
        <v>189</v>
      </c>
      <c r="K131" s="165" t="s">
        <v>189</v>
      </c>
      <c r="L131" s="166" t="s">
        <v>189</v>
      </c>
      <c r="M131" s="165" t="s">
        <v>189</v>
      </c>
      <c r="N131" s="166" t="s">
        <v>189</v>
      </c>
      <c r="O131" s="165" t="s">
        <v>189</v>
      </c>
      <c r="P131" s="166" t="s">
        <v>189</v>
      </c>
      <c r="Q131" s="165" t="s">
        <v>189</v>
      </c>
      <c r="R131" s="166" t="s">
        <v>189</v>
      </c>
      <c r="S131" s="165" t="s">
        <v>189</v>
      </c>
      <c r="T131" s="166" t="s">
        <v>189</v>
      </c>
      <c r="U131" s="165" t="s">
        <v>189</v>
      </c>
      <c r="V131" s="166" t="s">
        <v>189</v>
      </c>
      <c r="W131" s="165" t="s">
        <v>189</v>
      </c>
      <c r="X131" s="166" t="s">
        <v>189</v>
      </c>
      <c r="Y131" s="165" t="s">
        <v>189</v>
      </c>
      <c r="Z131" s="166" t="s">
        <v>189</v>
      </c>
      <c r="AA131" s="165" t="s">
        <v>189</v>
      </c>
      <c r="AB131" s="166" t="s">
        <v>189</v>
      </c>
      <c r="AC131" s="165" t="s">
        <v>189</v>
      </c>
      <c r="AD131" s="166" t="s">
        <v>189</v>
      </c>
      <c r="AE131" s="165" t="s">
        <v>189</v>
      </c>
      <c r="AF131" s="166" t="s">
        <v>189</v>
      </c>
      <c r="AG131" s="165" t="s">
        <v>189</v>
      </c>
      <c r="AH131" s="166" t="s">
        <v>189</v>
      </c>
      <c r="AI131" s="165" t="s">
        <v>189</v>
      </c>
      <c r="AJ131" s="166" t="s">
        <v>189</v>
      </c>
      <c r="AK131" s="167" t="s">
        <v>189</v>
      </c>
      <c r="AL131" s="1127"/>
      <c r="AM131" s="2583" t="s">
        <v>189</v>
      </c>
      <c r="AN131" s="2584" t="s">
        <v>189</v>
      </c>
      <c r="AO131" s="1127"/>
    </row>
    <row r="132" spans="1:41" s="210" customFormat="1">
      <c r="A132" s="1126"/>
      <c r="B132" s="116" t="s">
        <v>93</v>
      </c>
      <c r="C132" s="116" t="s">
        <v>178</v>
      </c>
      <c r="D132" s="162" t="s">
        <v>1733</v>
      </c>
      <c r="E132" s="162"/>
      <c r="F132" s="162"/>
      <c r="G132" s="168" t="s">
        <v>1235</v>
      </c>
      <c r="H132" s="164"/>
      <c r="I132" s="165" t="str">
        <f>CONCATENATE("voir onglet spécifique module: ",D132)</f>
        <v>voir onglet spécifique module: 51-52-55-56-membrane</v>
      </c>
      <c r="J132" s="166"/>
      <c r="K132" s="165"/>
      <c r="L132" s="166"/>
      <c r="M132" s="165"/>
      <c r="N132" s="166"/>
      <c r="O132" s="165" t="str">
        <f>I132</f>
        <v>voir onglet spécifique module: 51-52-55-56-membrane</v>
      </c>
      <c r="P132" s="166"/>
      <c r="Q132" s="165"/>
      <c r="R132" s="166"/>
      <c r="S132" s="165"/>
      <c r="T132" s="166"/>
      <c r="U132" s="165" t="str">
        <f>I132</f>
        <v>voir onglet spécifique module: 51-52-55-56-membrane</v>
      </c>
      <c r="V132" s="166"/>
      <c r="W132" s="165"/>
      <c r="X132" s="166"/>
      <c r="Y132" s="165"/>
      <c r="Z132" s="166"/>
      <c r="AA132" s="165" t="str">
        <f>I132</f>
        <v>voir onglet spécifique module: 51-52-55-56-membrane</v>
      </c>
      <c r="AB132" s="166"/>
      <c r="AC132" s="165"/>
      <c r="AD132" s="166"/>
      <c r="AE132" s="165"/>
      <c r="AF132" s="166"/>
      <c r="AG132" s="165"/>
      <c r="AH132" s="166"/>
      <c r="AI132" s="165"/>
      <c r="AJ132" s="166"/>
      <c r="AK132" s="167"/>
      <c r="AL132" s="1127"/>
      <c r="AM132" s="2583"/>
      <c r="AN132" s="2584"/>
      <c r="AO132" s="1127"/>
    </row>
    <row r="133" spans="1:41">
      <c r="B133" s="116" t="s">
        <v>94</v>
      </c>
      <c r="C133" s="37" t="s">
        <v>1732</v>
      </c>
      <c r="D133" s="35" t="s">
        <v>1742</v>
      </c>
      <c r="E133" s="35"/>
      <c r="F133" s="162"/>
      <c r="G133" s="168" t="s">
        <v>1235</v>
      </c>
      <c r="H133" s="164"/>
      <c r="I133" s="165" t="str">
        <f>CONCATENATE("voir onglet spécifique module: ",D133)</f>
        <v>voir onglet spécifique module: 60-injection</v>
      </c>
      <c r="J133" s="166"/>
      <c r="K133" s="165"/>
      <c r="L133" s="166"/>
      <c r="M133" s="165"/>
      <c r="N133" s="166"/>
      <c r="O133" s="165" t="str">
        <f>I133</f>
        <v>voir onglet spécifique module: 60-injection</v>
      </c>
      <c r="P133" s="166"/>
      <c r="Q133" s="165"/>
      <c r="R133" s="166"/>
      <c r="S133" s="165"/>
      <c r="T133" s="166"/>
      <c r="U133" s="165" t="str">
        <f>I133</f>
        <v>voir onglet spécifique module: 60-injection</v>
      </c>
      <c r="V133" s="166"/>
      <c r="W133" s="165"/>
      <c r="X133" s="166"/>
      <c r="Y133" s="165"/>
      <c r="Z133" s="166"/>
      <c r="AA133" s="165" t="str">
        <f>I133</f>
        <v>voir onglet spécifique module: 60-injection</v>
      </c>
      <c r="AB133" s="166"/>
      <c r="AC133" s="165"/>
      <c r="AD133" s="166"/>
      <c r="AE133" s="165"/>
      <c r="AF133" s="166"/>
      <c r="AG133" s="165"/>
      <c r="AH133" s="166"/>
      <c r="AI133" s="165"/>
      <c r="AJ133" s="166"/>
      <c r="AK133" s="167"/>
      <c r="AL133" s="1127"/>
      <c r="AM133" s="2583"/>
      <c r="AN133" s="2584"/>
      <c r="AO133" s="1127"/>
    </row>
    <row r="134" spans="1:41">
      <c r="B134" s="116" t="s">
        <v>95</v>
      </c>
      <c r="C134" s="37"/>
      <c r="D134" s="35"/>
      <c r="E134" s="35"/>
      <c r="F134" s="162"/>
      <c r="G134" s="168"/>
      <c r="H134" s="164" t="s">
        <v>189</v>
      </c>
      <c r="I134" s="165" t="s">
        <v>189</v>
      </c>
      <c r="J134" s="166" t="s">
        <v>189</v>
      </c>
      <c r="K134" s="165" t="s">
        <v>189</v>
      </c>
      <c r="L134" s="166" t="s">
        <v>189</v>
      </c>
      <c r="M134" s="165" t="s">
        <v>189</v>
      </c>
      <c r="N134" s="166" t="s">
        <v>189</v>
      </c>
      <c r="O134" s="165" t="s">
        <v>189</v>
      </c>
      <c r="P134" s="166" t="s">
        <v>189</v>
      </c>
      <c r="Q134" s="165" t="s">
        <v>189</v>
      </c>
      <c r="R134" s="166" t="s">
        <v>189</v>
      </c>
      <c r="S134" s="165" t="s">
        <v>189</v>
      </c>
      <c r="T134" s="166" t="s">
        <v>189</v>
      </c>
      <c r="U134" s="165" t="s">
        <v>189</v>
      </c>
      <c r="V134" s="166" t="s">
        <v>189</v>
      </c>
      <c r="W134" s="165" t="s">
        <v>189</v>
      </c>
      <c r="X134" s="166" t="s">
        <v>189</v>
      </c>
      <c r="Y134" s="165" t="s">
        <v>189</v>
      </c>
      <c r="Z134" s="166" t="s">
        <v>189</v>
      </c>
      <c r="AA134" s="165" t="s">
        <v>189</v>
      </c>
      <c r="AB134" s="166" t="s">
        <v>189</v>
      </c>
      <c r="AC134" s="165" t="s">
        <v>189</v>
      </c>
      <c r="AD134" s="166" t="s">
        <v>189</v>
      </c>
      <c r="AE134" s="165" t="s">
        <v>189</v>
      </c>
      <c r="AF134" s="166" t="s">
        <v>189</v>
      </c>
      <c r="AG134" s="165" t="s">
        <v>189</v>
      </c>
      <c r="AH134" s="166" t="s">
        <v>189</v>
      </c>
      <c r="AI134" s="165" t="s">
        <v>189</v>
      </c>
      <c r="AJ134" s="166" t="s">
        <v>189</v>
      </c>
      <c r="AK134" s="167" t="s">
        <v>189</v>
      </c>
      <c r="AL134" s="1127"/>
      <c r="AM134" s="2583" t="s">
        <v>189</v>
      </c>
      <c r="AN134" s="2584" t="s">
        <v>189</v>
      </c>
      <c r="AO134" s="1127"/>
    </row>
    <row r="135" spans="1:41">
      <c r="B135" s="116" t="s">
        <v>96</v>
      </c>
      <c r="C135" s="37"/>
      <c r="D135" s="35"/>
      <c r="E135" s="35"/>
      <c r="F135" s="162"/>
      <c r="G135" s="168"/>
      <c r="H135" s="164" t="s">
        <v>189</v>
      </c>
      <c r="I135" s="165" t="s">
        <v>189</v>
      </c>
      <c r="J135" s="166" t="s">
        <v>189</v>
      </c>
      <c r="K135" s="165" t="s">
        <v>189</v>
      </c>
      <c r="L135" s="166" t="s">
        <v>189</v>
      </c>
      <c r="M135" s="165" t="s">
        <v>189</v>
      </c>
      <c r="N135" s="166" t="s">
        <v>189</v>
      </c>
      <c r="O135" s="165" t="s">
        <v>189</v>
      </c>
      <c r="P135" s="166" t="s">
        <v>189</v>
      </c>
      <c r="Q135" s="165" t="s">
        <v>189</v>
      </c>
      <c r="R135" s="166" t="s">
        <v>189</v>
      </c>
      <c r="S135" s="165" t="s">
        <v>189</v>
      </c>
      <c r="T135" s="166" t="s">
        <v>189</v>
      </c>
      <c r="U135" s="165" t="s">
        <v>189</v>
      </c>
      <c r="V135" s="166" t="s">
        <v>189</v>
      </c>
      <c r="W135" s="165" t="s">
        <v>189</v>
      </c>
      <c r="X135" s="166" t="s">
        <v>189</v>
      </c>
      <c r="Y135" s="165" t="s">
        <v>189</v>
      </c>
      <c r="Z135" s="166" t="s">
        <v>189</v>
      </c>
      <c r="AA135" s="165" t="s">
        <v>189</v>
      </c>
      <c r="AB135" s="166" t="s">
        <v>189</v>
      </c>
      <c r="AC135" s="165" t="s">
        <v>189</v>
      </c>
      <c r="AD135" s="166" t="s">
        <v>189</v>
      </c>
      <c r="AE135" s="165" t="s">
        <v>189</v>
      </c>
      <c r="AF135" s="166" t="s">
        <v>189</v>
      </c>
      <c r="AG135" s="165" t="s">
        <v>189</v>
      </c>
      <c r="AH135" s="166" t="s">
        <v>189</v>
      </c>
      <c r="AI135" s="165" t="s">
        <v>189</v>
      </c>
      <c r="AJ135" s="166" t="s">
        <v>189</v>
      </c>
      <c r="AK135" s="167" t="s">
        <v>189</v>
      </c>
      <c r="AL135" s="1127"/>
      <c r="AM135" s="2583" t="s">
        <v>189</v>
      </c>
      <c r="AN135" s="2584" t="s">
        <v>189</v>
      </c>
      <c r="AO135" s="1127"/>
    </row>
    <row r="136" spans="1:41">
      <c r="B136" s="38" t="s">
        <v>97</v>
      </c>
      <c r="C136" s="38"/>
      <c r="D136" s="36"/>
      <c r="E136" s="36"/>
      <c r="F136" s="213"/>
      <c r="G136" s="1283"/>
      <c r="H136" s="1279" t="s">
        <v>189</v>
      </c>
      <c r="I136" s="214" t="s">
        <v>189</v>
      </c>
      <c r="J136" s="169" t="s">
        <v>189</v>
      </c>
      <c r="K136" s="214" t="s">
        <v>189</v>
      </c>
      <c r="L136" s="169" t="s">
        <v>189</v>
      </c>
      <c r="M136" s="214" t="s">
        <v>189</v>
      </c>
      <c r="N136" s="169" t="s">
        <v>189</v>
      </c>
      <c r="O136" s="214" t="s">
        <v>189</v>
      </c>
      <c r="P136" s="169" t="s">
        <v>189</v>
      </c>
      <c r="Q136" s="214" t="s">
        <v>189</v>
      </c>
      <c r="R136" s="169" t="s">
        <v>189</v>
      </c>
      <c r="S136" s="214" t="s">
        <v>189</v>
      </c>
      <c r="T136" s="169" t="s">
        <v>189</v>
      </c>
      <c r="U136" s="214" t="s">
        <v>189</v>
      </c>
      <c r="V136" s="169" t="s">
        <v>189</v>
      </c>
      <c r="W136" s="214" t="s">
        <v>189</v>
      </c>
      <c r="X136" s="169" t="s">
        <v>189</v>
      </c>
      <c r="Y136" s="214" t="s">
        <v>189</v>
      </c>
      <c r="Z136" s="169" t="s">
        <v>189</v>
      </c>
      <c r="AA136" s="214" t="s">
        <v>189</v>
      </c>
      <c r="AB136" s="169" t="s">
        <v>189</v>
      </c>
      <c r="AC136" s="214" t="s">
        <v>189</v>
      </c>
      <c r="AD136" s="169" t="s">
        <v>189</v>
      </c>
      <c r="AE136" s="214" t="s">
        <v>189</v>
      </c>
      <c r="AF136" s="169" t="s">
        <v>189</v>
      </c>
      <c r="AG136" s="214" t="s">
        <v>189</v>
      </c>
      <c r="AH136" s="169" t="s">
        <v>189</v>
      </c>
      <c r="AI136" s="214" t="s">
        <v>189</v>
      </c>
      <c r="AJ136" s="169" t="s">
        <v>189</v>
      </c>
      <c r="AK136" s="1285" t="s">
        <v>189</v>
      </c>
      <c r="AL136" s="1127"/>
      <c r="AM136" s="2598" t="s">
        <v>189</v>
      </c>
      <c r="AN136" s="2599" t="s">
        <v>189</v>
      </c>
      <c r="AO136" s="1127"/>
    </row>
    <row r="137" spans="1:41">
      <c r="F137" s="1126"/>
      <c r="G137" s="425"/>
      <c r="H137" s="1127"/>
      <c r="I137" s="433"/>
      <c r="J137" s="1127"/>
      <c r="K137" s="433"/>
      <c r="L137" s="1127"/>
      <c r="M137" s="433"/>
      <c r="N137" s="1127"/>
      <c r="O137" s="433"/>
      <c r="P137" s="1127"/>
      <c r="Q137" s="433"/>
      <c r="R137" s="1127"/>
      <c r="S137" s="433"/>
      <c r="T137" s="1127"/>
      <c r="U137" s="433"/>
      <c r="V137" s="1127"/>
      <c r="W137" s="433"/>
      <c r="X137" s="1127"/>
      <c r="Y137" s="433"/>
      <c r="Z137" s="1127"/>
      <c r="AA137" s="433"/>
      <c r="AB137" s="1127"/>
      <c r="AC137" s="433"/>
      <c r="AD137" s="1127"/>
      <c r="AE137" s="433"/>
      <c r="AF137" s="1127"/>
      <c r="AG137" s="433"/>
      <c r="AH137" s="1127"/>
      <c r="AI137" s="433"/>
      <c r="AJ137" s="1127"/>
      <c r="AK137" s="433"/>
    </row>
    <row r="138" spans="1:41">
      <c r="F138" s="1126"/>
      <c r="G138" s="425"/>
      <c r="H138" s="1127"/>
      <c r="I138" s="433"/>
      <c r="J138" s="1127"/>
      <c r="K138" s="433"/>
      <c r="L138" s="1127"/>
      <c r="M138" s="433"/>
      <c r="N138" s="1127"/>
      <c r="O138" s="433"/>
      <c r="P138" s="1127"/>
      <c r="Q138" s="433"/>
      <c r="R138" s="1127"/>
      <c r="S138" s="433"/>
      <c r="T138" s="1127"/>
      <c r="U138" s="433"/>
      <c r="V138" s="1127"/>
      <c r="W138" s="433"/>
      <c r="X138" s="1127"/>
      <c r="Y138" s="433"/>
      <c r="Z138" s="1127"/>
      <c r="AA138" s="433"/>
      <c r="AB138" s="1127"/>
      <c r="AC138" s="433"/>
      <c r="AD138" s="1127"/>
      <c r="AE138" s="433"/>
      <c r="AF138" s="1127"/>
      <c r="AG138" s="433"/>
      <c r="AH138" s="1127"/>
      <c r="AI138" s="433"/>
      <c r="AJ138" s="1127"/>
      <c r="AK138" s="433"/>
    </row>
    <row r="139" spans="1:41">
      <c r="F139" s="1126"/>
      <c r="G139" s="425"/>
      <c r="H139" s="1127"/>
      <c r="I139" s="433"/>
      <c r="J139" s="1127"/>
      <c r="K139" s="433"/>
      <c r="L139" s="1127"/>
      <c r="M139" s="433"/>
      <c r="N139" s="1127"/>
      <c r="O139" s="433"/>
      <c r="P139" s="1127"/>
      <c r="Q139" s="433"/>
      <c r="R139" s="1127"/>
      <c r="S139" s="433"/>
      <c r="T139" s="1127"/>
      <c r="U139" s="433"/>
      <c r="V139" s="1127"/>
      <c r="W139" s="433"/>
      <c r="X139" s="1127"/>
      <c r="Y139" s="433"/>
      <c r="Z139" s="1127"/>
      <c r="AA139" s="433"/>
      <c r="AB139" s="1127"/>
      <c r="AC139" s="433"/>
      <c r="AD139" s="1127"/>
      <c r="AE139" s="433"/>
      <c r="AF139" s="1127"/>
      <c r="AG139" s="433"/>
      <c r="AH139" s="1127"/>
      <c r="AI139" s="433"/>
      <c r="AJ139" s="1127"/>
      <c r="AK139" s="433"/>
    </row>
    <row r="140" spans="1:41">
      <c r="F140" s="1126"/>
      <c r="G140" s="425"/>
      <c r="H140" s="1127"/>
      <c r="I140" s="433"/>
      <c r="J140" s="1127"/>
      <c r="K140" s="433"/>
      <c r="L140" s="1127"/>
      <c r="M140" s="433"/>
      <c r="N140" s="1127"/>
      <c r="O140" s="433"/>
      <c r="P140" s="1127"/>
      <c r="Q140" s="433"/>
      <c r="R140" s="1127"/>
      <c r="S140" s="433"/>
      <c r="T140" s="1127"/>
      <c r="U140" s="433"/>
      <c r="V140" s="1127"/>
      <c r="W140" s="433"/>
      <c r="X140" s="1127"/>
      <c r="Y140" s="433"/>
      <c r="Z140" s="1127"/>
      <c r="AA140" s="433"/>
      <c r="AB140" s="1127"/>
      <c r="AC140" s="433"/>
      <c r="AD140" s="1127"/>
      <c r="AE140" s="433"/>
      <c r="AF140" s="1127"/>
      <c r="AG140" s="433"/>
      <c r="AH140" s="1127"/>
      <c r="AI140" s="433"/>
      <c r="AJ140" s="1127"/>
      <c r="AK140" s="433"/>
    </row>
    <row r="141" spans="1:41">
      <c r="F141" s="1126"/>
      <c r="G141" s="425"/>
      <c r="H141" s="1127"/>
      <c r="I141" s="433"/>
      <c r="J141" s="1127"/>
      <c r="K141" s="433"/>
      <c r="L141" s="1127"/>
      <c r="M141" s="433"/>
      <c r="N141" s="1127"/>
      <c r="O141" s="433"/>
      <c r="P141" s="1127"/>
      <c r="Q141" s="433"/>
      <c r="R141" s="1127"/>
      <c r="S141" s="433"/>
      <c r="T141" s="1127"/>
      <c r="U141" s="433"/>
      <c r="V141" s="1127"/>
      <c r="W141" s="433"/>
      <c r="X141" s="1127"/>
      <c r="Y141" s="433"/>
      <c r="Z141" s="1127"/>
      <c r="AA141" s="433"/>
      <c r="AB141" s="1127"/>
      <c r="AC141" s="433"/>
      <c r="AD141" s="1127"/>
      <c r="AE141" s="433"/>
      <c r="AF141" s="1127"/>
      <c r="AG141" s="433"/>
      <c r="AH141" s="1127"/>
      <c r="AI141" s="433"/>
      <c r="AJ141" s="1127"/>
      <c r="AK141" s="433"/>
    </row>
    <row r="142" spans="1:41">
      <c r="F142" s="1126"/>
      <c r="G142" s="425"/>
      <c r="H142" s="1127"/>
      <c r="I142" s="433"/>
      <c r="J142" s="1127"/>
      <c r="K142" s="433"/>
      <c r="L142" s="1127"/>
      <c r="M142" s="433"/>
      <c r="N142" s="1127"/>
      <c r="O142" s="433"/>
      <c r="P142" s="1127"/>
      <c r="Q142" s="433"/>
      <c r="R142" s="1127"/>
      <c r="S142" s="433"/>
      <c r="T142" s="1127"/>
      <c r="U142" s="433"/>
      <c r="V142" s="1127"/>
      <c r="W142" s="433"/>
      <c r="X142" s="1127"/>
      <c r="Y142" s="433"/>
      <c r="Z142" s="1127"/>
      <c r="AA142" s="433"/>
      <c r="AB142" s="1127"/>
      <c r="AC142" s="433"/>
      <c r="AD142" s="1127"/>
      <c r="AE142" s="433"/>
      <c r="AF142" s="1127"/>
      <c r="AG142" s="433"/>
      <c r="AH142" s="1127"/>
      <c r="AI142" s="433"/>
      <c r="AJ142" s="1127"/>
      <c r="AK142" s="433"/>
    </row>
    <row r="143" spans="1:41">
      <c r="F143" s="1126"/>
      <c r="G143" s="425"/>
      <c r="H143" s="1127"/>
      <c r="I143" s="433"/>
      <c r="J143" s="1127"/>
      <c r="K143" s="433"/>
      <c r="L143" s="1127"/>
      <c r="M143" s="433"/>
      <c r="N143" s="1127"/>
      <c r="O143" s="433"/>
      <c r="P143" s="1127"/>
      <c r="Q143" s="433"/>
      <c r="R143" s="1127"/>
      <c r="S143" s="433"/>
      <c r="T143" s="1127"/>
      <c r="U143" s="433"/>
      <c r="V143" s="1127"/>
      <c r="W143" s="433"/>
      <c r="X143" s="1127"/>
      <c r="Y143" s="433"/>
      <c r="Z143" s="1127"/>
      <c r="AA143" s="433"/>
      <c r="AB143" s="1127"/>
      <c r="AC143" s="433"/>
      <c r="AD143" s="1127"/>
      <c r="AE143" s="433"/>
      <c r="AF143" s="1127"/>
      <c r="AG143" s="433"/>
      <c r="AH143" s="1127"/>
      <c r="AI143" s="433"/>
      <c r="AJ143" s="1127"/>
      <c r="AK143" s="433"/>
    </row>
    <row r="144" spans="1:41">
      <c r="F144" s="1126"/>
      <c r="G144" s="425"/>
      <c r="H144" s="1127"/>
      <c r="I144" s="433"/>
      <c r="J144" s="1127"/>
      <c r="K144" s="433"/>
      <c r="L144" s="1127"/>
      <c r="M144" s="433"/>
      <c r="N144" s="1127"/>
      <c r="O144" s="433"/>
      <c r="P144" s="1127"/>
      <c r="Q144" s="433"/>
      <c r="R144" s="1127"/>
      <c r="S144" s="433"/>
      <c r="T144" s="1127"/>
      <c r="U144" s="433"/>
      <c r="V144" s="1127"/>
      <c r="W144" s="433"/>
      <c r="X144" s="1127"/>
      <c r="Y144" s="433"/>
      <c r="Z144" s="1127"/>
      <c r="AA144" s="433"/>
      <c r="AB144" s="1127"/>
      <c r="AC144" s="433"/>
      <c r="AD144" s="1127"/>
      <c r="AE144" s="433"/>
      <c r="AF144" s="1127"/>
      <c r="AG144" s="433"/>
      <c r="AH144" s="1127"/>
      <c r="AI144" s="433"/>
      <c r="AJ144" s="1127"/>
      <c r="AK144" s="433"/>
    </row>
    <row r="145" spans="6:37">
      <c r="F145" s="1126"/>
      <c r="G145" s="425"/>
      <c r="H145" s="1127"/>
      <c r="I145" s="433"/>
      <c r="J145" s="1127"/>
      <c r="K145" s="433"/>
      <c r="L145" s="1127"/>
      <c r="M145" s="433"/>
      <c r="N145" s="1127"/>
      <c r="O145" s="433"/>
      <c r="P145" s="1127"/>
      <c r="Q145" s="433"/>
      <c r="R145" s="1127"/>
      <c r="S145" s="433"/>
      <c r="T145" s="1127"/>
      <c r="U145" s="433"/>
      <c r="V145" s="1127"/>
      <c r="W145" s="433"/>
      <c r="X145" s="1127"/>
      <c r="Y145" s="433"/>
      <c r="Z145" s="1127"/>
      <c r="AA145" s="433"/>
      <c r="AB145" s="1127"/>
      <c r="AC145" s="433"/>
      <c r="AD145" s="1127"/>
      <c r="AE145" s="433"/>
      <c r="AF145" s="1127"/>
      <c r="AG145" s="433"/>
      <c r="AH145" s="1127"/>
      <c r="AI145" s="433"/>
      <c r="AJ145" s="1127"/>
      <c r="AK145" s="433"/>
    </row>
    <row r="146" spans="6:37">
      <c r="F146" s="1126"/>
      <c r="G146" s="425"/>
      <c r="H146" s="1127"/>
      <c r="I146" s="433"/>
      <c r="J146" s="1127"/>
      <c r="K146" s="433"/>
      <c r="L146" s="1127"/>
      <c r="M146" s="433"/>
      <c r="N146" s="1127"/>
      <c r="O146" s="433"/>
      <c r="P146" s="1127"/>
      <c r="Q146" s="433"/>
      <c r="R146" s="1127"/>
      <c r="S146" s="433"/>
      <c r="T146" s="1127"/>
      <c r="U146" s="433"/>
      <c r="V146" s="1127"/>
      <c r="W146" s="433"/>
      <c r="X146" s="1127"/>
      <c r="Y146" s="433"/>
      <c r="Z146" s="1127"/>
      <c r="AA146" s="433"/>
      <c r="AB146" s="1127"/>
      <c r="AC146" s="433"/>
      <c r="AD146" s="1127"/>
      <c r="AE146" s="433"/>
      <c r="AF146" s="1127"/>
      <c r="AG146" s="433"/>
      <c r="AH146" s="1127"/>
      <c r="AI146" s="433"/>
      <c r="AJ146" s="1127"/>
      <c r="AK146" s="433"/>
    </row>
    <row r="147" spans="6:37">
      <c r="F147" s="1126"/>
      <c r="G147" s="425"/>
      <c r="H147" s="1127"/>
      <c r="I147" s="433"/>
      <c r="J147" s="1127"/>
      <c r="K147" s="433"/>
      <c r="L147" s="1127"/>
      <c r="M147" s="433"/>
      <c r="N147" s="1127"/>
      <c r="O147" s="433"/>
      <c r="P147" s="1127"/>
      <c r="Q147" s="433"/>
      <c r="R147" s="1127"/>
      <c r="S147" s="433"/>
      <c r="T147" s="1127"/>
      <c r="U147" s="433"/>
      <c r="V147" s="1127"/>
      <c r="W147" s="433"/>
      <c r="X147" s="1127"/>
      <c r="Y147" s="433"/>
      <c r="Z147" s="1127"/>
      <c r="AA147" s="433"/>
      <c r="AB147" s="1127"/>
      <c r="AC147" s="433"/>
      <c r="AD147" s="1127"/>
      <c r="AE147" s="433"/>
      <c r="AF147" s="1127"/>
      <c r="AG147" s="433"/>
      <c r="AH147" s="1127"/>
      <c r="AI147" s="433"/>
      <c r="AJ147" s="1127"/>
      <c r="AK147" s="433"/>
    </row>
    <row r="148" spans="6:37">
      <c r="F148" s="1126"/>
      <c r="G148" s="425"/>
      <c r="H148" s="1127"/>
      <c r="I148" s="433"/>
      <c r="J148" s="1127"/>
      <c r="K148" s="433"/>
      <c r="L148" s="1127"/>
      <c r="M148" s="433"/>
      <c r="N148" s="1127"/>
      <c r="O148" s="433"/>
      <c r="P148" s="1127"/>
      <c r="Q148" s="433"/>
      <c r="R148" s="1127"/>
      <c r="S148" s="433"/>
      <c r="T148" s="1127"/>
      <c r="U148" s="433"/>
      <c r="V148" s="1127"/>
      <c r="W148" s="433"/>
      <c r="X148" s="1127"/>
      <c r="Y148" s="433"/>
      <c r="Z148" s="1127"/>
      <c r="AA148" s="433"/>
      <c r="AB148" s="1127"/>
      <c r="AC148" s="433"/>
      <c r="AD148" s="1127"/>
      <c r="AE148" s="433"/>
      <c r="AF148" s="1127"/>
      <c r="AG148" s="433"/>
      <c r="AH148" s="1127"/>
      <c r="AI148" s="433"/>
      <c r="AJ148" s="1127"/>
      <c r="AK148" s="433"/>
    </row>
    <row r="149" spans="6:37">
      <c r="F149" s="1126"/>
      <c r="G149" s="425"/>
      <c r="H149" s="1127"/>
      <c r="I149" s="433"/>
      <c r="J149" s="1127"/>
      <c r="K149" s="433"/>
      <c r="L149" s="1127"/>
      <c r="M149" s="433"/>
      <c r="N149" s="1127"/>
      <c r="O149" s="433"/>
      <c r="P149" s="1127"/>
      <c r="Q149" s="433"/>
      <c r="R149" s="1127"/>
      <c r="S149" s="433"/>
      <c r="T149" s="1127"/>
      <c r="U149" s="433"/>
      <c r="V149" s="1127"/>
      <c r="W149" s="433"/>
      <c r="X149" s="1127"/>
      <c r="Y149" s="433"/>
      <c r="Z149" s="1127"/>
      <c r="AA149" s="433"/>
      <c r="AB149" s="1127"/>
      <c r="AC149" s="433"/>
      <c r="AD149" s="1127"/>
      <c r="AE149" s="433"/>
      <c r="AF149" s="1127"/>
      <c r="AG149" s="433"/>
      <c r="AH149" s="1127"/>
      <c r="AI149" s="433"/>
      <c r="AJ149" s="1127"/>
      <c r="AK149" s="433"/>
    </row>
    <row r="150" spans="6:37">
      <c r="F150" s="1126"/>
      <c r="G150" s="425"/>
      <c r="H150" s="1127"/>
      <c r="I150" s="433"/>
      <c r="J150" s="1127"/>
      <c r="K150" s="433"/>
      <c r="L150" s="1127"/>
      <c r="M150" s="433"/>
      <c r="N150" s="1127"/>
      <c r="O150" s="433"/>
      <c r="P150" s="1127"/>
      <c r="Q150" s="433"/>
      <c r="R150" s="1127"/>
      <c r="S150" s="433"/>
      <c r="T150" s="1127"/>
      <c r="U150" s="433"/>
      <c r="V150" s="1127"/>
      <c r="W150" s="433"/>
      <c r="X150" s="1127"/>
      <c r="Y150" s="433"/>
      <c r="Z150" s="1127"/>
      <c r="AA150" s="433"/>
      <c r="AB150" s="1127"/>
      <c r="AC150" s="433"/>
      <c r="AD150" s="1127"/>
      <c r="AE150" s="433"/>
      <c r="AF150" s="1127"/>
      <c r="AG150" s="433"/>
      <c r="AH150" s="1127"/>
      <c r="AI150" s="433"/>
      <c r="AJ150" s="1127"/>
      <c r="AK150" s="433"/>
    </row>
    <row r="151" spans="6:37">
      <c r="F151" s="1126"/>
      <c r="G151" s="425"/>
      <c r="H151" s="1127"/>
      <c r="I151" s="433"/>
      <c r="J151" s="1127"/>
      <c r="K151" s="433"/>
      <c r="L151" s="1127"/>
      <c r="M151" s="433"/>
      <c r="N151" s="1127"/>
      <c r="O151" s="433"/>
      <c r="P151" s="1127"/>
      <c r="Q151" s="433"/>
      <c r="R151" s="1127"/>
      <c r="S151" s="433"/>
      <c r="T151" s="1127"/>
      <c r="U151" s="433"/>
      <c r="V151" s="1127"/>
      <c r="W151" s="433"/>
      <c r="X151" s="1127"/>
      <c r="Y151" s="433"/>
      <c r="Z151" s="1127"/>
      <c r="AA151" s="433"/>
      <c r="AB151" s="1127"/>
      <c r="AC151" s="433"/>
      <c r="AD151" s="1127"/>
      <c r="AE151" s="433"/>
      <c r="AF151" s="1127"/>
      <c r="AG151" s="433"/>
      <c r="AH151" s="1127"/>
      <c r="AI151" s="433"/>
      <c r="AJ151" s="1127"/>
      <c r="AK151" s="433"/>
    </row>
    <row r="152" spans="6:37">
      <c r="F152" s="1126"/>
      <c r="G152" s="425"/>
      <c r="H152" s="1127"/>
      <c r="I152" s="433"/>
      <c r="J152" s="1127"/>
      <c r="K152" s="433"/>
      <c r="L152" s="1127"/>
      <c r="M152" s="433"/>
      <c r="N152" s="1127"/>
      <c r="O152" s="433"/>
      <c r="P152" s="1127"/>
      <c r="Q152" s="433"/>
      <c r="R152" s="1127"/>
      <c r="S152" s="433"/>
      <c r="T152" s="1127"/>
      <c r="U152" s="433"/>
      <c r="V152" s="1127"/>
      <c r="W152" s="433"/>
      <c r="X152" s="1127"/>
      <c r="Y152" s="433"/>
      <c r="Z152" s="1127"/>
      <c r="AA152" s="433"/>
      <c r="AB152" s="1127"/>
      <c r="AC152" s="433"/>
      <c r="AD152" s="1127"/>
      <c r="AE152" s="433"/>
      <c r="AF152" s="1127"/>
      <c r="AG152" s="433"/>
      <c r="AH152" s="1127"/>
      <c r="AI152" s="433"/>
      <c r="AJ152" s="1127"/>
      <c r="AK152" s="433"/>
    </row>
    <row r="153" spans="6:37">
      <c r="F153" s="1126"/>
      <c r="G153" s="425"/>
      <c r="H153" s="1127"/>
      <c r="I153" s="433"/>
      <c r="J153" s="1127"/>
      <c r="K153" s="433"/>
      <c r="L153" s="1127"/>
      <c r="M153" s="433"/>
      <c r="N153" s="1127"/>
      <c r="O153" s="433"/>
      <c r="P153" s="1127"/>
      <c r="Q153" s="433"/>
      <c r="R153" s="1127"/>
      <c r="S153" s="433"/>
      <c r="T153" s="1127"/>
      <c r="U153" s="433"/>
      <c r="V153" s="1127"/>
      <c r="W153" s="433"/>
      <c r="X153" s="1127"/>
      <c r="Y153" s="433"/>
      <c r="Z153" s="1127"/>
      <c r="AA153" s="433"/>
      <c r="AB153" s="1127"/>
      <c r="AC153" s="433"/>
      <c r="AD153" s="1127"/>
      <c r="AE153" s="433"/>
      <c r="AF153" s="1127"/>
      <c r="AG153" s="433"/>
      <c r="AH153" s="1127"/>
      <c r="AI153" s="433"/>
      <c r="AJ153" s="1127"/>
      <c r="AK153" s="433"/>
    </row>
    <row r="154" spans="6:37">
      <c r="F154" s="1126"/>
      <c r="G154" s="425"/>
      <c r="H154" s="1127"/>
      <c r="I154" s="433"/>
      <c r="J154" s="1127"/>
      <c r="K154" s="433"/>
      <c r="L154" s="1127"/>
      <c r="M154" s="433"/>
      <c r="N154" s="1127"/>
      <c r="O154" s="433"/>
      <c r="P154" s="1127"/>
      <c r="Q154" s="433"/>
      <c r="R154" s="1127"/>
      <c r="S154" s="433"/>
      <c r="T154" s="1127"/>
      <c r="U154" s="433"/>
      <c r="V154" s="1127"/>
      <c r="W154" s="433"/>
      <c r="X154" s="1127"/>
      <c r="Y154" s="433"/>
      <c r="Z154" s="1127"/>
      <c r="AA154" s="433"/>
      <c r="AB154" s="1127"/>
      <c r="AC154" s="433"/>
      <c r="AD154" s="1127"/>
      <c r="AE154" s="433"/>
      <c r="AF154" s="1127"/>
      <c r="AG154" s="433"/>
      <c r="AH154" s="1127"/>
      <c r="AI154" s="433"/>
      <c r="AJ154" s="1127"/>
      <c r="AK154" s="433"/>
    </row>
    <row r="155" spans="6:37">
      <c r="F155" s="1126"/>
      <c r="G155" s="425"/>
      <c r="H155" s="1127"/>
      <c r="I155" s="433"/>
      <c r="J155" s="1127"/>
      <c r="K155" s="433"/>
      <c r="L155" s="1127"/>
      <c r="M155" s="433"/>
      <c r="N155" s="1127"/>
      <c r="O155" s="433"/>
      <c r="P155" s="1127"/>
      <c r="Q155" s="433"/>
      <c r="R155" s="1127"/>
      <c r="S155" s="433"/>
      <c r="T155" s="1127"/>
      <c r="U155" s="433"/>
      <c r="V155" s="1127"/>
      <c r="W155" s="433"/>
      <c r="X155" s="1127"/>
      <c r="Y155" s="433"/>
      <c r="Z155" s="1127"/>
      <c r="AA155" s="433"/>
      <c r="AB155" s="1127"/>
      <c r="AC155" s="433"/>
      <c r="AD155" s="1127"/>
      <c r="AE155" s="433"/>
      <c r="AF155" s="1127"/>
      <c r="AG155" s="433"/>
      <c r="AH155" s="1127"/>
      <c r="AI155" s="433"/>
      <c r="AJ155" s="1127"/>
      <c r="AK155" s="433"/>
    </row>
    <row r="156" spans="6:37">
      <c r="F156" s="1126"/>
      <c r="G156" s="425"/>
      <c r="H156" s="1127"/>
      <c r="I156" s="433"/>
      <c r="J156" s="1127"/>
      <c r="K156" s="433"/>
      <c r="L156" s="1127"/>
      <c r="M156" s="433"/>
      <c r="N156" s="1127"/>
      <c r="O156" s="433"/>
      <c r="P156" s="1127"/>
      <c r="Q156" s="433"/>
      <c r="R156" s="1127"/>
      <c r="S156" s="433"/>
      <c r="T156" s="1127"/>
      <c r="U156" s="433"/>
      <c r="V156" s="1127"/>
      <c r="W156" s="433"/>
      <c r="X156" s="1127"/>
      <c r="Y156" s="433"/>
      <c r="Z156" s="1127"/>
      <c r="AA156" s="433"/>
      <c r="AB156" s="1127"/>
      <c r="AC156" s="433"/>
      <c r="AD156" s="1127"/>
      <c r="AE156" s="433"/>
      <c r="AF156" s="1127"/>
      <c r="AG156" s="433"/>
      <c r="AH156" s="1127"/>
      <c r="AI156" s="433"/>
      <c r="AJ156" s="1127"/>
      <c r="AK156" s="433"/>
    </row>
    <row r="157" spans="6:37">
      <c r="F157" s="1126"/>
      <c r="G157" s="425"/>
      <c r="H157" s="1127"/>
      <c r="I157" s="433"/>
      <c r="J157" s="1127"/>
      <c r="K157" s="433"/>
      <c r="L157" s="1127"/>
      <c r="M157" s="433"/>
      <c r="N157" s="1127"/>
      <c r="O157" s="433"/>
      <c r="P157" s="1127"/>
      <c r="Q157" s="433"/>
      <c r="R157" s="1127"/>
      <c r="S157" s="433"/>
      <c r="T157" s="1127"/>
      <c r="U157" s="433"/>
      <c r="V157" s="1127"/>
      <c r="W157" s="433"/>
      <c r="X157" s="1127"/>
      <c r="Y157" s="433"/>
      <c r="Z157" s="1127"/>
      <c r="AA157" s="433"/>
      <c r="AB157" s="1127"/>
      <c r="AC157" s="433"/>
      <c r="AD157" s="1127"/>
      <c r="AE157" s="433"/>
      <c r="AF157" s="1127"/>
      <c r="AG157" s="433"/>
      <c r="AH157" s="1127"/>
      <c r="AI157" s="433"/>
      <c r="AJ157" s="1127"/>
      <c r="AK157" s="433"/>
    </row>
    <row r="158" spans="6:37">
      <c r="F158" s="1126"/>
      <c r="G158" s="425"/>
      <c r="H158" s="1127"/>
      <c r="I158" s="433"/>
      <c r="J158" s="1127"/>
      <c r="K158" s="433"/>
      <c r="L158" s="1127"/>
      <c r="M158" s="433"/>
      <c r="N158" s="1127"/>
      <c r="O158" s="433"/>
      <c r="P158" s="1127"/>
      <c r="Q158" s="433"/>
      <c r="R158" s="1127"/>
      <c r="S158" s="433"/>
      <c r="T158" s="1127"/>
      <c r="U158" s="433"/>
      <c r="V158" s="1127"/>
      <c r="W158" s="433"/>
      <c r="X158" s="1127"/>
      <c r="Y158" s="433"/>
      <c r="Z158" s="1127"/>
      <c r="AA158" s="433"/>
      <c r="AB158" s="1127"/>
      <c r="AC158" s="433"/>
      <c r="AD158" s="1127"/>
      <c r="AE158" s="433"/>
      <c r="AF158" s="1127"/>
      <c r="AG158" s="433"/>
      <c r="AH158" s="1127"/>
      <c r="AI158" s="433"/>
      <c r="AJ158" s="1127"/>
      <c r="AK158" s="433"/>
    </row>
    <row r="159" spans="6:37">
      <c r="F159" s="1126"/>
      <c r="G159" s="425"/>
      <c r="H159" s="1127"/>
      <c r="I159" s="433"/>
      <c r="J159" s="1127"/>
      <c r="K159" s="433"/>
      <c r="L159" s="1127"/>
      <c r="M159" s="433"/>
      <c r="N159" s="1127"/>
      <c r="O159" s="433"/>
      <c r="P159" s="1127"/>
      <c r="Q159" s="433"/>
      <c r="R159" s="1127"/>
      <c r="S159" s="433"/>
      <c r="T159" s="1127"/>
      <c r="U159" s="433"/>
      <c r="V159" s="1127"/>
      <c r="W159" s="433"/>
      <c r="X159" s="1127"/>
      <c r="Y159" s="433"/>
      <c r="Z159" s="1127"/>
      <c r="AA159" s="433"/>
      <c r="AB159" s="1127"/>
      <c r="AC159" s="433"/>
      <c r="AD159" s="1127"/>
      <c r="AE159" s="433"/>
      <c r="AF159" s="1127"/>
      <c r="AG159" s="433"/>
      <c r="AH159" s="1127"/>
      <c r="AI159" s="433"/>
      <c r="AJ159" s="1127"/>
      <c r="AK159" s="433"/>
    </row>
    <row r="160" spans="6:37">
      <c r="F160" s="1126"/>
      <c r="G160" s="425"/>
      <c r="H160" s="1127"/>
      <c r="I160" s="433"/>
      <c r="J160" s="1127"/>
      <c r="K160" s="433"/>
      <c r="L160" s="1127"/>
      <c r="M160" s="433"/>
      <c r="N160" s="1127"/>
      <c r="O160" s="433"/>
      <c r="P160" s="1127"/>
      <c r="Q160" s="433"/>
      <c r="R160" s="1127"/>
      <c r="S160" s="433"/>
      <c r="T160" s="1127"/>
      <c r="U160" s="433"/>
      <c r="V160" s="1127"/>
      <c r="W160" s="433"/>
      <c r="X160" s="1127"/>
      <c r="Y160" s="433"/>
      <c r="Z160" s="1127"/>
      <c r="AA160" s="433"/>
      <c r="AB160" s="1127"/>
      <c r="AC160" s="433"/>
      <c r="AD160" s="1127"/>
      <c r="AE160" s="433"/>
      <c r="AF160" s="1127"/>
      <c r="AG160" s="433"/>
      <c r="AH160" s="1127"/>
      <c r="AI160" s="433"/>
      <c r="AJ160" s="1127"/>
      <c r="AK160" s="433"/>
    </row>
    <row r="161" spans="6:37">
      <c r="F161" s="1126"/>
      <c r="G161" s="425"/>
      <c r="H161" s="1127"/>
      <c r="I161" s="433"/>
      <c r="J161" s="1127"/>
      <c r="K161" s="433"/>
      <c r="L161" s="1127"/>
      <c r="M161" s="433"/>
      <c r="N161" s="1127"/>
      <c r="O161" s="433"/>
      <c r="P161" s="1127"/>
      <c r="Q161" s="433"/>
      <c r="R161" s="1127"/>
      <c r="S161" s="433"/>
      <c r="T161" s="1127"/>
      <c r="U161" s="433"/>
      <c r="V161" s="1127"/>
      <c r="W161" s="433"/>
      <c r="X161" s="1127"/>
      <c r="Y161" s="433"/>
      <c r="Z161" s="1127"/>
      <c r="AA161" s="433"/>
      <c r="AB161" s="1127"/>
      <c r="AC161" s="433"/>
      <c r="AD161" s="1127"/>
      <c r="AE161" s="433"/>
      <c r="AF161" s="1127"/>
      <c r="AG161" s="433"/>
      <c r="AH161" s="1127"/>
      <c r="AI161" s="433"/>
      <c r="AJ161" s="1127"/>
      <c r="AK161" s="433"/>
    </row>
    <row r="162" spans="6:37">
      <c r="F162" s="1126"/>
      <c r="G162" s="425"/>
      <c r="H162" s="1127"/>
      <c r="I162" s="433"/>
      <c r="J162" s="1127"/>
      <c r="K162" s="433"/>
      <c r="L162" s="1127"/>
      <c r="M162" s="433"/>
      <c r="N162" s="1127"/>
      <c r="O162" s="433"/>
      <c r="P162" s="1127"/>
      <c r="Q162" s="433"/>
      <c r="R162" s="1127"/>
      <c r="S162" s="433"/>
      <c r="T162" s="1127"/>
      <c r="U162" s="433"/>
      <c r="V162" s="1127"/>
      <c r="W162" s="433"/>
      <c r="X162" s="1127"/>
      <c r="Y162" s="433"/>
      <c r="Z162" s="1127"/>
      <c r="AA162" s="433"/>
      <c r="AB162" s="1127"/>
      <c r="AC162" s="433"/>
      <c r="AD162" s="1127"/>
      <c r="AE162" s="433"/>
      <c r="AF162" s="1127"/>
      <c r="AG162" s="433"/>
      <c r="AH162" s="1127"/>
      <c r="AI162" s="433"/>
      <c r="AJ162" s="1127"/>
      <c r="AK162" s="433"/>
    </row>
    <row r="163" spans="6:37">
      <c r="F163" s="1126"/>
      <c r="G163" s="425"/>
      <c r="H163" s="1127"/>
      <c r="I163" s="433"/>
      <c r="J163" s="1127"/>
      <c r="K163" s="433"/>
      <c r="L163" s="1127"/>
      <c r="M163" s="433"/>
      <c r="N163" s="1127"/>
      <c r="O163" s="433"/>
      <c r="P163" s="1127"/>
      <c r="Q163" s="433"/>
      <c r="R163" s="1127"/>
      <c r="S163" s="433"/>
      <c r="T163" s="1127"/>
      <c r="U163" s="433"/>
      <c r="V163" s="1127"/>
      <c r="W163" s="433"/>
      <c r="X163" s="1127"/>
      <c r="Y163" s="433"/>
      <c r="Z163" s="1127"/>
      <c r="AA163" s="433"/>
      <c r="AB163" s="1127"/>
      <c r="AC163" s="433"/>
      <c r="AD163" s="1127"/>
      <c r="AE163" s="433"/>
      <c r="AF163" s="1127"/>
      <c r="AG163" s="433"/>
      <c r="AH163" s="1127"/>
      <c r="AI163" s="433"/>
      <c r="AJ163" s="1127"/>
      <c r="AK163" s="433"/>
    </row>
    <row r="164" spans="6:37">
      <c r="F164" s="1126"/>
      <c r="G164" s="425"/>
      <c r="H164" s="1127"/>
      <c r="I164" s="433"/>
      <c r="J164" s="1127"/>
      <c r="K164" s="433"/>
      <c r="L164" s="1127"/>
      <c r="M164" s="433"/>
      <c r="N164" s="1127"/>
      <c r="O164" s="433"/>
      <c r="P164" s="1127"/>
      <c r="Q164" s="433"/>
      <c r="R164" s="1127"/>
      <c r="S164" s="433"/>
      <c r="T164" s="1127"/>
      <c r="U164" s="433"/>
      <c r="V164" s="1127"/>
      <c r="W164" s="433"/>
      <c r="X164" s="1127"/>
      <c r="Y164" s="433"/>
      <c r="Z164" s="1127"/>
      <c r="AA164" s="433"/>
      <c r="AB164" s="1127"/>
      <c r="AC164" s="433"/>
      <c r="AD164" s="1127"/>
      <c r="AE164" s="433"/>
      <c r="AF164" s="1127"/>
      <c r="AG164" s="433"/>
      <c r="AH164" s="1127"/>
      <c r="AI164" s="433"/>
      <c r="AJ164" s="1127"/>
      <c r="AK164" s="433"/>
    </row>
    <row r="165" spans="6:37">
      <c r="F165" s="1126"/>
      <c r="G165" s="425"/>
      <c r="H165" s="1127"/>
      <c r="I165" s="433"/>
      <c r="J165" s="1127"/>
      <c r="K165" s="433"/>
      <c r="L165" s="1127"/>
      <c r="M165" s="433"/>
      <c r="N165" s="1127"/>
      <c r="O165" s="433"/>
      <c r="P165" s="1127"/>
      <c r="Q165" s="433"/>
      <c r="R165" s="1127"/>
      <c r="S165" s="433"/>
      <c r="T165" s="1127"/>
      <c r="U165" s="433"/>
      <c r="V165" s="1127"/>
      <c r="W165" s="433"/>
      <c r="X165" s="1127"/>
      <c r="Y165" s="433"/>
      <c r="Z165" s="1127"/>
      <c r="AA165" s="433"/>
      <c r="AB165" s="1127"/>
      <c r="AC165" s="433"/>
      <c r="AD165" s="1127"/>
      <c r="AE165" s="433"/>
      <c r="AF165" s="1127"/>
      <c r="AG165" s="433"/>
      <c r="AH165" s="1127"/>
      <c r="AI165" s="433"/>
      <c r="AJ165" s="1127"/>
      <c r="AK165" s="433"/>
    </row>
    <row r="166" spans="6:37">
      <c r="F166" s="1126"/>
      <c r="G166" s="425"/>
      <c r="H166" s="1127"/>
      <c r="I166" s="433"/>
      <c r="J166" s="1127"/>
      <c r="K166" s="433"/>
      <c r="L166" s="1127"/>
      <c r="M166" s="433"/>
      <c r="N166" s="1127"/>
      <c r="O166" s="433"/>
      <c r="P166" s="1127"/>
      <c r="Q166" s="433"/>
      <c r="R166" s="1127"/>
      <c r="S166" s="433"/>
      <c r="T166" s="1127"/>
      <c r="U166" s="433"/>
      <c r="V166" s="1127"/>
      <c r="W166" s="433"/>
      <c r="X166" s="1127"/>
      <c r="Y166" s="433"/>
      <c r="Z166" s="1127"/>
      <c r="AA166" s="433"/>
      <c r="AB166" s="1127"/>
      <c r="AC166" s="433"/>
      <c r="AD166" s="1127"/>
      <c r="AE166" s="433"/>
      <c r="AF166" s="1127"/>
      <c r="AG166" s="433"/>
      <c r="AH166" s="1127"/>
      <c r="AI166" s="433"/>
      <c r="AJ166" s="1127"/>
      <c r="AK166" s="433"/>
    </row>
    <row r="167" spans="6:37">
      <c r="F167" s="1126"/>
      <c r="G167" s="425"/>
      <c r="H167" s="1127"/>
      <c r="I167" s="433"/>
      <c r="J167" s="1127"/>
      <c r="K167" s="433"/>
      <c r="L167" s="1127"/>
      <c r="M167" s="433"/>
      <c r="N167" s="1127"/>
      <c r="O167" s="433"/>
      <c r="P167" s="1127"/>
      <c r="Q167" s="433"/>
      <c r="R167" s="1127"/>
      <c r="S167" s="433"/>
      <c r="T167" s="1127"/>
      <c r="U167" s="433"/>
      <c r="V167" s="1127"/>
      <c r="W167" s="433"/>
      <c r="X167" s="1127"/>
      <c r="Y167" s="433"/>
      <c r="Z167" s="1127"/>
      <c r="AA167" s="433"/>
      <c r="AB167" s="1127"/>
      <c r="AC167" s="433"/>
      <c r="AD167" s="1127"/>
      <c r="AE167" s="433"/>
      <c r="AF167" s="1127"/>
      <c r="AG167" s="433"/>
      <c r="AH167" s="1127"/>
      <c r="AI167" s="433"/>
      <c r="AJ167" s="1127"/>
      <c r="AK167" s="433"/>
    </row>
    <row r="168" spans="6:37">
      <c r="F168" s="1126"/>
      <c r="G168" s="425"/>
      <c r="H168" s="1127"/>
      <c r="I168" s="433"/>
      <c r="J168" s="1127"/>
      <c r="K168" s="433"/>
      <c r="L168" s="1127"/>
      <c r="M168" s="433"/>
      <c r="N168" s="1127"/>
      <c r="O168" s="433"/>
      <c r="P168" s="1127"/>
      <c r="Q168" s="433"/>
      <c r="R168" s="1127"/>
      <c r="S168" s="433"/>
      <c r="T168" s="1127"/>
      <c r="U168" s="433"/>
      <c r="V168" s="1127"/>
      <c r="W168" s="433"/>
      <c r="X168" s="1127"/>
      <c r="Y168" s="433"/>
      <c r="Z168" s="1127"/>
      <c r="AA168" s="433"/>
      <c r="AB168" s="1127"/>
      <c r="AC168" s="433"/>
      <c r="AD168" s="1127"/>
      <c r="AE168" s="433"/>
      <c r="AF168" s="1127"/>
      <c r="AG168" s="433"/>
      <c r="AH168" s="1127"/>
      <c r="AI168" s="433"/>
      <c r="AJ168" s="1127"/>
      <c r="AK168" s="433"/>
    </row>
    <row r="169" spans="6:37">
      <c r="F169" s="1126"/>
      <c r="G169" s="425"/>
      <c r="H169" s="1127"/>
      <c r="I169" s="433"/>
      <c r="J169" s="1127"/>
      <c r="K169" s="433"/>
      <c r="L169" s="1127"/>
      <c r="M169" s="433"/>
      <c r="N169" s="1127"/>
      <c r="O169" s="433"/>
      <c r="P169" s="1127"/>
      <c r="Q169" s="433"/>
      <c r="R169" s="1127"/>
      <c r="S169" s="433"/>
      <c r="T169" s="1127"/>
      <c r="U169" s="433"/>
      <c r="V169" s="1127"/>
      <c r="W169" s="433"/>
      <c r="X169" s="1127"/>
      <c r="Y169" s="433"/>
      <c r="Z169" s="1127"/>
      <c r="AA169" s="433"/>
      <c r="AB169" s="1127"/>
      <c r="AC169" s="433"/>
      <c r="AD169" s="1127"/>
      <c r="AE169" s="433"/>
      <c r="AF169" s="1127"/>
      <c r="AG169" s="433"/>
      <c r="AH169" s="1127"/>
      <c r="AI169" s="433"/>
      <c r="AJ169" s="1127"/>
      <c r="AK169" s="433"/>
    </row>
    <row r="170" spans="6:37">
      <c r="F170" s="1126"/>
      <c r="G170" s="425"/>
      <c r="H170" s="1127"/>
      <c r="I170" s="433"/>
      <c r="J170" s="1127"/>
      <c r="K170" s="433"/>
      <c r="L170" s="1127"/>
      <c r="M170" s="433"/>
      <c r="N170" s="1127"/>
      <c r="O170" s="433"/>
      <c r="P170" s="1127"/>
      <c r="Q170" s="433"/>
      <c r="R170" s="1127"/>
      <c r="S170" s="433"/>
      <c r="T170" s="1127"/>
      <c r="U170" s="433"/>
      <c r="V170" s="1127"/>
      <c r="W170" s="433"/>
      <c r="X170" s="1127"/>
      <c r="Y170" s="433"/>
      <c r="Z170" s="1127"/>
      <c r="AA170" s="433"/>
      <c r="AB170" s="1127"/>
      <c r="AC170" s="433"/>
      <c r="AD170" s="1127"/>
      <c r="AE170" s="433"/>
      <c r="AF170" s="1127"/>
      <c r="AG170" s="433"/>
      <c r="AH170" s="1127"/>
      <c r="AI170" s="433"/>
      <c r="AJ170" s="1127"/>
      <c r="AK170" s="433"/>
    </row>
    <row r="171" spans="6:37">
      <c r="F171" s="1126"/>
      <c r="G171" s="425"/>
      <c r="H171" s="1127"/>
      <c r="I171" s="433"/>
      <c r="J171" s="1127"/>
      <c r="K171" s="433"/>
      <c r="L171" s="1127"/>
      <c r="M171" s="433"/>
      <c r="N171" s="1127"/>
      <c r="O171" s="433"/>
      <c r="P171" s="1127"/>
      <c r="Q171" s="433"/>
      <c r="R171" s="1127"/>
      <c r="S171" s="433"/>
      <c r="T171" s="1127"/>
      <c r="U171" s="433"/>
      <c r="V171" s="1127"/>
      <c r="W171" s="433"/>
      <c r="X171" s="1127"/>
      <c r="Y171" s="433"/>
      <c r="Z171" s="1127"/>
      <c r="AA171" s="433"/>
      <c r="AB171" s="1127"/>
      <c r="AC171" s="433"/>
      <c r="AD171" s="1127"/>
      <c r="AE171" s="433"/>
      <c r="AF171" s="1127"/>
      <c r="AG171" s="433"/>
      <c r="AH171" s="1127"/>
      <c r="AI171" s="433"/>
      <c r="AJ171" s="1127"/>
      <c r="AK171" s="433"/>
    </row>
    <row r="172" spans="6:37">
      <c r="F172" s="1126"/>
      <c r="G172" s="425"/>
      <c r="H172" s="1127"/>
      <c r="I172" s="433"/>
      <c r="J172" s="1127"/>
      <c r="K172" s="433"/>
      <c r="L172" s="1127"/>
      <c r="M172" s="433"/>
      <c r="N172" s="1127"/>
      <c r="O172" s="433"/>
      <c r="P172" s="1127"/>
      <c r="Q172" s="433"/>
      <c r="R172" s="1127"/>
      <c r="S172" s="433"/>
      <c r="T172" s="1127"/>
      <c r="U172" s="433"/>
      <c r="V172" s="1127"/>
      <c r="W172" s="433"/>
      <c r="X172" s="1127"/>
      <c r="Y172" s="433"/>
      <c r="Z172" s="1127"/>
      <c r="AA172" s="433"/>
      <c r="AB172" s="1127"/>
      <c r="AC172" s="433"/>
      <c r="AD172" s="1127"/>
      <c r="AE172" s="433"/>
      <c r="AF172" s="1127"/>
      <c r="AG172" s="433"/>
      <c r="AH172" s="1127"/>
      <c r="AI172" s="433"/>
      <c r="AJ172" s="1127"/>
      <c r="AK172" s="433"/>
    </row>
    <row r="173" spans="6:37">
      <c r="F173" s="1126"/>
      <c r="G173" s="425"/>
      <c r="H173" s="1127"/>
      <c r="I173" s="433"/>
      <c r="J173" s="1127"/>
      <c r="K173" s="433"/>
      <c r="L173" s="1127"/>
      <c r="M173" s="433"/>
      <c r="N173" s="1127"/>
      <c r="O173" s="433"/>
      <c r="P173" s="1127"/>
      <c r="Q173" s="433"/>
      <c r="R173" s="1127"/>
      <c r="S173" s="433"/>
      <c r="T173" s="1127"/>
      <c r="U173" s="433"/>
      <c r="V173" s="1127"/>
      <c r="W173" s="433"/>
      <c r="X173" s="1127"/>
      <c r="Y173" s="433"/>
      <c r="Z173" s="1127"/>
      <c r="AA173" s="433"/>
      <c r="AB173" s="1127"/>
      <c r="AC173" s="433"/>
      <c r="AD173" s="1127"/>
      <c r="AE173" s="433"/>
      <c r="AF173" s="1127"/>
      <c r="AG173" s="433"/>
      <c r="AH173" s="1127"/>
      <c r="AI173" s="433"/>
      <c r="AJ173" s="1127"/>
      <c r="AK173" s="433"/>
    </row>
    <row r="174" spans="6:37">
      <c r="F174" s="1126"/>
      <c r="G174" s="425"/>
      <c r="H174" s="1127"/>
      <c r="I174" s="433"/>
      <c r="J174" s="1127"/>
      <c r="K174" s="433"/>
      <c r="L174" s="1127"/>
      <c r="M174" s="433"/>
      <c r="N174" s="1127"/>
      <c r="O174" s="433"/>
      <c r="P174" s="1127"/>
      <c r="Q174" s="433"/>
      <c r="R174" s="1127"/>
      <c r="S174" s="433"/>
      <c r="T174" s="1127"/>
      <c r="U174" s="433"/>
      <c r="V174" s="1127"/>
      <c r="W174" s="433"/>
      <c r="X174" s="1127"/>
      <c r="Y174" s="433"/>
      <c r="Z174" s="1127"/>
      <c r="AA174" s="433"/>
      <c r="AB174" s="1127"/>
      <c r="AC174" s="433"/>
      <c r="AD174" s="1127"/>
      <c r="AE174" s="433"/>
      <c r="AF174" s="1127"/>
      <c r="AG174" s="433"/>
      <c r="AH174" s="1127"/>
      <c r="AI174" s="433"/>
      <c r="AJ174" s="1127"/>
      <c r="AK174" s="433"/>
    </row>
    <row r="175" spans="6:37">
      <c r="F175" s="1126"/>
      <c r="G175" s="425"/>
      <c r="H175" s="1127"/>
      <c r="I175" s="433"/>
      <c r="J175" s="1127"/>
      <c r="K175" s="433"/>
      <c r="L175" s="1127"/>
      <c r="M175" s="433"/>
      <c r="N175" s="1127"/>
      <c r="O175" s="433"/>
      <c r="P175" s="1127"/>
      <c r="Q175" s="433"/>
      <c r="R175" s="1127"/>
      <c r="S175" s="433"/>
      <c r="T175" s="1127"/>
      <c r="U175" s="433"/>
      <c r="V175" s="1127"/>
      <c r="W175" s="433"/>
      <c r="X175" s="1127"/>
      <c r="Y175" s="433"/>
      <c r="Z175" s="1127"/>
      <c r="AA175" s="433"/>
      <c r="AB175" s="1127"/>
      <c r="AC175" s="433"/>
      <c r="AD175" s="1127"/>
      <c r="AE175" s="433"/>
      <c r="AF175" s="1127"/>
      <c r="AG175" s="433"/>
      <c r="AH175" s="1127"/>
      <c r="AI175" s="433"/>
      <c r="AJ175" s="1127"/>
      <c r="AK175" s="433"/>
    </row>
    <row r="176" spans="6:37">
      <c r="F176" s="1126"/>
      <c r="G176" s="425"/>
      <c r="H176" s="1127"/>
      <c r="I176" s="433"/>
      <c r="J176" s="1127"/>
      <c r="K176" s="433"/>
      <c r="L176" s="1127"/>
      <c r="M176" s="433"/>
      <c r="N176" s="1127"/>
      <c r="O176" s="433"/>
      <c r="P176" s="1127"/>
      <c r="Q176" s="433"/>
      <c r="R176" s="1127"/>
      <c r="S176" s="433"/>
      <c r="T176" s="1127"/>
      <c r="U176" s="433"/>
      <c r="V176" s="1127"/>
      <c r="W176" s="433"/>
      <c r="X176" s="1127"/>
      <c r="Y176" s="433"/>
      <c r="Z176" s="1127"/>
      <c r="AA176" s="433"/>
      <c r="AB176" s="1127"/>
      <c r="AC176" s="433"/>
      <c r="AD176" s="1127"/>
      <c r="AE176" s="433"/>
      <c r="AF176" s="1127"/>
      <c r="AG176" s="433"/>
      <c r="AH176" s="1127"/>
      <c r="AI176" s="433"/>
      <c r="AJ176" s="1127"/>
      <c r="AK176" s="433"/>
    </row>
    <row r="177" spans="6:37">
      <c r="F177" s="1126"/>
      <c r="G177" s="425"/>
      <c r="H177" s="1127"/>
      <c r="I177" s="433"/>
      <c r="J177" s="1127"/>
      <c r="K177" s="433"/>
      <c r="L177" s="1127"/>
      <c r="M177" s="433"/>
      <c r="N177" s="1127"/>
      <c r="O177" s="433"/>
      <c r="P177" s="1127"/>
      <c r="Q177" s="433"/>
      <c r="R177" s="1127"/>
      <c r="S177" s="433"/>
      <c r="T177" s="1127"/>
      <c r="U177" s="433"/>
      <c r="V177" s="1127"/>
      <c r="W177" s="433"/>
      <c r="X177" s="1127"/>
      <c r="Y177" s="433"/>
      <c r="Z177" s="1127"/>
      <c r="AA177" s="433"/>
      <c r="AB177" s="1127"/>
      <c r="AC177" s="433"/>
      <c r="AD177" s="1127"/>
      <c r="AE177" s="433"/>
      <c r="AF177" s="1127"/>
      <c r="AG177" s="433"/>
      <c r="AH177" s="1127"/>
      <c r="AI177" s="433"/>
      <c r="AJ177" s="1127"/>
      <c r="AK177" s="433"/>
    </row>
    <row r="178" spans="6:37">
      <c r="F178" s="1126"/>
      <c r="G178" s="425"/>
      <c r="H178" s="1127"/>
      <c r="I178" s="433"/>
      <c r="J178" s="1127"/>
      <c r="K178" s="433"/>
      <c r="L178" s="1127"/>
      <c r="M178" s="433"/>
      <c r="N178" s="1127"/>
      <c r="O178" s="433"/>
      <c r="P178" s="1127"/>
      <c r="Q178" s="433"/>
      <c r="R178" s="1127"/>
      <c r="S178" s="433"/>
      <c r="T178" s="1127"/>
      <c r="U178" s="433"/>
      <c r="V178" s="1127"/>
      <c r="W178" s="433"/>
      <c r="X178" s="1127"/>
      <c r="Y178" s="433"/>
      <c r="Z178" s="1127"/>
      <c r="AA178" s="433"/>
      <c r="AB178" s="1127"/>
      <c r="AC178" s="433"/>
      <c r="AD178" s="1127"/>
      <c r="AE178" s="433"/>
      <c r="AF178" s="1127"/>
      <c r="AG178" s="433"/>
      <c r="AH178" s="1127"/>
      <c r="AI178" s="433"/>
      <c r="AJ178" s="1127"/>
      <c r="AK178" s="433"/>
    </row>
    <row r="179" spans="6:37">
      <c r="F179" s="1126"/>
      <c r="G179" s="425"/>
      <c r="H179" s="1127"/>
      <c r="I179" s="433"/>
      <c r="J179" s="1127"/>
      <c r="K179" s="433"/>
      <c r="L179" s="1127"/>
      <c r="M179" s="433"/>
      <c r="N179" s="1127"/>
      <c r="O179" s="433"/>
      <c r="P179" s="1127"/>
      <c r="Q179" s="433"/>
      <c r="R179" s="1127"/>
      <c r="S179" s="433"/>
      <c r="T179" s="1127"/>
      <c r="U179" s="433"/>
      <c r="V179" s="1127"/>
      <c r="W179" s="433"/>
      <c r="X179" s="1127"/>
      <c r="Y179" s="433"/>
      <c r="Z179" s="1127"/>
      <c r="AA179" s="433"/>
      <c r="AB179" s="1127"/>
      <c r="AC179" s="433"/>
      <c r="AD179" s="1127"/>
      <c r="AE179" s="433"/>
      <c r="AF179" s="1127"/>
      <c r="AG179" s="433"/>
      <c r="AH179" s="1127"/>
      <c r="AI179" s="433"/>
      <c r="AJ179" s="1127"/>
      <c r="AK179" s="433"/>
    </row>
    <row r="180" spans="6:37">
      <c r="F180" s="1126"/>
      <c r="G180" s="425"/>
      <c r="H180" s="1127"/>
      <c r="I180" s="433"/>
      <c r="J180" s="1127"/>
      <c r="K180" s="433"/>
      <c r="L180" s="1127"/>
      <c r="M180" s="433"/>
      <c r="N180" s="1127"/>
      <c r="O180" s="433"/>
      <c r="P180" s="1127"/>
      <c r="Q180" s="433"/>
      <c r="R180" s="1127"/>
      <c r="S180" s="433"/>
      <c r="T180" s="1127"/>
      <c r="U180" s="433"/>
      <c r="V180" s="1127"/>
      <c r="W180" s="433"/>
      <c r="X180" s="1127"/>
      <c r="Y180" s="433"/>
      <c r="Z180" s="1127"/>
      <c r="AA180" s="433"/>
      <c r="AB180" s="1127"/>
      <c r="AC180" s="433"/>
      <c r="AD180" s="1127"/>
      <c r="AE180" s="433"/>
      <c r="AF180" s="1127"/>
      <c r="AG180" s="433"/>
      <c r="AH180" s="1127"/>
      <c r="AI180" s="433"/>
      <c r="AJ180" s="1127"/>
      <c r="AK180" s="433"/>
    </row>
    <row r="181" spans="6:37">
      <c r="F181" s="1126"/>
      <c r="G181" s="425"/>
      <c r="H181" s="1127"/>
      <c r="I181" s="433"/>
      <c r="J181" s="1127"/>
      <c r="K181" s="433"/>
      <c r="L181" s="1127"/>
      <c r="M181" s="433"/>
      <c r="N181" s="1127"/>
      <c r="O181" s="433"/>
      <c r="P181" s="1127"/>
      <c r="Q181" s="433"/>
      <c r="R181" s="1127"/>
      <c r="S181" s="433"/>
      <c r="T181" s="1127"/>
      <c r="U181" s="433"/>
      <c r="V181" s="1127"/>
      <c r="W181" s="433"/>
      <c r="X181" s="1127"/>
      <c r="Y181" s="433"/>
      <c r="Z181" s="1127"/>
      <c r="AA181" s="433"/>
      <c r="AB181" s="1127"/>
      <c r="AC181" s="433"/>
      <c r="AD181" s="1127"/>
      <c r="AE181" s="433"/>
      <c r="AF181" s="1127"/>
      <c r="AG181" s="433"/>
      <c r="AH181" s="1127"/>
      <c r="AI181" s="433"/>
      <c r="AJ181" s="1127"/>
      <c r="AK181" s="433"/>
    </row>
    <row r="182" spans="6:37">
      <c r="F182" s="1126"/>
      <c r="G182" s="425"/>
      <c r="H182" s="1127"/>
      <c r="I182" s="433"/>
      <c r="J182" s="1127"/>
      <c r="K182" s="433"/>
      <c r="L182" s="1127"/>
      <c r="M182" s="433"/>
      <c r="N182" s="1127"/>
      <c r="O182" s="433"/>
      <c r="P182" s="1127"/>
      <c r="Q182" s="433"/>
      <c r="R182" s="1127"/>
      <c r="S182" s="433"/>
      <c r="T182" s="1127"/>
      <c r="U182" s="433"/>
      <c r="V182" s="1127"/>
      <c r="W182" s="433"/>
      <c r="X182" s="1127"/>
      <c r="Y182" s="433"/>
      <c r="Z182" s="1127"/>
      <c r="AA182" s="433"/>
      <c r="AB182" s="1127"/>
      <c r="AC182" s="433"/>
      <c r="AD182" s="1127"/>
      <c r="AE182" s="433"/>
      <c r="AF182" s="1127"/>
      <c r="AG182" s="433"/>
      <c r="AH182" s="1127"/>
      <c r="AI182" s="433"/>
      <c r="AJ182" s="1127"/>
      <c r="AK182" s="433"/>
    </row>
    <row r="183" spans="6:37">
      <c r="F183" s="1126"/>
      <c r="G183" s="425"/>
      <c r="H183" s="1127"/>
      <c r="I183" s="433"/>
      <c r="J183" s="1127"/>
      <c r="K183" s="433"/>
      <c r="L183" s="1127"/>
      <c r="M183" s="433"/>
      <c r="N183" s="1127"/>
      <c r="O183" s="433"/>
      <c r="P183" s="1127"/>
      <c r="Q183" s="433"/>
      <c r="R183" s="1127"/>
      <c r="S183" s="433"/>
      <c r="T183" s="1127"/>
      <c r="U183" s="433"/>
      <c r="V183" s="1127"/>
      <c r="W183" s="433"/>
      <c r="X183" s="1127"/>
      <c r="Y183" s="433"/>
      <c r="Z183" s="1127"/>
      <c r="AA183" s="433"/>
      <c r="AB183" s="1127"/>
      <c r="AC183" s="433"/>
      <c r="AD183" s="1127"/>
      <c r="AE183" s="433"/>
      <c r="AF183" s="1127"/>
      <c r="AG183" s="433"/>
      <c r="AH183" s="1127"/>
      <c r="AI183" s="433"/>
      <c r="AJ183" s="1127"/>
      <c r="AK183" s="433"/>
    </row>
    <row r="184" spans="6:37">
      <c r="F184" s="1126"/>
      <c r="G184" s="425"/>
      <c r="H184" s="1127"/>
      <c r="I184" s="433"/>
      <c r="J184" s="1127"/>
      <c r="K184" s="433"/>
      <c r="L184" s="1127"/>
      <c r="M184" s="433"/>
      <c r="N184" s="1127"/>
      <c r="O184" s="433"/>
      <c r="P184" s="1127"/>
      <c r="Q184" s="433"/>
      <c r="R184" s="1127"/>
      <c r="S184" s="433"/>
      <c r="T184" s="1127"/>
      <c r="U184" s="433"/>
      <c r="V184" s="1127"/>
      <c r="W184" s="433"/>
      <c r="X184" s="1127"/>
      <c r="Y184" s="433"/>
      <c r="Z184" s="1127"/>
      <c r="AA184" s="433"/>
      <c r="AB184" s="1127"/>
      <c r="AC184" s="433"/>
      <c r="AD184" s="1127"/>
      <c r="AE184" s="433"/>
      <c r="AF184" s="1127"/>
      <c r="AG184" s="433"/>
      <c r="AH184" s="1127"/>
      <c r="AI184" s="433"/>
      <c r="AJ184" s="1127"/>
      <c r="AK184" s="433"/>
    </row>
    <row r="185" spans="6:37">
      <c r="F185" s="1126"/>
      <c r="G185" s="425"/>
      <c r="H185" s="1127"/>
      <c r="I185" s="433"/>
      <c r="J185" s="1127"/>
      <c r="K185" s="433"/>
      <c r="L185" s="1127"/>
      <c r="M185" s="433"/>
      <c r="N185" s="1127"/>
      <c r="O185" s="433"/>
      <c r="P185" s="1127"/>
      <c r="Q185" s="433"/>
      <c r="R185" s="1127"/>
      <c r="S185" s="433"/>
      <c r="T185" s="1127"/>
      <c r="U185" s="433"/>
      <c r="V185" s="1127"/>
      <c r="W185" s="433"/>
      <c r="X185" s="1127"/>
      <c r="Y185" s="433"/>
      <c r="Z185" s="1127"/>
      <c r="AA185" s="433"/>
      <c r="AB185" s="1127"/>
      <c r="AC185" s="433"/>
      <c r="AD185" s="1127"/>
      <c r="AE185" s="433"/>
      <c r="AF185" s="1127"/>
      <c r="AG185" s="433"/>
      <c r="AH185" s="1127"/>
      <c r="AI185" s="433"/>
      <c r="AJ185" s="1127"/>
      <c r="AK185" s="433"/>
    </row>
    <row r="186" spans="6:37">
      <c r="F186" s="1126"/>
      <c r="G186" s="425"/>
      <c r="H186" s="1127"/>
      <c r="I186" s="433"/>
      <c r="J186" s="1127"/>
      <c r="K186" s="433"/>
      <c r="L186" s="1127"/>
      <c r="M186" s="433"/>
      <c r="N186" s="1127"/>
      <c r="O186" s="433"/>
      <c r="P186" s="1127"/>
      <c r="Q186" s="433"/>
      <c r="R186" s="1127"/>
      <c r="S186" s="433"/>
      <c r="T186" s="1127"/>
      <c r="U186" s="433"/>
      <c r="V186" s="1127"/>
      <c r="W186" s="433"/>
      <c r="X186" s="1127"/>
      <c r="Y186" s="433"/>
      <c r="Z186" s="1127"/>
      <c r="AA186" s="433"/>
      <c r="AB186" s="1127"/>
      <c r="AC186" s="433"/>
      <c r="AD186" s="1127"/>
      <c r="AE186" s="433"/>
      <c r="AF186" s="1127"/>
      <c r="AG186" s="433"/>
      <c r="AH186" s="1127"/>
      <c r="AI186" s="433"/>
      <c r="AJ186" s="1127"/>
      <c r="AK186" s="433"/>
    </row>
    <row r="187" spans="6:37">
      <c r="F187" s="1126"/>
      <c r="G187" s="425"/>
      <c r="H187" s="1127"/>
      <c r="I187" s="433"/>
      <c r="J187" s="1127"/>
      <c r="K187" s="433"/>
      <c r="L187" s="1127"/>
      <c r="M187" s="433"/>
      <c r="N187" s="1127"/>
      <c r="O187" s="433"/>
      <c r="P187" s="1127"/>
      <c r="Q187" s="433"/>
      <c r="R187" s="1127"/>
      <c r="S187" s="433"/>
      <c r="T187" s="1127"/>
      <c r="U187" s="433"/>
      <c r="V187" s="1127"/>
      <c r="W187" s="433"/>
      <c r="X187" s="1127"/>
      <c r="Y187" s="433"/>
      <c r="Z187" s="1127"/>
      <c r="AA187" s="433"/>
      <c r="AB187" s="1127"/>
      <c r="AC187" s="433"/>
      <c r="AD187" s="1127"/>
      <c r="AE187" s="433"/>
      <c r="AF187" s="1127"/>
      <c r="AG187" s="433"/>
      <c r="AH187" s="1127"/>
      <c r="AI187" s="433"/>
      <c r="AJ187" s="1127"/>
      <c r="AK187" s="433"/>
    </row>
    <row r="188" spans="6:37">
      <c r="F188" s="1126"/>
      <c r="G188" s="425"/>
      <c r="H188" s="1127"/>
      <c r="I188" s="433"/>
      <c r="J188" s="1127"/>
      <c r="K188" s="433"/>
      <c r="L188" s="1127"/>
      <c r="M188" s="433"/>
      <c r="N188" s="1127"/>
      <c r="O188" s="433"/>
      <c r="P188" s="1127"/>
      <c r="Q188" s="433"/>
      <c r="R188" s="1127"/>
      <c r="S188" s="433"/>
      <c r="T188" s="1127"/>
      <c r="U188" s="433"/>
      <c r="V188" s="1127"/>
      <c r="W188" s="433"/>
      <c r="X188" s="1127"/>
      <c r="Y188" s="433"/>
      <c r="Z188" s="1127"/>
      <c r="AA188" s="433"/>
      <c r="AB188" s="1127"/>
      <c r="AC188" s="433"/>
      <c r="AD188" s="1127"/>
      <c r="AE188" s="433"/>
      <c r="AF188" s="1127"/>
      <c r="AG188" s="433"/>
      <c r="AH188" s="1127"/>
      <c r="AI188" s="433"/>
      <c r="AJ188" s="1127"/>
      <c r="AK188" s="433"/>
    </row>
    <row r="189" spans="6:37">
      <c r="F189" s="1126"/>
      <c r="G189" s="425"/>
      <c r="H189" s="1127"/>
      <c r="I189" s="433"/>
      <c r="J189" s="1127"/>
      <c r="K189" s="433"/>
      <c r="L189" s="1127"/>
      <c r="M189" s="433"/>
      <c r="N189" s="1127"/>
      <c r="O189" s="433"/>
      <c r="P189" s="1127"/>
      <c r="Q189" s="433"/>
      <c r="R189" s="1127"/>
      <c r="S189" s="433"/>
      <c r="T189" s="1127"/>
      <c r="U189" s="433"/>
      <c r="V189" s="1127"/>
      <c r="W189" s="433"/>
      <c r="X189" s="1127"/>
      <c r="Y189" s="433"/>
      <c r="Z189" s="1127"/>
      <c r="AA189" s="433"/>
      <c r="AB189" s="1127"/>
      <c r="AC189" s="433"/>
      <c r="AD189" s="1127"/>
      <c r="AE189" s="433"/>
      <c r="AF189" s="1127"/>
      <c r="AG189" s="433"/>
      <c r="AH189" s="1127"/>
      <c r="AI189" s="433"/>
      <c r="AJ189" s="1127"/>
      <c r="AK189" s="433"/>
    </row>
    <row r="190" spans="6:37">
      <c r="F190" s="1126"/>
      <c r="G190" s="425"/>
      <c r="H190" s="1127"/>
      <c r="I190" s="433"/>
      <c r="J190" s="1127"/>
      <c r="K190" s="433"/>
      <c r="L190" s="1127"/>
      <c r="M190" s="433"/>
      <c r="N190" s="1127"/>
      <c r="O190" s="433"/>
      <c r="P190" s="1127"/>
      <c r="Q190" s="433"/>
      <c r="R190" s="1127"/>
      <c r="S190" s="433"/>
      <c r="T190" s="1127"/>
      <c r="U190" s="433"/>
      <c r="V190" s="1127"/>
      <c r="W190" s="433"/>
      <c r="X190" s="1127"/>
      <c r="Y190" s="433"/>
      <c r="Z190" s="1127"/>
      <c r="AA190" s="433"/>
      <c r="AB190" s="1127"/>
      <c r="AC190" s="433"/>
      <c r="AD190" s="1127"/>
      <c r="AE190" s="433"/>
      <c r="AF190" s="1127"/>
      <c r="AG190" s="433"/>
      <c r="AH190" s="1127"/>
      <c r="AI190" s="433"/>
      <c r="AJ190" s="1127"/>
      <c r="AK190" s="433"/>
    </row>
    <row r="191" spans="6:37">
      <c r="F191" s="1126"/>
      <c r="G191" s="425"/>
      <c r="H191" s="1127"/>
      <c r="I191" s="433"/>
      <c r="J191" s="1127"/>
      <c r="K191" s="433"/>
      <c r="L191" s="1127"/>
      <c r="M191" s="433"/>
      <c r="N191" s="1127"/>
      <c r="O191" s="433"/>
      <c r="P191" s="1127"/>
      <c r="Q191" s="433"/>
      <c r="R191" s="1127"/>
      <c r="S191" s="433"/>
      <c r="T191" s="1127"/>
      <c r="U191" s="433"/>
      <c r="V191" s="1127"/>
      <c r="W191" s="433"/>
      <c r="X191" s="1127"/>
      <c r="Y191" s="433"/>
      <c r="Z191" s="1127"/>
      <c r="AA191" s="433"/>
      <c r="AB191" s="1127"/>
      <c r="AC191" s="433"/>
      <c r="AD191" s="1127"/>
      <c r="AE191" s="433"/>
      <c r="AF191" s="1127"/>
      <c r="AG191" s="433"/>
      <c r="AH191" s="1127"/>
      <c r="AI191" s="433"/>
      <c r="AJ191" s="1127"/>
      <c r="AK191" s="433"/>
    </row>
    <row r="192" spans="6:37">
      <c r="F192" s="1126"/>
      <c r="G192" s="425"/>
      <c r="H192" s="1127"/>
      <c r="I192" s="433"/>
      <c r="J192" s="1127"/>
      <c r="K192" s="433"/>
      <c r="L192" s="1127"/>
      <c r="M192" s="433"/>
      <c r="N192" s="1127"/>
      <c r="O192" s="433"/>
      <c r="P192" s="1127"/>
      <c r="Q192" s="433"/>
      <c r="R192" s="1127"/>
      <c r="S192" s="433"/>
      <c r="T192" s="1127"/>
      <c r="U192" s="433"/>
      <c r="V192" s="1127"/>
      <c r="W192" s="433"/>
      <c r="X192" s="1127"/>
      <c r="Y192" s="433"/>
      <c r="Z192" s="1127"/>
      <c r="AA192" s="433"/>
      <c r="AB192" s="1127"/>
      <c r="AC192" s="433"/>
      <c r="AD192" s="1127"/>
      <c r="AE192" s="433"/>
      <c r="AF192" s="1127"/>
      <c r="AG192" s="433"/>
      <c r="AH192" s="1127"/>
      <c r="AI192" s="433"/>
      <c r="AJ192" s="1127"/>
      <c r="AK192" s="433"/>
    </row>
    <row r="193" spans="6:37">
      <c r="F193" s="1126"/>
      <c r="G193" s="425"/>
      <c r="H193" s="1127"/>
      <c r="I193" s="433"/>
      <c r="J193" s="1127"/>
      <c r="K193" s="433"/>
      <c r="L193" s="1127"/>
      <c r="M193" s="433"/>
      <c r="N193" s="1127"/>
      <c r="O193" s="433"/>
      <c r="P193" s="1127"/>
      <c r="Q193" s="433"/>
      <c r="R193" s="1127"/>
      <c r="S193" s="433"/>
      <c r="T193" s="1127"/>
      <c r="U193" s="433"/>
      <c r="V193" s="1127"/>
      <c r="W193" s="433"/>
      <c r="X193" s="1127"/>
      <c r="Y193" s="433"/>
      <c r="Z193" s="1127"/>
      <c r="AA193" s="433"/>
      <c r="AB193" s="1127"/>
      <c r="AC193" s="433"/>
      <c r="AD193" s="1127"/>
      <c r="AE193" s="433"/>
      <c r="AF193" s="1127"/>
      <c r="AG193" s="433"/>
      <c r="AH193" s="1127"/>
      <c r="AI193" s="433"/>
      <c r="AJ193" s="1127"/>
      <c r="AK193" s="433"/>
    </row>
    <row r="194" spans="6:37">
      <c r="F194" s="1126"/>
      <c r="G194" s="425"/>
      <c r="H194" s="1127"/>
      <c r="I194" s="433"/>
      <c r="J194" s="1127"/>
      <c r="K194" s="433"/>
      <c r="L194" s="1127"/>
      <c r="M194" s="433"/>
      <c r="N194" s="1127"/>
      <c r="O194" s="433"/>
      <c r="P194" s="1127"/>
      <c r="Q194" s="433"/>
      <c r="R194" s="1127"/>
      <c r="S194" s="433"/>
      <c r="T194" s="1127"/>
      <c r="U194" s="433"/>
      <c r="V194" s="1127"/>
      <c r="W194" s="433"/>
      <c r="X194" s="1127"/>
      <c r="Y194" s="433"/>
      <c r="Z194" s="1127"/>
      <c r="AA194" s="433"/>
      <c r="AB194" s="1127"/>
      <c r="AC194" s="433"/>
      <c r="AD194" s="1127"/>
      <c r="AE194" s="433"/>
      <c r="AF194" s="1127"/>
      <c r="AG194" s="433"/>
      <c r="AH194" s="1127"/>
      <c r="AI194" s="433"/>
      <c r="AJ194" s="1127"/>
      <c r="AK194" s="433"/>
    </row>
    <row r="195" spans="6:37">
      <c r="F195" s="1126"/>
      <c r="G195" s="425"/>
      <c r="H195" s="1127"/>
      <c r="I195" s="433"/>
      <c r="J195" s="1127"/>
      <c r="K195" s="433"/>
      <c r="L195" s="1127"/>
      <c r="M195" s="433"/>
      <c r="N195" s="1127"/>
      <c r="O195" s="433"/>
      <c r="P195" s="1127"/>
      <c r="Q195" s="433"/>
      <c r="R195" s="1127"/>
      <c r="S195" s="433"/>
      <c r="T195" s="1127"/>
      <c r="U195" s="433"/>
      <c r="V195" s="1127"/>
      <c r="W195" s="433"/>
      <c r="X195" s="1127"/>
      <c r="Y195" s="433"/>
      <c r="Z195" s="1127"/>
      <c r="AA195" s="433"/>
      <c r="AB195" s="1127"/>
      <c r="AC195" s="433"/>
      <c r="AD195" s="1127"/>
      <c r="AE195" s="433"/>
      <c r="AF195" s="1127"/>
      <c r="AG195" s="433"/>
      <c r="AH195" s="1127"/>
      <c r="AI195" s="433"/>
      <c r="AJ195" s="1127"/>
      <c r="AK195" s="433"/>
    </row>
    <row r="196" spans="6:37">
      <c r="F196" s="1126"/>
      <c r="G196" s="425"/>
      <c r="H196" s="1127"/>
      <c r="I196" s="433"/>
      <c r="J196" s="1127"/>
      <c r="K196" s="433"/>
      <c r="L196" s="1127"/>
      <c r="M196" s="433"/>
      <c r="N196" s="1127"/>
      <c r="O196" s="433"/>
      <c r="P196" s="1127"/>
      <c r="Q196" s="433"/>
      <c r="R196" s="1127"/>
      <c r="S196" s="433"/>
      <c r="T196" s="1127"/>
      <c r="U196" s="433"/>
      <c r="V196" s="1127"/>
      <c r="W196" s="433"/>
      <c r="X196" s="1127"/>
      <c r="Y196" s="433"/>
      <c r="Z196" s="1127"/>
      <c r="AA196" s="433"/>
      <c r="AB196" s="1127"/>
      <c r="AC196" s="433"/>
      <c r="AD196" s="1127"/>
      <c r="AE196" s="433"/>
      <c r="AF196" s="1127"/>
      <c r="AG196" s="433"/>
      <c r="AH196" s="1127"/>
      <c r="AI196" s="433"/>
      <c r="AJ196" s="1127"/>
      <c r="AK196" s="433"/>
    </row>
    <row r="197" spans="6:37">
      <c r="F197" s="1126"/>
      <c r="G197" s="425"/>
      <c r="H197" s="1127"/>
      <c r="I197" s="433"/>
      <c r="J197" s="1127"/>
      <c r="K197" s="433"/>
      <c r="L197" s="1127"/>
      <c r="M197" s="433"/>
      <c r="N197" s="1127"/>
      <c r="O197" s="433"/>
      <c r="P197" s="1127"/>
      <c r="Q197" s="433"/>
      <c r="R197" s="1127"/>
      <c r="S197" s="433"/>
      <c r="T197" s="1127"/>
      <c r="U197" s="433"/>
      <c r="V197" s="1127"/>
      <c r="W197" s="433"/>
      <c r="X197" s="1127"/>
      <c r="Y197" s="433"/>
      <c r="Z197" s="1127"/>
      <c r="AA197" s="433"/>
      <c r="AB197" s="1127"/>
      <c r="AC197" s="433"/>
      <c r="AD197" s="1127"/>
      <c r="AE197" s="433"/>
      <c r="AF197" s="1127"/>
      <c r="AG197" s="433"/>
      <c r="AH197" s="1127"/>
      <c r="AI197" s="433"/>
      <c r="AJ197" s="1127"/>
      <c r="AK197" s="433"/>
    </row>
    <row r="198" spans="6:37">
      <c r="F198" s="1126"/>
      <c r="G198" s="425"/>
      <c r="H198" s="1127"/>
      <c r="I198" s="433"/>
      <c r="J198" s="1127"/>
      <c r="K198" s="433"/>
      <c r="L198" s="1127"/>
      <c r="M198" s="433"/>
      <c r="N198" s="1127"/>
      <c r="O198" s="433"/>
      <c r="P198" s="1127"/>
      <c r="Q198" s="433"/>
      <c r="R198" s="1127"/>
      <c r="S198" s="433"/>
      <c r="T198" s="1127"/>
      <c r="U198" s="433"/>
      <c r="V198" s="1127"/>
      <c r="W198" s="433"/>
      <c r="X198" s="1127"/>
      <c r="Y198" s="433"/>
      <c r="Z198" s="1127"/>
      <c r="AA198" s="433"/>
      <c r="AB198" s="1127"/>
      <c r="AC198" s="433"/>
      <c r="AD198" s="1127"/>
      <c r="AE198" s="433"/>
      <c r="AF198" s="1127"/>
      <c r="AG198" s="433"/>
      <c r="AH198" s="1127"/>
      <c r="AI198" s="433"/>
      <c r="AJ198" s="1127"/>
      <c r="AK198" s="433"/>
    </row>
    <row r="199" spans="6:37">
      <c r="F199" s="1126"/>
      <c r="G199" s="425"/>
      <c r="H199" s="1127"/>
      <c r="I199" s="433"/>
      <c r="J199" s="1127"/>
      <c r="K199" s="433"/>
      <c r="L199" s="1127"/>
      <c r="M199" s="433"/>
      <c r="N199" s="1127"/>
      <c r="O199" s="433"/>
      <c r="P199" s="1127"/>
      <c r="Q199" s="433"/>
      <c r="R199" s="1127"/>
      <c r="S199" s="433"/>
      <c r="T199" s="1127"/>
      <c r="U199" s="433"/>
      <c r="V199" s="1127"/>
      <c r="W199" s="433"/>
      <c r="X199" s="1127"/>
      <c r="Y199" s="433"/>
      <c r="Z199" s="1127"/>
      <c r="AA199" s="433"/>
      <c r="AB199" s="1127"/>
      <c r="AC199" s="433"/>
      <c r="AD199" s="1127"/>
      <c r="AE199" s="433"/>
      <c r="AF199" s="1127"/>
      <c r="AG199" s="433"/>
      <c r="AH199" s="1127"/>
      <c r="AI199" s="433"/>
      <c r="AJ199" s="1127"/>
      <c r="AK199" s="433"/>
    </row>
    <row r="200" spans="6:37">
      <c r="F200" s="1126"/>
      <c r="G200" s="425"/>
      <c r="H200" s="1127"/>
      <c r="I200" s="433"/>
      <c r="J200" s="1127"/>
      <c r="K200" s="433"/>
      <c r="L200" s="1127"/>
      <c r="M200" s="433"/>
      <c r="N200" s="1127"/>
      <c r="O200" s="433"/>
      <c r="P200" s="1127"/>
      <c r="Q200" s="433"/>
      <c r="R200" s="1127"/>
      <c r="S200" s="433"/>
      <c r="T200" s="1127"/>
      <c r="U200" s="433"/>
      <c r="V200" s="1127"/>
      <c r="W200" s="433"/>
      <c r="X200" s="1127"/>
      <c r="Y200" s="433"/>
      <c r="Z200" s="1127"/>
      <c r="AA200" s="433"/>
      <c r="AB200" s="1127"/>
      <c r="AC200" s="433"/>
      <c r="AD200" s="1127"/>
      <c r="AE200" s="433"/>
      <c r="AF200" s="1127"/>
      <c r="AG200" s="433"/>
      <c r="AH200" s="1127"/>
      <c r="AI200" s="433"/>
      <c r="AJ200" s="1127"/>
      <c r="AK200" s="433"/>
    </row>
    <row r="201" spans="6:37">
      <c r="F201" s="1126"/>
      <c r="G201" s="425"/>
      <c r="H201" s="1127"/>
      <c r="I201" s="433"/>
      <c r="J201" s="1127"/>
      <c r="K201" s="433"/>
      <c r="L201" s="1127"/>
      <c r="M201" s="433"/>
      <c r="N201" s="1127"/>
      <c r="O201" s="433"/>
      <c r="P201" s="1127"/>
      <c r="Q201" s="433"/>
      <c r="R201" s="1127"/>
      <c r="S201" s="433"/>
      <c r="T201" s="1127"/>
      <c r="U201" s="433"/>
      <c r="V201" s="1127"/>
      <c r="W201" s="433"/>
      <c r="X201" s="1127"/>
      <c r="Y201" s="433"/>
      <c r="Z201" s="1127"/>
      <c r="AA201" s="433"/>
      <c r="AB201" s="1127"/>
      <c r="AC201" s="433"/>
      <c r="AD201" s="1127"/>
      <c r="AE201" s="433"/>
      <c r="AF201" s="1127"/>
      <c r="AG201" s="433"/>
      <c r="AH201" s="1127"/>
      <c r="AI201" s="433"/>
      <c r="AJ201" s="1127"/>
      <c r="AK201" s="433"/>
    </row>
    <row r="202" spans="6:37">
      <c r="F202" s="1126"/>
      <c r="G202" s="425"/>
      <c r="H202" s="1127"/>
      <c r="I202" s="433"/>
      <c r="J202" s="1127"/>
      <c r="K202" s="433"/>
      <c r="L202" s="1127"/>
      <c r="M202" s="433"/>
      <c r="N202" s="1127"/>
      <c r="O202" s="433"/>
      <c r="P202" s="1127"/>
      <c r="Q202" s="433"/>
      <c r="R202" s="1127"/>
      <c r="S202" s="433"/>
      <c r="T202" s="1127"/>
      <c r="U202" s="433"/>
      <c r="V202" s="1127"/>
      <c r="W202" s="433"/>
      <c r="X202" s="1127"/>
      <c r="Y202" s="433"/>
      <c r="Z202" s="1127"/>
      <c r="AA202" s="433"/>
      <c r="AB202" s="1127"/>
      <c r="AC202" s="433"/>
      <c r="AD202" s="1127"/>
      <c r="AE202" s="433"/>
      <c r="AF202" s="1127"/>
      <c r="AG202" s="433"/>
      <c r="AH202" s="1127"/>
      <c r="AI202" s="433"/>
      <c r="AJ202" s="1127"/>
      <c r="AK202" s="433"/>
    </row>
    <row r="203" spans="6:37">
      <c r="F203" s="1126"/>
      <c r="G203" s="425"/>
      <c r="H203" s="1127"/>
      <c r="I203" s="433"/>
      <c r="J203" s="1127"/>
      <c r="K203" s="433"/>
      <c r="L203" s="1127"/>
      <c r="M203" s="433"/>
      <c r="N203" s="1127"/>
      <c r="O203" s="433"/>
      <c r="P203" s="1127"/>
      <c r="Q203" s="433"/>
      <c r="R203" s="1127"/>
      <c r="S203" s="433"/>
      <c r="T203" s="1127"/>
      <c r="U203" s="433"/>
      <c r="V203" s="1127"/>
      <c r="W203" s="433"/>
      <c r="X203" s="1127"/>
      <c r="Y203" s="433"/>
      <c r="Z203" s="1127"/>
      <c r="AA203" s="433"/>
      <c r="AB203" s="1127"/>
      <c r="AC203" s="433"/>
      <c r="AD203" s="1127"/>
      <c r="AE203" s="433"/>
      <c r="AF203" s="1127"/>
      <c r="AG203" s="433"/>
      <c r="AH203" s="1127"/>
      <c r="AI203" s="433"/>
      <c r="AJ203" s="1127"/>
      <c r="AK203" s="433"/>
    </row>
    <row r="204" spans="6:37">
      <c r="F204" s="1126"/>
      <c r="G204" s="425"/>
      <c r="H204" s="1127"/>
      <c r="I204" s="433"/>
      <c r="J204" s="1127"/>
      <c r="K204" s="433"/>
      <c r="L204" s="1127"/>
      <c r="M204" s="433"/>
      <c r="N204" s="1127"/>
      <c r="O204" s="433"/>
      <c r="P204" s="1127"/>
      <c r="Q204" s="433"/>
      <c r="R204" s="1127"/>
      <c r="S204" s="433"/>
      <c r="T204" s="1127"/>
      <c r="U204" s="433"/>
      <c r="V204" s="1127"/>
      <c r="W204" s="433"/>
      <c r="X204" s="1127"/>
      <c r="Y204" s="433"/>
      <c r="Z204" s="1127"/>
      <c r="AA204" s="433"/>
      <c r="AB204" s="1127"/>
      <c r="AC204" s="433"/>
      <c r="AD204" s="1127"/>
      <c r="AE204" s="433"/>
      <c r="AF204" s="1127"/>
      <c r="AG204" s="433"/>
      <c r="AH204" s="1127"/>
      <c r="AI204" s="433"/>
      <c r="AJ204" s="1127"/>
      <c r="AK204" s="433"/>
    </row>
    <row r="205" spans="6:37">
      <c r="F205" s="1126"/>
      <c r="G205" s="425"/>
      <c r="H205" s="1127"/>
      <c r="I205" s="433"/>
      <c r="J205" s="1127"/>
      <c r="K205" s="433"/>
      <c r="L205" s="1127"/>
      <c r="M205" s="433"/>
      <c r="N205" s="1127"/>
      <c r="O205" s="433"/>
      <c r="P205" s="1127"/>
      <c r="Q205" s="433"/>
      <c r="R205" s="1127"/>
      <c r="S205" s="433"/>
      <c r="T205" s="1127"/>
      <c r="U205" s="433"/>
      <c r="V205" s="1127"/>
      <c r="W205" s="433"/>
      <c r="X205" s="1127"/>
      <c r="Y205" s="433"/>
      <c r="Z205" s="1127"/>
      <c r="AA205" s="433"/>
      <c r="AB205" s="1127"/>
      <c r="AC205" s="433"/>
      <c r="AD205" s="1127"/>
      <c r="AE205" s="433"/>
      <c r="AF205" s="1127"/>
      <c r="AG205" s="433"/>
      <c r="AH205" s="1127"/>
      <c r="AI205" s="433"/>
      <c r="AJ205" s="1127"/>
      <c r="AK205" s="433"/>
    </row>
    <row r="206" spans="6:37">
      <c r="F206" s="1126"/>
      <c r="G206" s="425"/>
      <c r="H206" s="1127"/>
      <c r="I206" s="433"/>
      <c r="J206" s="1127"/>
      <c r="K206" s="433"/>
      <c r="L206" s="1127"/>
      <c r="M206" s="433"/>
      <c r="N206" s="1127"/>
      <c r="O206" s="433"/>
      <c r="P206" s="1127"/>
      <c r="Q206" s="433"/>
      <c r="R206" s="1127"/>
      <c r="S206" s="433"/>
      <c r="T206" s="1127"/>
      <c r="U206" s="433"/>
      <c r="V206" s="1127"/>
      <c r="W206" s="433"/>
      <c r="X206" s="1127"/>
      <c r="Y206" s="433"/>
      <c r="Z206" s="1127"/>
      <c r="AA206" s="433"/>
      <c r="AB206" s="1127"/>
      <c r="AC206" s="433"/>
      <c r="AD206" s="1127"/>
      <c r="AE206" s="433"/>
      <c r="AF206" s="1127"/>
      <c r="AG206" s="433"/>
      <c r="AH206" s="1127"/>
      <c r="AI206" s="433"/>
      <c r="AJ206" s="1127"/>
      <c r="AK206" s="433"/>
    </row>
    <row r="207" spans="6:37">
      <c r="F207" s="1126"/>
      <c r="G207" s="425"/>
      <c r="H207" s="1127"/>
      <c r="I207" s="433"/>
      <c r="J207" s="1127"/>
      <c r="K207" s="433"/>
      <c r="L207" s="1127"/>
      <c r="M207" s="433"/>
      <c r="N207" s="1127"/>
      <c r="O207" s="433"/>
      <c r="P207" s="1127"/>
      <c r="Q207" s="433"/>
      <c r="R207" s="1127"/>
      <c r="S207" s="433"/>
      <c r="T207" s="1127"/>
      <c r="U207" s="433"/>
      <c r="V207" s="1127"/>
      <c r="W207" s="433"/>
      <c r="X207" s="1127"/>
      <c r="Y207" s="433"/>
      <c r="Z207" s="1127"/>
      <c r="AA207" s="433"/>
      <c r="AB207" s="1127"/>
      <c r="AC207" s="433"/>
      <c r="AD207" s="1127"/>
      <c r="AE207" s="433"/>
      <c r="AF207" s="1127"/>
      <c r="AG207" s="433"/>
      <c r="AH207" s="1127"/>
      <c r="AI207" s="433"/>
      <c r="AJ207" s="1127"/>
      <c r="AK207" s="433"/>
    </row>
    <row r="208" spans="6:37">
      <c r="F208" s="1126"/>
      <c r="G208" s="425"/>
      <c r="H208" s="1127"/>
      <c r="I208" s="433"/>
      <c r="J208" s="1127"/>
      <c r="K208" s="433"/>
      <c r="L208" s="1127"/>
      <c r="M208" s="433"/>
      <c r="N208" s="1127"/>
      <c r="O208" s="433"/>
      <c r="P208" s="1127"/>
      <c r="Q208" s="433"/>
      <c r="R208" s="1127"/>
      <c r="S208" s="433"/>
      <c r="T208" s="1127"/>
      <c r="U208" s="433"/>
      <c r="V208" s="1127"/>
      <c r="W208" s="433"/>
      <c r="X208" s="1127"/>
      <c r="Y208" s="433"/>
      <c r="Z208" s="1127"/>
      <c r="AA208" s="433"/>
      <c r="AB208" s="1127"/>
      <c r="AC208" s="433"/>
      <c r="AD208" s="1127"/>
      <c r="AE208" s="433"/>
      <c r="AF208" s="1127"/>
      <c r="AG208" s="433"/>
      <c r="AH208" s="1127"/>
      <c r="AI208" s="433"/>
      <c r="AJ208" s="1127"/>
      <c r="AK208" s="433"/>
    </row>
    <row r="209" spans="6:37">
      <c r="F209" s="1126"/>
      <c r="G209" s="425"/>
      <c r="H209" s="1127"/>
      <c r="I209" s="433"/>
      <c r="J209" s="1127"/>
      <c r="K209" s="433"/>
      <c r="L209" s="1127"/>
      <c r="M209" s="433"/>
      <c r="N209" s="1127"/>
      <c r="O209" s="433"/>
      <c r="P209" s="1127"/>
      <c r="Q209" s="433"/>
      <c r="R209" s="1127"/>
      <c r="S209" s="433"/>
      <c r="T209" s="1127"/>
      <c r="U209" s="433"/>
      <c r="V209" s="1127"/>
      <c r="W209" s="433"/>
      <c r="X209" s="1127"/>
      <c r="Y209" s="433"/>
      <c r="Z209" s="1127"/>
      <c r="AA209" s="433"/>
      <c r="AB209" s="1127"/>
      <c r="AC209" s="433"/>
      <c r="AD209" s="1127"/>
      <c r="AE209" s="433"/>
      <c r="AF209" s="1127"/>
      <c r="AG209" s="433"/>
      <c r="AH209" s="1127"/>
      <c r="AI209" s="433"/>
      <c r="AJ209" s="1127"/>
      <c r="AK209" s="433"/>
    </row>
    <row r="210" spans="6:37">
      <c r="F210" s="1126"/>
      <c r="G210" s="425"/>
      <c r="H210" s="1127"/>
      <c r="I210" s="433"/>
      <c r="J210" s="1127"/>
      <c r="K210" s="433"/>
      <c r="L210" s="1127"/>
      <c r="M210" s="433"/>
      <c r="N210" s="1127"/>
      <c r="O210" s="433"/>
      <c r="P210" s="1127"/>
      <c r="Q210" s="433"/>
      <c r="R210" s="1127"/>
      <c r="S210" s="433"/>
      <c r="T210" s="1127"/>
      <c r="U210" s="433"/>
      <c r="V210" s="1127"/>
      <c r="W210" s="433"/>
      <c r="X210" s="1127"/>
      <c r="Y210" s="433"/>
      <c r="Z210" s="1127"/>
      <c r="AA210" s="433"/>
      <c r="AB210" s="1127"/>
      <c r="AC210" s="433"/>
      <c r="AD210" s="1127"/>
      <c r="AE210" s="433"/>
      <c r="AF210" s="1127"/>
      <c r="AG210" s="433"/>
      <c r="AH210" s="1127"/>
      <c r="AI210" s="433"/>
      <c r="AJ210" s="1127"/>
      <c r="AK210" s="433"/>
    </row>
    <row r="211" spans="6:37">
      <c r="F211" s="1126"/>
      <c r="G211" s="425"/>
      <c r="H211" s="1127"/>
      <c r="I211" s="433"/>
      <c r="J211" s="1127"/>
      <c r="K211" s="433"/>
      <c r="L211" s="1127"/>
      <c r="M211" s="433"/>
      <c r="N211" s="1127"/>
      <c r="O211" s="433"/>
      <c r="P211" s="1127"/>
      <c r="Q211" s="433"/>
      <c r="R211" s="1127"/>
      <c r="S211" s="433"/>
      <c r="T211" s="1127"/>
      <c r="U211" s="433"/>
      <c r="V211" s="1127"/>
      <c r="W211" s="433"/>
      <c r="X211" s="1127"/>
      <c r="Y211" s="433"/>
      <c r="Z211" s="1127"/>
      <c r="AA211" s="433"/>
      <c r="AB211" s="1127"/>
      <c r="AC211" s="433"/>
      <c r="AD211" s="1127"/>
      <c r="AE211" s="433"/>
      <c r="AF211" s="1127"/>
      <c r="AG211" s="433"/>
      <c r="AH211" s="1127"/>
      <c r="AI211" s="433"/>
      <c r="AJ211" s="1127"/>
      <c r="AK211" s="433"/>
    </row>
    <row r="212" spans="6:37">
      <c r="F212" s="1126"/>
      <c r="G212" s="425"/>
      <c r="H212" s="1127"/>
      <c r="I212" s="433"/>
      <c r="J212" s="1127"/>
      <c r="K212" s="433"/>
      <c r="L212" s="1127"/>
      <c r="M212" s="433"/>
      <c r="N212" s="1127"/>
      <c r="O212" s="433"/>
      <c r="P212" s="1127"/>
      <c r="Q212" s="433"/>
      <c r="R212" s="1127"/>
      <c r="S212" s="433"/>
      <c r="T212" s="1127"/>
      <c r="U212" s="433"/>
      <c r="V212" s="1127"/>
      <c r="W212" s="433"/>
      <c r="X212" s="1127"/>
      <c r="Y212" s="433"/>
      <c r="Z212" s="1127"/>
      <c r="AA212" s="433"/>
      <c r="AB212" s="1127"/>
      <c r="AC212" s="433"/>
      <c r="AD212" s="1127"/>
      <c r="AE212" s="433"/>
      <c r="AF212" s="1127"/>
      <c r="AG212" s="433"/>
      <c r="AH212" s="1127"/>
      <c r="AI212" s="433"/>
      <c r="AJ212" s="1127"/>
      <c r="AK212" s="433"/>
    </row>
    <row r="213" spans="6:37">
      <c r="F213" s="1126"/>
      <c r="G213" s="425"/>
      <c r="H213" s="1127"/>
      <c r="I213" s="433"/>
      <c r="J213" s="1127"/>
      <c r="K213" s="433"/>
      <c r="L213" s="1127"/>
      <c r="M213" s="433"/>
      <c r="N213" s="1127"/>
      <c r="O213" s="433"/>
      <c r="P213" s="1127"/>
      <c r="Q213" s="433"/>
      <c r="R213" s="1127"/>
      <c r="S213" s="433"/>
      <c r="T213" s="1127"/>
      <c r="U213" s="433"/>
      <c r="V213" s="1127"/>
      <c r="W213" s="433"/>
      <c r="X213" s="1127"/>
      <c r="Y213" s="433"/>
      <c r="Z213" s="1127"/>
      <c r="AA213" s="433"/>
      <c r="AB213" s="1127"/>
      <c r="AC213" s="433"/>
      <c r="AD213" s="1127"/>
      <c r="AE213" s="433"/>
      <c r="AF213" s="1127"/>
      <c r="AG213" s="433"/>
      <c r="AH213" s="1127"/>
      <c r="AI213" s="433"/>
      <c r="AJ213" s="1127"/>
      <c r="AK213" s="433"/>
    </row>
    <row r="214" spans="6:37">
      <c r="F214" s="1126"/>
      <c r="G214" s="425"/>
      <c r="H214" s="1127"/>
      <c r="I214" s="433"/>
      <c r="J214" s="1127"/>
      <c r="K214" s="433"/>
      <c r="L214" s="1127"/>
      <c r="M214" s="433"/>
      <c r="N214" s="1127"/>
      <c r="O214" s="433"/>
      <c r="P214" s="1127"/>
      <c r="Q214" s="433"/>
      <c r="R214" s="1127"/>
      <c r="S214" s="433"/>
      <c r="T214" s="1127"/>
      <c r="U214" s="433"/>
      <c r="V214" s="1127"/>
      <c r="W214" s="433"/>
      <c r="X214" s="1127"/>
      <c r="Y214" s="433"/>
      <c r="Z214" s="1127"/>
      <c r="AA214" s="433"/>
      <c r="AB214" s="1127"/>
      <c r="AC214" s="433"/>
      <c r="AD214" s="1127"/>
      <c r="AE214" s="433"/>
      <c r="AF214" s="1127"/>
      <c r="AG214" s="433"/>
      <c r="AH214" s="1127"/>
      <c r="AI214" s="433"/>
      <c r="AJ214" s="1127"/>
      <c r="AK214" s="433"/>
    </row>
    <row r="215" spans="6:37">
      <c r="F215" s="1126"/>
      <c r="G215" s="425"/>
      <c r="H215" s="1127"/>
      <c r="I215" s="433"/>
      <c r="J215" s="1127"/>
      <c r="K215" s="433"/>
      <c r="L215" s="1127"/>
      <c r="M215" s="433"/>
      <c r="N215" s="1127"/>
      <c r="O215" s="433"/>
      <c r="P215" s="1127"/>
      <c r="Q215" s="433"/>
      <c r="R215" s="1127"/>
      <c r="S215" s="433"/>
      <c r="T215" s="1127"/>
      <c r="U215" s="433"/>
      <c r="V215" s="1127"/>
      <c r="W215" s="433"/>
      <c r="X215" s="1127"/>
      <c r="Y215" s="433"/>
      <c r="Z215" s="1127"/>
      <c r="AA215" s="433"/>
      <c r="AB215" s="1127"/>
      <c r="AC215" s="433"/>
      <c r="AD215" s="1127"/>
      <c r="AE215" s="433"/>
      <c r="AF215" s="1127"/>
      <c r="AG215" s="433"/>
      <c r="AH215" s="1127"/>
      <c r="AI215" s="433"/>
      <c r="AJ215" s="1127"/>
      <c r="AK215" s="433"/>
    </row>
    <row r="216" spans="6:37">
      <c r="F216" s="1126"/>
      <c r="G216" s="425"/>
      <c r="H216" s="1127"/>
      <c r="I216" s="433"/>
      <c r="J216" s="1127"/>
      <c r="K216" s="433"/>
      <c r="L216" s="1127"/>
      <c r="M216" s="433"/>
      <c r="N216" s="1127"/>
      <c r="O216" s="433"/>
      <c r="P216" s="1127"/>
      <c r="Q216" s="433"/>
      <c r="R216" s="1127"/>
      <c r="S216" s="433"/>
      <c r="T216" s="1127"/>
      <c r="U216" s="433"/>
      <c r="V216" s="1127"/>
      <c r="W216" s="433"/>
      <c r="X216" s="1127"/>
      <c r="Y216" s="433"/>
      <c r="Z216" s="1127"/>
      <c r="AA216" s="433"/>
      <c r="AB216" s="1127"/>
      <c r="AC216" s="433"/>
      <c r="AD216" s="1127"/>
      <c r="AE216" s="433"/>
      <c r="AF216" s="1127"/>
      <c r="AG216" s="433"/>
      <c r="AH216" s="1127"/>
      <c r="AI216" s="433"/>
      <c r="AJ216" s="1127"/>
      <c r="AK216" s="433"/>
    </row>
    <row r="217" spans="6:37">
      <c r="F217" s="1126"/>
      <c r="G217" s="425"/>
      <c r="H217" s="1127"/>
      <c r="I217" s="433"/>
      <c r="J217" s="1127"/>
      <c r="K217" s="433"/>
      <c r="L217" s="1127"/>
      <c r="M217" s="433"/>
      <c r="N217" s="1127"/>
      <c r="O217" s="433"/>
      <c r="P217" s="1127"/>
      <c r="Q217" s="433"/>
      <c r="R217" s="1127"/>
      <c r="S217" s="433"/>
      <c r="T217" s="1127"/>
      <c r="U217" s="433"/>
      <c r="V217" s="1127"/>
      <c r="W217" s="433"/>
      <c r="X217" s="1127"/>
      <c r="Y217" s="433"/>
      <c r="Z217" s="1127"/>
      <c r="AA217" s="433"/>
      <c r="AB217" s="1127"/>
      <c r="AC217" s="433"/>
      <c r="AD217" s="1127"/>
      <c r="AE217" s="433"/>
      <c r="AF217" s="1127"/>
      <c r="AG217" s="433"/>
      <c r="AH217" s="1127"/>
      <c r="AI217" s="433"/>
      <c r="AJ217" s="1127"/>
      <c r="AK217" s="433"/>
    </row>
    <row r="218" spans="6:37">
      <c r="F218" s="1126"/>
      <c r="G218" s="425"/>
      <c r="H218" s="1127"/>
      <c r="I218" s="433"/>
      <c r="J218" s="1127"/>
      <c r="K218" s="433"/>
      <c r="L218" s="1127"/>
      <c r="M218" s="433"/>
      <c r="N218" s="1127"/>
      <c r="O218" s="433"/>
      <c r="P218" s="1127"/>
      <c r="Q218" s="433"/>
      <c r="R218" s="1127"/>
      <c r="S218" s="433"/>
      <c r="T218" s="1127"/>
      <c r="U218" s="433"/>
      <c r="V218" s="1127"/>
      <c r="W218" s="433"/>
      <c r="X218" s="1127"/>
      <c r="Y218" s="433"/>
      <c r="Z218" s="1127"/>
      <c r="AA218" s="433"/>
      <c r="AB218" s="1127"/>
      <c r="AC218" s="433"/>
      <c r="AD218" s="1127"/>
      <c r="AE218" s="433"/>
      <c r="AF218" s="1127"/>
      <c r="AG218" s="433"/>
      <c r="AH218" s="1127"/>
      <c r="AI218" s="433"/>
      <c r="AJ218" s="1127"/>
      <c r="AK218" s="433"/>
    </row>
    <row r="219" spans="6:37">
      <c r="F219" s="1126"/>
      <c r="G219" s="425"/>
      <c r="H219" s="1127"/>
      <c r="I219" s="433"/>
      <c r="J219" s="1127"/>
      <c r="K219" s="433"/>
      <c r="L219" s="1127"/>
      <c r="M219" s="433"/>
      <c r="N219" s="1127"/>
      <c r="O219" s="433"/>
      <c r="P219" s="1127"/>
      <c r="Q219" s="433"/>
      <c r="R219" s="1127"/>
      <c r="S219" s="433"/>
      <c r="T219" s="1127"/>
      <c r="U219" s="433"/>
      <c r="V219" s="1127"/>
      <c r="W219" s="433"/>
      <c r="X219" s="1127"/>
      <c r="Y219" s="433"/>
      <c r="Z219" s="1127"/>
      <c r="AA219" s="433"/>
      <c r="AB219" s="1127"/>
      <c r="AC219" s="433"/>
      <c r="AD219" s="1127"/>
      <c r="AE219" s="433"/>
      <c r="AF219" s="1127"/>
      <c r="AG219" s="433"/>
      <c r="AH219" s="1127"/>
      <c r="AI219" s="433"/>
      <c r="AJ219" s="1127"/>
      <c r="AK219" s="433"/>
    </row>
    <row r="220" spans="6:37">
      <c r="F220" s="1126"/>
      <c r="G220" s="425"/>
      <c r="H220" s="1127"/>
      <c r="I220" s="433"/>
      <c r="J220" s="1127"/>
      <c r="K220" s="433"/>
      <c r="L220" s="1127"/>
      <c r="M220" s="433"/>
      <c r="N220" s="1127"/>
      <c r="O220" s="433"/>
      <c r="P220" s="1127"/>
      <c r="Q220" s="433"/>
      <c r="R220" s="1127"/>
      <c r="S220" s="433"/>
      <c r="T220" s="1127"/>
      <c r="U220" s="433"/>
      <c r="V220" s="1127"/>
      <c r="W220" s="433"/>
      <c r="X220" s="1127"/>
      <c r="Y220" s="433"/>
      <c r="Z220" s="1127"/>
      <c r="AA220" s="433"/>
      <c r="AB220" s="1127"/>
      <c r="AC220" s="433"/>
      <c r="AD220" s="1127"/>
      <c r="AE220" s="433"/>
      <c r="AF220" s="1127"/>
      <c r="AG220" s="433"/>
      <c r="AH220" s="1127"/>
      <c r="AI220" s="433"/>
      <c r="AJ220" s="1127"/>
      <c r="AK220" s="433"/>
    </row>
  </sheetData>
  <sortState ref="AP3:AP32">
    <sortCondition ref="AP3"/>
  </sortState>
  <dataConsolidate/>
  <mergeCells count="61">
    <mergeCell ref="X34:X35"/>
    <mergeCell ref="Y34:Y35"/>
    <mergeCell ref="M34:M35"/>
    <mergeCell ref="N34:N35"/>
    <mergeCell ref="O34:O35"/>
    <mergeCell ref="V34:V35"/>
    <mergeCell ref="B20:B21"/>
    <mergeCell ref="O10:AD10"/>
    <mergeCell ref="AC26:AC27"/>
    <mergeCell ref="AD26:AD27"/>
    <mergeCell ref="K10:N10"/>
    <mergeCell ref="V26:V27"/>
    <mergeCell ref="B49:B50"/>
    <mergeCell ref="AI26:AI27"/>
    <mergeCell ref="AC34:AC35"/>
    <mergeCell ref="AD34:AD35"/>
    <mergeCell ref="AE34:AE35"/>
    <mergeCell ref="AE26:AE27"/>
    <mergeCell ref="AF26:AF27"/>
    <mergeCell ref="AG26:AG27"/>
    <mergeCell ref="J26:J27"/>
    <mergeCell ref="O26:O27"/>
    <mergeCell ref="N26:N27"/>
    <mergeCell ref="M26:M27"/>
    <mergeCell ref="S26:S27"/>
    <mergeCell ref="T26:T27"/>
    <mergeCell ref="U26:U27"/>
    <mergeCell ref="H34:H35"/>
    <mergeCell ref="AJ26:AJ27"/>
    <mergeCell ref="AK26:AK27"/>
    <mergeCell ref="B26:B27"/>
    <mergeCell ref="AH26:AH27"/>
    <mergeCell ref="H26:H27"/>
    <mergeCell ref="I26:I27"/>
    <mergeCell ref="B34:B35"/>
    <mergeCell ref="AK34:AK35"/>
    <mergeCell ref="I34:I35"/>
    <mergeCell ref="J34:J35"/>
    <mergeCell ref="K34:K35"/>
    <mergeCell ref="L34:L35"/>
    <mergeCell ref="AF34:AF35"/>
    <mergeCell ref="AG34:AG35"/>
    <mergeCell ref="AH34:AH35"/>
    <mergeCell ref="W34:W35"/>
    <mergeCell ref="P34:P35"/>
    <mergeCell ref="S34:S35"/>
    <mergeCell ref="T34:T35"/>
    <mergeCell ref="U34:U35"/>
    <mergeCell ref="AI34:AI35"/>
    <mergeCell ref="AJ34:AJ35"/>
    <mergeCell ref="H49:H50"/>
    <mergeCell ref="I49:I50"/>
    <mergeCell ref="J49:J50"/>
    <mergeCell ref="K49:K50"/>
    <mergeCell ref="L49:L50"/>
    <mergeCell ref="U49:U50"/>
    <mergeCell ref="V49:V50"/>
    <mergeCell ref="M49:M50"/>
    <mergeCell ref="N49:N50"/>
    <mergeCell ref="S49:S50"/>
    <mergeCell ref="T49:T50"/>
  </mergeCells>
  <conditionalFormatting sqref="AP32">
    <cfRule type="cellIs" priority="127" operator="equal">
      <formula>$AP$32</formula>
    </cfRule>
  </conditionalFormatting>
  <conditionalFormatting sqref="AC118:AC124 H114:AC116 H117:AB124 AD114:AO124 H127:AO136 H113:AO114 Y117:AK117 AQ22:AQ23 O10:O11 U11:AD12 O11:T11 O12:S12 AQ33:AQ58 T13:AC19 K10:K11 H19 H11:M11 H12:H17 M12:M19 N13:R19 K19:L19 K12:L17 AP22:AP24 AP26:AP58 H22:J26 P22:P28 M28:P28 H39:AN39 H32:AM32 H51:AQ51 H68:AO87 H28:J28 H29:P44 H89:O99 H101:O111 H46:AO66 H43:AK43 P89:AO111 Q22:AO44 K22:L28 M22:O26 H118:AK120">
    <cfRule type="cellIs" dxfId="60" priority="527" operator="equal">
      <formula>$AP$46</formula>
    </cfRule>
    <cfRule type="cellIs" dxfId="59" priority="528" operator="equal">
      <formula>$AP$45</formula>
    </cfRule>
    <cfRule type="cellIs" dxfId="58" priority="529" operator="equal">
      <formula>$AP$26</formula>
    </cfRule>
  </conditionalFormatting>
  <conditionalFormatting sqref="AC118:AC124 H114:AC116 H117:AB124 AD114:AO124 H127:AO136 H113:AO114 Y117:AK117 AQ22:AQ23 O10:O11 U11:AD12 O11:T11 O12:S12 T13:AC19 K10:K11 H19 AQ33:AQ58 H11:M11 H12:H17 M12:M19 N13:R19 K19:L19 K12:L17 AP22:AP24 AP26:AP58 H22:J26 P22:P28 M28:P28 H39:AN39 H32:AM32 H51:AQ51 H68:AO87 H28:J28 H29:P44 H89:O99 H101:O111 H46:AO66 H43:AK43 P89:AO111 Q22:AO44 K22:L28 M22:O26 H118:AK120">
    <cfRule type="cellIs" dxfId="57" priority="629" operator="equal">
      <formula>$AP$31</formula>
    </cfRule>
    <cfRule type="cellIs" dxfId="56" priority="630" operator="equal">
      <formula>$AP$22</formula>
    </cfRule>
    <cfRule type="cellIs" dxfId="55" priority="631" operator="equal">
      <formula>$AP$23</formula>
    </cfRule>
    <cfRule type="cellIs" dxfId="54" priority="632" operator="equal">
      <formula>$AP$24</formula>
    </cfRule>
    <cfRule type="cellIs" dxfId="53" priority="633" operator="equal">
      <formula>$AP$44</formula>
    </cfRule>
    <cfRule type="cellIs" dxfId="52" priority="634" operator="equal">
      <formula>$AP$42</formula>
    </cfRule>
    <cfRule type="cellIs" dxfId="51" priority="635" operator="equal">
      <formula>$AP$41</formula>
    </cfRule>
    <cfRule type="cellIs" dxfId="50" priority="636" operator="equal">
      <formula>$AP$40</formula>
    </cfRule>
    <cfRule type="cellIs" dxfId="49" priority="637" operator="equal">
      <formula>$AP$39</formula>
    </cfRule>
    <cfRule type="cellIs" dxfId="48" priority="638" operator="equal">
      <formula>$AP$38</formula>
    </cfRule>
    <cfRule type="cellIs" dxfId="47" priority="639" operator="equal">
      <formula>$AP$37</formula>
    </cfRule>
    <cfRule type="cellIs" dxfId="46" priority="640" operator="equal">
      <formula>$AP$35</formula>
    </cfRule>
    <cfRule type="cellIs" dxfId="45" priority="641" operator="equal">
      <formula>$AP$34</formula>
    </cfRule>
    <cfRule type="cellIs" dxfId="44" priority="642" operator="equal">
      <formula>$AP$33</formula>
    </cfRule>
    <cfRule type="cellIs" dxfId="43" priority="643" operator="equal">
      <formula>$AP$30</formula>
    </cfRule>
    <cfRule type="cellIs" dxfId="42" priority="644" operator="equal">
      <formula>#REF!</formula>
    </cfRule>
    <cfRule type="cellIs" dxfId="41" priority="645" operator="equal">
      <formula>$AP$27</formula>
    </cfRule>
  </conditionalFormatting>
  <conditionalFormatting sqref="AM114:AN125 AM128:AN136 H113:AO114 H126:AL128 H127:AO128 H133:AK133 AM68:AN87 AM46:AN66 H39:AN39 H32:AM32 H51:AO51 H54:AN54 H68:AN68 H78:AO78 H81:AO85 H89:AO90 H104:AO109 P95:AO100 H29:O99 H101:O136 H58:AK58 H43:AK43 H22:J26 P22:AB136 M28:P28 AO29:AO136 AC29:AL136 AC22:AO28 H28:J28 AM90:AN111 AM29:AN44 K22:L28 M22:O26 H118:AK120">
    <cfRule type="cellIs" dxfId="40" priority="1486" operator="equal">
      <formula>$AP$25</formula>
    </cfRule>
  </conditionalFormatting>
  <hyperlinks>
    <hyperlink ref="B2" location="'Choix Devis&amp;Projet'!A1" display="Retour onglet &quot;Choix Devis&amp;Projet&quot;"/>
  </hyperlinks>
  <printOptions horizontalCentered="1"/>
  <pageMargins left="0.39370078740157483" right="0.39370078740157483" top="0.62992125984251968" bottom="0.59055118110236227" header="0.39370078740157483" footer="0.39370078740157483"/>
  <pageSetup paperSize="9" scale="37" fitToHeight="0"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rowBreaks count="1" manualBreakCount="1">
    <brk id="87" max="16383" man="1"/>
  </rowBreaks>
  <drawing r:id="rId2"/>
  <legacyDrawing r:id="rId3"/>
  <legacyDrawingHF r:id="rId4"/>
</worksheet>
</file>

<file path=xl/worksheets/sheet7.xml><?xml version="1.0" encoding="utf-8"?>
<worksheet xmlns="http://schemas.openxmlformats.org/spreadsheetml/2006/main" xmlns:r="http://schemas.openxmlformats.org/officeDocument/2006/relationships">
  <sheetPr>
    <pageSetUpPr fitToPage="1"/>
  </sheetPr>
  <dimension ref="A1:BU53"/>
  <sheetViews>
    <sheetView zoomScaleNormal="100" workbookViewId="0">
      <pane xSplit="6" ySplit="8" topLeftCell="G9" activePane="bottomRight" state="frozen"/>
      <selection activeCell="G10" sqref="G10"/>
      <selection pane="topRight" activeCell="G10" sqref="G10"/>
      <selection pane="bottomLeft" activeCell="G10" sqref="G10"/>
      <selection pane="bottomRight" activeCell="B16" sqref="B16"/>
    </sheetView>
  </sheetViews>
  <sheetFormatPr baseColWidth="10" defaultRowHeight="15"/>
  <cols>
    <col min="1" max="1" width="6.140625" style="5" customWidth="1"/>
    <col min="2" max="2" width="41.7109375" style="5" customWidth="1"/>
    <col min="3" max="5" width="6.28515625" style="5" customWidth="1"/>
    <col min="6" max="6" width="16.7109375" style="48" bestFit="1" customWidth="1"/>
    <col min="7" max="7" width="8.7109375" style="65" customWidth="1"/>
    <col min="8" max="8" width="8.7109375" style="70" customWidth="1"/>
    <col min="9" max="9" width="8.7109375" style="65" customWidth="1"/>
    <col min="10" max="10" width="8.7109375" style="70" customWidth="1"/>
    <col min="11" max="11" width="8.7109375" style="65" customWidth="1"/>
    <col min="12" max="12" width="8.7109375" style="70" customWidth="1"/>
    <col min="13" max="13" width="8.7109375" style="65" customWidth="1"/>
    <col min="14" max="14" width="8.7109375" style="70" customWidth="1"/>
    <col min="15" max="15" width="8.7109375" style="65" customWidth="1"/>
    <col min="16" max="16" width="8.7109375" style="70" customWidth="1"/>
    <col min="17" max="17" width="8.7109375" style="65" customWidth="1"/>
    <col min="18" max="18" width="8.7109375" style="70" customWidth="1"/>
    <col min="19" max="19" width="8.7109375" style="65" customWidth="1"/>
    <col min="20" max="20" width="8.7109375" style="70" customWidth="1"/>
    <col min="21" max="21" width="8.7109375" style="65" customWidth="1"/>
    <col min="22" max="22" width="8.7109375" style="70" customWidth="1"/>
    <col min="23" max="23" width="8.7109375" style="65" customWidth="1"/>
    <col min="24" max="24" width="8.7109375" style="70" customWidth="1"/>
    <col min="25" max="25" width="8.7109375" style="65" customWidth="1"/>
    <col min="26" max="26" width="8.7109375" style="70" customWidth="1"/>
    <col min="27" max="27" width="8.7109375" style="65" customWidth="1"/>
    <col min="28" max="28" width="8.7109375" style="70" customWidth="1"/>
    <col min="29" max="29" width="8.7109375" style="65" customWidth="1"/>
    <col min="30" max="30" width="8.7109375" style="70" customWidth="1"/>
    <col min="31" max="31" width="8.7109375" style="65" customWidth="1"/>
    <col min="32" max="32" width="8.7109375" style="70" customWidth="1"/>
    <col min="33" max="33" width="8.7109375" style="65" customWidth="1"/>
    <col min="34" max="34" width="8.7109375" style="70" customWidth="1"/>
    <col min="35" max="35" width="8.7109375" style="65" customWidth="1"/>
    <col min="36" max="36" width="8.7109375" style="70" customWidth="1"/>
    <col min="37" max="37" width="11.42578125" style="5"/>
    <col min="38" max="38" width="8" style="5" customWidth="1"/>
    <col min="39" max="16384" width="11.42578125" style="5"/>
  </cols>
  <sheetData>
    <row r="1" spans="1:38" s="124" customFormat="1" ht="16.5" thickBot="1">
      <c r="A1" s="189" t="s">
        <v>185</v>
      </c>
      <c r="B1" s="190"/>
      <c r="C1" s="190"/>
      <c r="D1" s="190"/>
      <c r="E1" s="190"/>
      <c r="F1" s="191"/>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2"/>
      <c r="AJ1" s="193"/>
    </row>
    <row r="3" spans="1:38">
      <c r="A3" s="48" t="s">
        <v>6</v>
      </c>
      <c r="C3" s="48"/>
    </row>
    <row r="4" spans="1:38">
      <c r="C4" s="48"/>
      <c r="J4" s="3823" t="s">
        <v>107</v>
      </c>
      <c r="K4" s="3824"/>
      <c r="L4" s="3825"/>
      <c r="M4" s="3823" t="s">
        <v>108</v>
      </c>
      <c r="N4" s="3824"/>
      <c r="O4" s="3824"/>
      <c r="P4" s="3824"/>
      <c r="Q4" s="3824"/>
      <c r="R4" s="3824"/>
      <c r="S4" s="3824"/>
      <c r="T4" s="3824"/>
      <c r="U4" s="3824"/>
      <c r="V4" s="3824"/>
      <c r="W4" s="3824"/>
      <c r="X4" s="3824"/>
      <c r="Y4" s="3824"/>
      <c r="Z4" s="3824"/>
      <c r="AA4" s="3824"/>
      <c r="AB4" s="3825"/>
    </row>
    <row r="5" spans="1:38">
      <c r="A5" s="48"/>
      <c r="G5" s="86" t="s">
        <v>106</v>
      </c>
      <c r="H5" s="89"/>
      <c r="I5" s="90"/>
      <c r="J5" s="84" t="str">
        <f>AL9</f>
        <v>4/6</v>
      </c>
      <c r="K5" s="85" t="str">
        <f>AL10</f>
        <v>6/8</v>
      </c>
      <c r="L5" s="83" t="str">
        <f>AL11</f>
        <v>8/10</v>
      </c>
      <c r="M5" s="84">
        <f>AL12</f>
        <v>8</v>
      </c>
      <c r="N5" s="130">
        <f>AL13</f>
        <v>10</v>
      </c>
      <c r="O5" s="130">
        <f>AL14</f>
        <v>15</v>
      </c>
      <c r="P5" s="85">
        <f>AL15</f>
        <v>20</v>
      </c>
      <c r="Q5" s="130">
        <f>AL16</f>
        <v>25</v>
      </c>
      <c r="R5" s="130">
        <f>AL17</f>
        <v>32</v>
      </c>
      <c r="S5" s="85">
        <f>AL18</f>
        <v>40</v>
      </c>
      <c r="T5" s="85">
        <f>AL19</f>
        <v>50</v>
      </c>
      <c r="U5" s="85">
        <f>AL20</f>
        <v>80</v>
      </c>
      <c r="V5" s="85">
        <f>AL21</f>
        <v>100</v>
      </c>
      <c r="W5" s="85">
        <f>AL22</f>
        <v>150</v>
      </c>
      <c r="X5" s="85">
        <f>AL23</f>
        <v>200</v>
      </c>
      <c r="Y5" s="85">
        <f>AL24</f>
        <v>250</v>
      </c>
      <c r="Z5" s="85">
        <f>AL25</f>
        <v>300</v>
      </c>
      <c r="AA5" s="85">
        <f>AL26</f>
        <v>350</v>
      </c>
      <c r="AB5" s="83">
        <f>AL27</f>
        <v>400</v>
      </c>
    </row>
    <row r="6" spans="1:38">
      <c r="G6" s="73" t="s">
        <v>109</v>
      </c>
      <c r="H6" s="87"/>
      <c r="I6" s="88"/>
      <c r="J6" s="91"/>
      <c r="K6" s="92"/>
      <c r="L6" s="93"/>
      <c r="M6" s="95" t="s">
        <v>124</v>
      </c>
      <c r="N6" s="94" t="s">
        <v>115</v>
      </c>
      <c r="O6" s="94" t="s">
        <v>114</v>
      </c>
      <c r="P6" s="94" t="s">
        <v>113</v>
      </c>
      <c r="Q6" s="92" t="s">
        <v>112</v>
      </c>
      <c r="R6" s="92" t="s">
        <v>146</v>
      </c>
      <c r="S6" s="92" t="s">
        <v>110</v>
      </c>
      <c r="T6" s="92" t="s">
        <v>111</v>
      </c>
      <c r="U6" s="92" t="s">
        <v>116</v>
      </c>
      <c r="V6" s="92" t="s">
        <v>117</v>
      </c>
      <c r="W6" s="92" t="s">
        <v>118</v>
      </c>
      <c r="X6" s="92" t="s">
        <v>119</v>
      </c>
      <c r="Y6" s="92" t="s">
        <v>120</v>
      </c>
      <c r="Z6" s="92" t="s">
        <v>121</v>
      </c>
      <c r="AA6" s="92" t="s">
        <v>122</v>
      </c>
      <c r="AB6" s="93" t="s">
        <v>123</v>
      </c>
    </row>
    <row r="7" spans="1:38" ht="15" customHeight="1">
      <c r="A7" s="123"/>
    </row>
    <row r="8" spans="1:38" ht="35.25" customHeight="1">
      <c r="A8" s="123" t="s">
        <v>74</v>
      </c>
      <c r="B8" s="49" t="s">
        <v>27</v>
      </c>
      <c r="C8" s="50"/>
      <c r="D8" s="50"/>
      <c r="E8" s="96" t="s">
        <v>155</v>
      </c>
      <c r="F8" s="97"/>
      <c r="G8" s="110">
        <v>1</v>
      </c>
      <c r="H8" s="111">
        <v>1</v>
      </c>
      <c r="I8" s="112">
        <v>1.7</v>
      </c>
      <c r="J8" s="111">
        <v>1.7</v>
      </c>
      <c r="K8" s="112">
        <v>3</v>
      </c>
      <c r="L8" s="111">
        <v>3</v>
      </c>
      <c r="M8" s="112">
        <v>5</v>
      </c>
      <c r="N8" s="111">
        <v>5</v>
      </c>
      <c r="O8" s="112">
        <v>9</v>
      </c>
      <c r="P8" s="111">
        <v>9</v>
      </c>
      <c r="Q8" s="112">
        <v>12</v>
      </c>
      <c r="R8" s="111">
        <v>12</v>
      </c>
      <c r="S8" s="112">
        <v>19</v>
      </c>
      <c r="T8" s="111">
        <v>19</v>
      </c>
      <c r="U8" s="112">
        <v>30</v>
      </c>
      <c r="V8" s="111">
        <v>30</v>
      </c>
      <c r="W8" s="112">
        <v>42</v>
      </c>
      <c r="X8" s="111">
        <v>42</v>
      </c>
      <c r="Y8" s="112">
        <v>70</v>
      </c>
      <c r="Z8" s="111">
        <v>70</v>
      </c>
      <c r="AA8" s="108"/>
      <c r="AB8" s="107"/>
      <c r="AC8" s="108"/>
      <c r="AD8" s="107"/>
      <c r="AE8" s="108"/>
      <c r="AF8" s="107"/>
      <c r="AG8" s="108"/>
      <c r="AH8" s="107"/>
      <c r="AI8" s="108"/>
      <c r="AJ8" s="109"/>
      <c r="AK8" s="53"/>
    </row>
    <row r="9" spans="1:38" s="42" customFormat="1">
      <c r="A9" s="37"/>
      <c r="B9" s="39"/>
      <c r="C9" s="40"/>
      <c r="D9" s="40"/>
      <c r="E9" s="40"/>
      <c r="F9" s="98" t="s">
        <v>157</v>
      </c>
      <c r="G9" s="69">
        <v>10</v>
      </c>
      <c r="H9" s="74">
        <v>15</v>
      </c>
      <c r="I9" s="78">
        <v>15</v>
      </c>
      <c r="J9" s="74">
        <v>20</v>
      </c>
      <c r="K9" s="78">
        <v>20</v>
      </c>
      <c r="L9" s="74">
        <v>25</v>
      </c>
      <c r="M9" s="78">
        <v>25</v>
      </c>
      <c r="N9" s="74">
        <v>32</v>
      </c>
      <c r="O9" s="78">
        <v>32</v>
      </c>
      <c r="P9" s="74">
        <v>40</v>
      </c>
      <c r="Q9" s="78">
        <v>40</v>
      </c>
      <c r="R9" s="74">
        <v>50</v>
      </c>
      <c r="S9" s="78">
        <v>50</v>
      </c>
      <c r="T9" s="74">
        <v>65</v>
      </c>
      <c r="U9" s="78">
        <v>65</v>
      </c>
      <c r="V9" s="74">
        <v>80</v>
      </c>
      <c r="W9" s="78">
        <v>80</v>
      </c>
      <c r="X9" s="74">
        <v>100</v>
      </c>
      <c r="Y9" s="78">
        <v>100</v>
      </c>
      <c r="Z9" s="74">
        <v>150</v>
      </c>
      <c r="AA9" s="78"/>
      <c r="AB9" s="74"/>
      <c r="AC9" s="78"/>
      <c r="AD9" s="74"/>
      <c r="AE9" s="78"/>
      <c r="AF9" s="74"/>
      <c r="AG9" s="78"/>
      <c r="AH9" s="74"/>
      <c r="AI9" s="78"/>
      <c r="AJ9" s="82"/>
      <c r="AL9" s="105" t="s">
        <v>102</v>
      </c>
    </row>
    <row r="10" spans="1:38" s="42" customFormat="1">
      <c r="A10" s="37"/>
      <c r="B10" s="59"/>
      <c r="C10" s="60"/>
      <c r="D10" s="60"/>
      <c r="E10" s="60"/>
      <c r="F10" s="102"/>
      <c r="G10" s="66"/>
      <c r="H10" s="71"/>
      <c r="I10" s="75"/>
      <c r="J10" s="71"/>
      <c r="K10" s="75"/>
      <c r="L10" s="71"/>
      <c r="M10" s="75"/>
      <c r="N10" s="71"/>
      <c r="O10" s="75"/>
      <c r="P10" s="71"/>
      <c r="Q10" s="75"/>
      <c r="R10" s="71"/>
      <c r="S10" s="75"/>
      <c r="T10" s="71"/>
      <c r="U10" s="75"/>
      <c r="V10" s="71"/>
      <c r="W10" s="75"/>
      <c r="X10" s="71"/>
      <c r="Y10" s="75"/>
      <c r="Z10" s="71"/>
      <c r="AA10" s="75"/>
      <c r="AB10" s="71"/>
      <c r="AC10" s="75"/>
      <c r="AD10" s="71"/>
      <c r="AE10" s="75"/>
      <c r="AF10" s="71"/>
      <c r="AG10" s="75"/>
      <c r="AH10" s="71"/>
      <c r="AI10" s="75"/>
      <c r="AJ10" s="79"/>
      <c r="AL10" s="106" t="s">
        <v>101</v>
      </c>
    </row>
    <row r="11" spans="1:38" s="42" customFormat="1">
      <c r="A11" s="37" t="s">
        <v>39</v>
      </c>
      <c r="B11" s="37" t="s">
        <v>47</v>
      </c>
      <c r="C11" s="216" t="s">
        <v>288</v>
      </c>
      <c r="D11" s="35"/>
      <c r="E11" s="35"/>
      <c r="G11" s="67"/>
      <c r="H11" s="72"/>
      <c r="I11" s="76"/>
      <c r="J11" s="72"/>
      <c r="K11" s="76"/>
      <c r="L11" s="72"/>
      <c r="M11" s="76"/>
      <c r="N11" s="72"/>
      <c r="O11" s="76"/>
      <c r="P11" s="72"/>
      <c r="Q11" s="76"/>
      <c r="R11" s="72"/>
      <c r="S11" s="76"/>
      <c r="T11" s="72"/>
      <c r="U11" s="76"/>
      <c r="V11" s="72"/>
      <c r="W11" s="76"/>
      <c r="X11" s="72"/>
      <c r="Y11" s="76"/>
      <c r="Z11" s="72"/>
      <c r="AA11" s="76"/>
      <c r="AB11" s="72"/>
      <c r="AC11" s="76"/>
      <c r="AD11" s="72"/>
      <c r="AE11" s="76"/>
      <c r="AF11" s="72"/>
      <c r="AG11" s="76"/>
      <c r="AH11" s="72"/>
      <c r="AI11" s="76"/>
      <c r="AJ11" s="80"/>
      <c r="AL11" s="106" t="s">
        <v>103</v>
      </c>
    </row>
    <row r="12" spans="1:38">
      <c r="A12" s="37" t="s">
        <v>40</v>
      </c>
      <c r="B12" s="37" t="s">
        <v>16</v>
      </c>
      <c r="C12" s="35"/>
      <c r="D12" s="35"/>
      <c r="E12" s="35"/>
      <c r="F12" s="99"/>
      <c r="G12" s="67"/>
      <c r="H12" s="72"/>
      <c r="I12" s="76"/>
      <c r="J12" s="72"/>
      <c r="K12" s="76"/>
      <c r="L12" s="72"/>
      <c r="M12" s="76"/>
      <c r="N12" s="72"/>
      <c r="O12" s="76"/>
      <c r="P12" s="72"/>
      <c r="Q12" s="76"/>
      <c r="R12" s="72"/>
      <c r="S12" s="76"/>
      <c r="T12" s="72"/>
      <c r="U12" s="76"/>
      <c r="V12" s="72"/>
      <c r="W12" s="76"/>
      <c r="X12" s="72"/>
      <c r="Y12" s="76"/>
      <c r="Z12" s="72"/>
      <c r="AA12" s="76"/>
      <c r="AB12" s="72"/>
      <c r="AC12" s="76"/>
      <c r="AD12" s="72"/>
      <c r="AE12" s="76"/>
      <c r="AF12" s="72"/>
      <c r="AG12" s="76"/>
      <c r="AH12" s="72"/>
      <c r="AI12" s="76"/>
      <c r="AJ12" s="80"/>
      <c r="AL12" s="62">
        <v>8</v>
      </c>
    </row>
    <row r="13" spans="1:38">
      <c r="A13" s="37" t="s">
        <v>41</v>
      </c>
      <c r="B13" s="37" t="s">
        <v>17</v>
      </c>
      <c r="C13" s="35"/>
      <c r="D13" s="35"/>
      <c r="E13" s="35"/>
      <c r="F13" s="99"/>
      <c r="G13" s="67"/>
      <c r="H13" s="72"/>
      <c r="I13" s="76"/>
      <c r="J13" s="72"/>
      <c r="K13" s="76"/>
      <c r="L13" s="72"/>
      <c r="M13" s="76"/>
      <c r="N13" s="72"/>
      <c r="O13" s="76"/>
      <c r="P13" s="72"/>
      <c r="Q13" s="76"/>
      <c r="R13" s="72"/>
      <c r="S13" s="76"/>
      <c r="T13" s="72"/>
      <c r="U13" s="76"/>
      <c r="V13" s="72"/>
      <c r="W13" s="76"/>
      <c r="X13" s="72"/>
      <c r="Y13" s="76"/>
      <c r="Z13" s="72"/>
      <c r="AA13" s="76"/>
      <c r="AB13" s="72"/>
      <c r="AC13" s="76"/>
      <c r="AD13" s="72"/>
      <c r="AE13" s="76"/>
      <c r="AF13" s="72"/>
      <c r="AG13" s="76"/>
      <c r="AH13" s="72"/>
      <c r="AI13" s="76"/>
      <c r="AJ13" s="80"/>
      <c r="AL13" s="131">
        <v>10</v>
      </c>
    </row>
    <row r="14" spans="1:38">
      <c r="A14" s="37" t="s">
        <v>42</v>
      </c>
      <c r="B14" s="37" t="s">
        <v>20</v>
      </c>
      <c r="C14" s="35"/>
      <c r="D14" s="35"/>
      <c r="E14" s="35"/>
      <c r="F14" s="99"/>
      <c r="G14" s="67"/>
      <c r="H14" s="72"/>
      <c r="I14" s="76"/>
      <c r="J14" s="72"/>
      <c r="K14" s="76"/>
      <c r="L14" s="72"/>
      <c r="M14" s="76"/>
      <c r="N14" s="72"/>
      <c r="O14" s="76"/>
      <c r="P14" s="72"/>
      <c r="Q14" s="76"/>
      <c r="R14" s="72"/>
      <c r="S14" s="76"/>
      <c r="T14" s="72"/>
      <c r="U14" s="76"/>
      <c r="V14" s="72"/>
      <c r="W14" s="76"/>
      <c r="X14" s="72"/>
      <c r="Y14" s="76"/>
      <c r="Z14" s="72"/>
      <c r="AA14" s="76"/>
      <c r="AB14" s="72"/>
      <c r="AC14" s="76"/>
      <c r="AD14" s="72"/>
      <c r="AE14" s="76"/>
      <c r="AF14" s="72"/>
      <c r="AG14" s="76"/>
      <c r="AH14" s="72"/>
      <c r="AI14" s="76"/>
      <c r="AJ14" s="80"/>
      <c r="AL14" s="131">
        <v>15</v>
      </c>
    </row>
    <row r="15" spans="1:38">
      <c r="A15" s="37" t="s">
        <v>43</v>
      </c>
      <c r="B15" s="37" t="s">
        <v>21</v>
      </c>
      <c r="C15" s="35"/>
      <c r="D15" s="35"/>
      <c r="E15" s="35"/>
      <c r="F15" s="99"/>
      <c r="G15" s="67"/>
      <c r="H15" s="72"/>
      <c r="I15" s="76"/>
      <c r="J15" s="72"/>
      <c r="K15" s="76"/>
      <c r="L15" s="72"/>
      <c r="M15" s="76"/>
      <c r="N15" s="72"/>
      <c r="O15" s="76"/>
      <c r="P15" s="72"/>
      <c r="Q15" s="76"/>
      <c r="R15" s="72"/>
      <c r="S15" s="76"/>
      <c r="T15" s="72"/>
      <c r="U15" s="76"/>
      <c r="V15" s="72"/>
      <c r="W15" s="76"/>
      <c r="X15" s="72"/>
      <c r="Y15" s="122"/>
      <c r="Z15" s="72"/>
      <c r="AA15" s="76"/>
      <c r="AB15" s="72"/>
      <c r="AC15" s="76"/>
      <c r="AD15" s="72"/>
      <c r="AE15" s="76"/>
      <c r="AF15" s="72"/>
      <c r="AG15" s="76"/>
      <c r="AH15" s="72"/>
      <c r="AI15" s="76"/>
      <c r="AJ15" s="80"/>
      <c r="AL15" s="62">
        <v>20</v>
      </c>
    </row>
    <row r="16" spans="1:38">
      <c r="A16" s="37" t="s">
        <v>44</v>
      </c>
      <c r="B16" s="318" t="s">
        <v>26</v>
      </c>
      <c r="C16" s="35"/>
      <c r="D16" s="35"/>
      <c r="E16" s="35"/>
      <c r="F16" s="99"/>
      <c r="G16" s="67"/>
      <c r="H16" s="72"/>
      <c r="I16" s="76"/>
      <c r="J16" s="72"/>
      <c r="K16" s="76"/>
      <c r="L16" s="72"/>
      <c r="M16" s="76"/>
      <c r="N16" s="72"/>
      <c r="O16" s="76"/>
      <c r="P16" s="72"/>
      <c r="Q16" s="76"/>
      <c r="R16" s="72"/>
      <c r="S16" s="76"/>
      <c r="T16" s="72"/>
      <c r="U16" s="76"/>
      <c r="V16" s="72"/>
      <c r="W16" s="76"/>
      <c r="X16" s="72"/>
      <c r="Y16" s="76"/>
      <c r="Z16" s="72"/>
      <c r="AA16" s="76"/>
      <c r="AB16" s="72"/>
      <c r="AC16" s="76"/>
      <c r="AD16" s="72"/>
      <c r="AE16" s="76"/>
      <c r="AF16" s="72"/>
      <c r="AG16" s="76"/>
      <c r="AH16" s="72"/>
      <c r="AI16" s="76"/>
      <c r="AJ16" s="80"/>
      <c r="AL16" s="131">
        <v>25</v>
      </c>
    </row>
    <row r="17" spans="1:38">
      <c r="A17" s="37" t="s">
        <v>45</v>
      </c>
      <c r="B17" s="37" t="s">
        <v>25</v>
      </c>
      <c r="C17" s="35"/>
      <c r="D17" s="35"/>
      <c r="E17" s="35"/>
      <c r="F17" s="99"/>
      <c r="G17" s="67"/>
      <c r="H17" s="72"/>
      <c r="I17" s="76"/>
      <c r="J17" s="72"/>
      <c r="K17" s="76"/>
      <c r="L17" s="72"/>
      <c r="M17" s="76"/>
      <c r="N17" s="72"/>
      <c r="O17" s="76"/>
      <c r="P17" s="72"/>
      <c r="Q17" s="76"/>
      <c r="R17" s="72"/>
      <c r="S17" s="76"/>
      <c r="T17" s="72"/>
      <c r="U17" s="76"/>
      <c r="V17" s="72"/>
      <c r="W17" s="76"/>
      <c r="X17" s="72"/>
      <c r="Y17" s="76"/>
      <c r="Z17" s="72"/>
      <c r="AA17" s="76"/>
      <c r="AB17" s="72"/>
      <c r="AC17" s="76"/>
      <c r="AD17" s="72"/>
      <c r="AE17" s="76"/>
      <c r="AF17" s="72"/>
      <c r="AG17" s="76"/>
      <c r="AH17" s="72"/>
      <c r="AI17" s="76"/>
      <c r="AJ17" s="80"/>
      <c r="AL17" s="132">
        <v>32</v>
      </c>
    </row>
    <row r="18" spans="1:38">
      <c r="A18" s="37" t="s">
        <v>64</v>
      </c>
      <c r="B18" s="37" t="s">
        <v>71</v>
      </c>
      <c r="C18" s="35"/>
      <c r="D18" s="35"/>
      <c r="E18" s="35"/>
      <c r="F18" s="99"/>
      <c r="G18" s="67"/>
      <c r="H18" s="72"/>
      <c r="I18" s="76"/>
      <c r="J18" s="72"/>
      <c r="K18" s="76"/>
      <c r="L18" s="72"/>
      <c r="M18" s="76"/>
      <c r="N18" s="72"/>
      <c r="O18" s="76"/>
      <c r="P18" s="72"/>
      <c r="Q18" s="76"/>
      <c r="R18" s="72"/>
      <c r="S18" s="76"/>
      <c r="T18" s="72"/>
      <c r="U18" s="76"/>
      <c r="V18" s="72"/>
      <c r="W18" s="76"/>
      <c r="X18" s="72"/>
      <c r="Y18" s="76"/>
      <c r="Z18" s="72"/>
      <c r="AA18" s="76"/>
      <c r="AB18" s="72"/>
      <c r="AC18" s="76"/>
      <c r="AD18" s="72"/>
      <c r="AE18" s="76"/>
      <c r="AF18" s="72"/>
      <c r="AG18" s="76"/>
      <c r="AH18" s="72"/>
      <c r="AI18" s="76"/>
      <c r="AJ18" s="80"/>
      <c r="AL18" s="62">
        <v>40</v>
      </c>
    </row>
    <row r="19" spans="1:38">
      <c r="A19" s="37" t="s">
        <v>65</v>
      </c>
      <c r="B19" s="116" t="s">
        <v>151</v>
      </c>
      <c r="C19" s="35"/>
      <c r="D19" s="35"/>
      <c r="E19" s="35"/>
      <c r="F19" s="99"/>
      <c r="G19" s="67"/>
      <c r="H19" s="72"/>
      <c r="I19" s="76"/>
      <c r="J19" s="72"/>
      <c r="K19" s="76"/>
      <c r="L19" s="72"/>
      <c r="M19" s="76"/>
      <c r="N19" s="72"/>
      <c r="O19" s="76"/>
      <c r="P19" s="72"/>
      <c r="Q19" s="76"/>
      <c r="R19" s="72"/>
      <c r="S19" s="76"/>
      <c r="T19" s="72"/>
      <c r="U19" s="76"/>
      <c r="V19" s="72"/>
      <c r="W19" s="76"/>
      <c r="X19" s="72"/>
      <c r="Y19" s="76"/>
      <c r="Z19" s="72"/>
      <c r="AA19" s="76"/>
      <c r="AB19" s="72"/>
      <c r="AC19" s="76"/>
      <c r="AD19" s="72"/>
      <c r="AE19" s="76"/>
      <c r="AF19" s="72"/>
      <c r="AG19" s="76"/>
      <c r="AH19" s="72"/>
      <c r="AI19" s="76"/>
      <c r="AJ19" s="80"/>
      <c r="AL19" s="62">
        <v>50</v>
      </c>
    </row>
    <row r="20" spans="1:38">
      <c r="A20" s="116" t="s">
        <v>66</v>
      </c>
      <c r="B20" s="116" t="s">
        <v>196</v>
      </c>
      <c r="C20" s="35"/>
      <c r="D20" s="35"/>
      <c r="E20" s="35"/>
      <c r="F20" s="99"/>
      <c r="G20" s="67"/>
      <c r="H20" s="72"/>
      <c r="I20" s="76"/>
      <c r="J20" s="72"/>
      <c r="K20" s="76"/>
      <c r="L20" s="72"/>
      <c r="M20" s="76"/>
      <c r="N20" s="72"/>
      <c r="O20" s="76"/>
      <c r="P20" s="72"/>
      <c r="Q20" s="76"/>
      <c r="R20" s="72"/>
      <c r="S20" s="76"/>
      <c r="T20" s="72"/>
      <c r="U20" s="76"/>
      <c r="V20" s="72"/>
      <c r="W20" s="76"/>
      <c r="X20" s="72"/>
      <c r="Y20" s="76"/>
      <c r="Z20" s="72"/>
      <c r="AA20" s="76"/>
      <c r="AB20" s="72"/>
      <c r="AC20" s="76"/>
      <c r="AD20" s="72"/>
      <c r="AE20" s="76"/>
      <c r="AF20" s="72"/>
      <c r="AG20" s="76"/>
      <c r="AH20" s="72"/>
      <c r="AI20" s="76"/>
      <c r="AJ20" s="80"/>
      <c r="AL20" s="62">
        <v>80</v>
      </c>
    </row>
    <row r="21" spans="1:38">
      <c r="A21" s="37" t="s">
        <v>67</v>
      </c>
      <c r="B21" s="116" t="s">
        <v>262</v>
      </c>
      <c r="C21" s="35"/>
      <c r="D21" s="35"/>
      <c r="E21" s="35"/>
      <c r="F21" s="99"/>
      <c r="G21" s="67"/>
      <c r="H21" s="72"/>
      <c r="I21" s="76"/>
      <c r="J21" s="72"/>
      <c r="K21" s="76"/>
      <c r="L21" s="72"/>
      <c r="M21" s="76"/>
      <c r="N21" s="72"/>
      <c r="O21" s="76"/>
      <c r="P21" s="72"/>
      <c r="Q21" s="76"/>
      <c r="R21" s="72"/>
      <c r="S21" s="76"/>
      <c r="T21" s="72"/>
      <c r="U21" s="76"/>
      <c r="V21" s="72"/>
      <c r="W21" s="76"/>
      <c r="X21" s="72"/>
      <c r="Y21" s="76"/>
      <c r="Z21" s="72"/>
      <c r="AA21" s="76"/>
      <c r="AB21" s="72"/>
      <c r="AC21" s="76"/>
      <c r="AD21" s="72"/>
      <c r="AE21" s="76"/>
      <c r="AF21" s="72"/>
      <c r="AG21" s="76"/>
      <c r="AH21" s="72"/>
      <c r="AI21" s="76"/>
      <c r="AJ21" s="80"/>
      <c r="AL21" s="62">
        <v>100</v>
      </c>
    </row>
    <row r="22" spans="1:38">
      <c r="A22" s="38" t="s">
        <v>68</v>
      </c>
      <c r="B22" s="38"/>
      <c r="C22" s="36"/>
      <c r="D22" s="36"/>
      <c r="E22" s="36"/>
      <c r="F22" s="100"/>
      <c r="G22" s="68"/>
      <c r="H22" s="73"/>
      <c r="I22" s="77"/>
      <c r="J22" s="73"/>
      <c r="K22" s="77"/>
      <c r="L22" s="73"/>
      <c r="M22" s="77"/>
      <c r="N22" s="73"/>
      <c r="O22" s="77"/>
      <c r="P22" s="73"/>
      <c r="Q22" s="77"/>
      <c r="R22" s="73"/>
      <c r="S22" s="77"/>
      <c r="T22" s="73"/>
      <c r="U22" s="77"/>
      <c r="V22" s="73"/>
      <c r="W22" s="77"/>
      <c r="X22" s="73"/>
      <c r="Y22" s="77"/>
      <c r="Z22" s="73"/>
      <c r="AA22" s="77"/>
      <c r="AB22" s="73"/>
      <c r="AC22" s="77"/>
      <c r="AD22" s="73"/>
      <c r="AE22" s="77"/>
      <c r="AF22" s="73"/>
      <c r="AG22" s="77"/>
      <c r="AH22" s="73"/>
      <c r="AI22" s="77"/>
      <c r="AJ22" s="81"/>
      <c r="AL22" s="62">
        <v>150</v>
      </c>
    </row>
    <row r="23" spans="1:38">
      <c r="AL23" s="62">
        <v>200</v>
      </c>
    </row>
    <row r="24" spans="1:38">
      <c r="AL24" s="62">
        <v>250</v>
      </c>
    </row>
    <row r="25" spans="1:38">
      <c r="AL25" s="62">
        <v>300</v>
      </c>
    </row>
    <row r="26" spans="1:38">
      <c r="AL26" s="62">
        <v>350</v>
      </c>
    </row>
    <row r="27" spans="1:38">
      <c r="AL27" s="62">
        <v>400</v>
      </c>
    </row>
    <row r="29" spans="1:38" ht="36" customHeight="1"/>
    <row r="32" spans="1:38" s="119" customFormat="1">
      <c r="A32" s="5"/>
      <c r="B32" s="5"/>
      <c r="C32" s="5"/>
      <c r="D32" s="5"/>
      <c r="E32" s="5"/>
      <c r="F32" s="48"/>
      <c r="G32" s="65"/>
      <c r="H32" s="70"/>
      <c r="I32" s="65"/>
      <c r="J32" s="70"/>
      <c r="K32" s="65"/>
      <c r="L32" s="70"/>
      <c r="M32" s="65"/>
      <c r="N32" s="70"/>
      <c r="O32" s="65"/>
      <c r="P32" s="70"/>
      <c r="Q32" s="65"/>
      <c r="R32" s="70"/>
      <c r="S32" s="65"/>
      <c r="T32" s="70"/>
      <c r="U32" s="65"/>
      <c r="V32" s="70"/>
      <c r="W32" s="65"/>
      <c r="X32" s="70"/>
      <c r="Y32" s="65"/>
      <c r="Z32" s="70"/>
      <c r="AA32" s="65"/>
      <c r="AB32" s="70"/>
      <c r="AC32" s="65"/>
      <c r="AD32" s="70"/>
      <c r="AE32" s="65"/>
      <c r="AF32" s="70"/>
      <c r="AG32" s="65"/>
      <c r="AH32" s="70"/>
      <c r="AI32" s="65"/>
      <c r="AJ32" s="70"/>
    </row>
    <row r="40" spans="1:37" s="119" customFormat="1">
      <c r="A40" s="5"/>
      <c r="B40" s="5"/>
      <c r="C40" s="5"/>
      <c r="D40" s="5"/>
      <c r="E40" s="5"/>
      <c r="F40" s="48"/>
      <c r="G40" s="65"/>
      <c r="H40" s="70"/>
      <c r="I40" s="65"/>
      <c r="J40" s="70"/>
      <c r="K40" s="65"/>
      <c r="L40" s="70"/>
      <c r="M40" s="65"/>
      <c r="N40" s="70"/>
      <c r="O40" s="65"/>
      <c r="P40" s="70"/>
      <c r="Q40" s="65"/>
      <c r="R40" s="70"/>
      <c r="S40" s="65"/>
      <c r="T40" s="70"/>
      <c r="U40" s="65"/>
      <c r="V40" s="70"/>
      <c r="W40" s="65"/>
      <c r="X40" s="70"/>
      <c r="Y40" s="65"/>
      <c r="Z40" s="70"/>
      <c r="AA40" s="65"/>
      <c r="AB40" s="70"/>
      <c r="AC40" s="65"/>
      <c r="AD40" s="70"/>
      <c r="AE40" s="65"/>
      <c r="AF40" s="70"/>
      <c r="AG40" s="65"/>
      <c r="AH40" s="70"/>
      <c r="AI40" s="65"/>
      <c r="AJ40" s="70"/>
    </row>
    <row r="48" spans="1:37" ht="35.25" customHeight="1">
      <c r="AK48" s="53"/>
    </row>
    <row r="52" spans="43:73">
      <c r="AQ52" s="48"/>
      <c r="AR52" s="65"/>
      <c r="AS52" s="70"/>
      <c r="AT52" s="65"/>
      <c r="AU52" s="70"/>
      <c r="AV52" s="65"/>
      <c r="AW52" s="70"/>
      <c r="AX52" s="65"/>
      <c r="AY52" s="70"/>
      <c r="AZ52" s="65"/>
      <c r="BA52" s="70"/>
      <c r="BB52" s="65"/>
      <c r="BC52" s="70"/>
      <c r="BD52" s="65"/>
      <c r="BE52" s="70"/>
      <c r="BF52" s="65"/>
      <c r="BG52" s="70"/>
      <c r="BH52" s="65"/>
      <c r="BI52" s="70"/>
      <c r="BJ52" s="65"/>
      <c r="BK52" s="70"/>
      <c r="BL52" s="65"/>
      <c r="BM52" s="70"/>
      <c r="BN52" s="65"/>
      <c r="BO52" s="70"/>
      <c r="BP52" s="65"/>
      <c r="BQ52" s="70"/>
      <c r="BR52" s="65"/>
      <c r="BS52" s="70"/>
      <c r="BT52" s="65"/>
      <c r="BU52" s="70"/>
    </row>
    <row r="53" spans="43:73">
      <c r="AQ53" s="48"/>
      <c r="AR53" s="65"/>
      <c r="AS53" s="70"/>
      <c r="AT53" s="65"/>
      <c r="AU53" s="70"/>
      <c r="AV53" s="65"/>
      <c r="AW53" s="70"/>
      <c r="AX53" s="65"/>
      <c r="AY53" s="70"/>
      <c r="AZ53" s="65"/>
      <c r="BA53" s="70"/>
      <c r="BB53" s="65"/>
      <c r="BC53" s="70"/>
      <c r="BD53" s="65"/>
      <c r="BE53" s="70"/>
      <c r="BF53" s="65"/>
      <c r="BG53" s="70"/>
      <c r="BH53" s="65"/>
      <c r="BI53" s="70"/>
      <c r="BJ53" s="65"/>
      <c r="BK53" s="70"/>
      <c r="BL53" s="65"/>
      <c r="BM53" s="70"/>
      <c r="BN53" s="65"/>
      <c r="BO53" s="70"/>
      <c r="BP53" s="65"/>
      <c r="BQ53" s="70"/>
      <c r="BR53" s="65"/>
      <c r="BS53" s="70"/>
      <c r="BT53" s="65"/>
      <c r="BU53" s="70"/>
    </row>
  </sheetData>
  <dataConsolidate/>
  <mergeCells count="2">
    <mergeCell ref="J4:L4"/>
    <mergeCell ref="M4:AB4"/>
  </mergeCells>
  <conditionalFormatting sqref="AM9:AM10 AM19:AM39 S5:AB6 J4 M4 J6:Q6 G6 AL9:AL39 G9:AJ47 G49:AJ49 G51:AJ51 G53:AJ53 AR52:BU52 G5:R5">
    <cfRule type="cellIs" dxfId="39" priority="206" operator="equal">
      <formula>$AL$17</formula>
    </cfRule>
    <cfRule type="cellIs" dxfId="38" priority="207" operator="equal">
      <formula>$AL$12</formula>
    </cfRule>
  </conditionalFormatting>
  <conditionalFormatting sqref="AM9:AM10 G5:Q5 J4 M4 J6:Q6 G6 AM19:AM39 AL9:AL39 G9:AJ47 G49:AJ49 G51:AJ51 G53:AJ53 AR52:BU52 R5:AB6">
    <cfRule type="cellIs" dxfId="37" priority="189" operator="equal">
      <formula>$AL$9</formula>
    </cfRule>
    <cfRule type="cellIs" dxfId="36" priority="190" operator="equal">
      <formula>$AL$10</formula>
    </cfRule>
    <cfRule type="cellIs" dxfId="35" priority="191" operator="equal">
      <formula>$AL$11</formula>
    </cfRule>
    <cfRule type="cellIs" dxfId="34" priority="192" operator="equal">
      <formula>$AL$27</formula>
    </cfRule>
    <cfRule type="cellIs" dxfId="33" priority="193" operator="equal">
      <formula>$AL$26</formula>
    </cfRule>
    <cfRule type="cellIs" dxfId="32" priority="194" operator="equal">
      <formula>$AL$25</formula>
    </cfRule>
    <cfRule type="cellIs" dxfId="31" priority="195" operator="equal">
      <formula>$AL$24</formula>
    </cfRule>
    <cfRule type="cellIs" dxfId="30" priority="196" operator="equal">
      <formula>$AL$23</formula>
    </cfRule>
    <cfRule type="cellIs" dxfId="29" priority="197" operator="equal">
      <formula>$AL$22</formula>
    </cfRule>
    <cfRule type="cellIs" dxfId="28" priority="198" operator="equal">
      <formula>$AL$21</formula>
    </cfRule>
    <cfRule type="cellIs" dxfId="27" priority="199" operator="equal">
      <formula>$AL$20</formula>
    </cfRule>
    <cfRule type="cellIs" dxfId="26" priority="200" operator="equal">
      <formula>$AL$19</formula>
    </cfRule>
    <cfRule type="cellIs" dxfId="25" priority="201" operator="equal">
      <formula>$AL$18</formula>
    </cfRule>
    <cfRule type="cellIs" dxfId="24" priority="202" operator="equal">
      <formula>$AL$16</formula>
    </cfRule>
    <cfRule type="cellIs" dxfId="23" priority="203" operator="equal">
      <formula>$AL$15</formula>
    </cfRule>
    <cfRule type="cellIs" dxfId="22" priority="204" operator="equal">
      <formula>$AL$14</formula>
    </cfRule>
    <cfRule type="cellIs" dxfId="21" priority="205" operator="equal">
      <formula>$AL$13</formula>
    </cfRule>
  </conditionalFormatting>
  <conditionalFormatting sqref="R5:R6">
    <cfRule type="cellIs" dxfId="20" priority="188" operator="equal">
      <formula>$AL$12</formula>
    </cfRule>
  </conditionalFormatting>
  <conditionalFormatting sqref="AL9:AL27 J5:AB5">
    <cfRule type="cellIs" dxfId="19" priority="93" operator="equal">
      <formula>$AL$17</formula>
    </cfRule>
    <cfRule type="cellIs" dxfId="18" priority="94" operator="equal">
      <formula>$AL$12</formula>
    </cfRule>
  </conditionalFormatting>
  <conditionalFormatting sqref="AL9:AL27 J5:AB5">
    <cfRule type="cellIs" dxfId="17" priority="76" operator="equal">
      <formula>$AL$9</formula>
    </cfRule>
    <cfRule type="cellIs" dxfId="16" priority="77" operator="equal">
      <formula>$AL$10</formula>
    </cfRule>
    <cfRule type="cellIs" dxfId="15" priority="78" operator="equal">
      <formula>$AL$11</formula>
    </cfRule>
    <cfRule type="cellIs" dxfId="14" priority="79" operator="equal">
      <formula>$AL$27</formula>
    </cfRule>
    <cfRule type="cellIs" dxfId="13" priority="80" operator="equal">
      <formula>$AL$26</formula>
    </cfRule>
    <cfRule type="cellIs" dxfId="12" priority="81" operator="equal">
      <formula>$AL$25</formula>
    </cfRule>
    <cfRule type="cellIs" dxfId="11" priority="82" operator="equal">
      <formula>$AL$24</formula>
    </cfRule>
    <cfRule type="cellIs" dxfId="10" priority="83" operator="equal">
      <formula>$AL$23</formula>
    </cfRule>
    <cfRule type="cellIs" dxfId="9" priority="84" operator="equal">
      <formula>$AL$22</formula>
    </cfRule>
    <cfRule type="cellIs" dxfId="8" priority="85" operator="equal">
      <formula>$AL$21</formula>
    </cfRule>
    <cfRule type="cellIs" dxfId="7" priority="86" operator="equal">
      <formula>$AL$20</formula>
    </cfRule>
    <cfRule type="cellIs" dxfId="6" priority="87" operator="equal">
      <formula>$AL$19</formula>
    </cfRule>
    <cfRule type="cellIs" dxfId="5" priority="88" operator="equal">
      <formula>$AL$18</formula>
    </cfRule>
    <cfRule type="cellIs" dxfId="4" priority="89" operator="equal">
      <formula>$AL$16</formula>
    </cfRule>
    <cfRule type="cellIs" dxfId="3" priority="90" operator="equal">
      <formula>$AL$15</formula>
    </cfRule>
    <cfRule type="cellIs" dxfId="2" priority="91" operator="equal">
      <formula>$AL$14</formula>
    </cfRule>
    <cfRule type="cellIs" dxfId="1" priority="92" operator="equal">
      <formula>$AL$13</formula>
    </cfRule>
  </conditionalFormatting>
  <printOptions horizontalCentered="1"/>
  <pageMargins left="0.39370078740157483" right="0.39370078740157483" top="0.86614173228346458" bottom="0.59055118110236227" header="0.39370078740157483" footer="0.39370078740157483"/>
  <pageSetup paperSize="9" scale="39"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legacyDrawingHF r:id="rId2"/>
</worksheet>
</file>

<file path=xl/worksheets/sheet8.xml><?xml version="1.0" encoding="utf-8"?>
<worksheet xmlns="http://schemas.openxmlformats.org/spreadsheetml/2006/main" xmlns:r="http://schemas.openxmlformats.org/officeDocument/2006/relationships">
  <sheetPr>
    <pageSetUpPr fitToPage="1"/>
  </sheetPr>
  <dimension ref="A1:AK43"/>
  <sheetViews>
    <sheetView zoomScale="85" zoomScaleNormal="85" workbookViewId="0">
      <selection activeCell="A10" sqref="A10:I10"/>
    </sheetView>
  </sheetViews>
  <sheetFormatPr baseColWidth="10" defaultRowHeight="15"/>
  <cols>
    <col min="1" max="1" width="26.85546875" style="11" customWidth="1"/>
    <col min="2" max="2" width="11.5703125" style="11" customWidth="1"/>
    <col min="3" max="3" width="6.42578125" style="11" bestFit="1" customWidth="1"/>
    <col min="4" max="4" width="7.28515625" style="11" customWidth="1"/>
    <col min="5" max="5" width="7.28515625" style="43" customWidth="1"/>
    <col min="6" max="6" width="7.28515625" style="138" customWidth="1"/>
    <col min="7" max="8" width="7.28515625" style="11" customWidth="1"/>
    <col min="9" max="9" width="7.28515625" style="44" customWidth="1"/>
    <col min="10" max="10" width="7.28515625" style="129" customWidth="1"/>
    <col min="11" max="11" width="7.28515625" style="44" customWidth="1"/>
    <col min="12" max="12" width="7.28515625" style="129" customWidth="1"/>
    <col min="13" max="13" width="7.28515625" style="44" customWidth="1"/>
    <col min="14" max="14" width="7.28515625" style="129" customWidth="1"/>
    <col min="15" max="15" width="7.28515625" style="44" customWidth="1"/>
    <col min="16" max="16" width="7.28515625" style="129" customWidth="1"/>
    <col min="17" max="17" width="7.28515625" style="44" customWidth="1"/>
    <col min="18" max="18" width="7.28515625" style="129" customWidth="1"/>
    <col min="19" max="19" width="7.28515625" style="44" customWidth="1"/>
    <col min="20" max="20" width="7.28515625" style="129" customWidth="1"/>
    <col min="21" max="21" width="7.28515625" style="44" customWidth="1"/>
    <col min="22" max="22" width="7.28515625" style="129" customWidth="1"/>
    <col min="23" max="23" width="7.28515625" style="44" customWidth="1"/>
    <col min="24" max="24" width="7.28515625" style="129" customWidth="1"/>
    <col min="25" max="25" width="7.28515625" style="44" customWidth="1"/>
    <col min="26" max="26" width="7.28515625" style="129" customWidth="1"/>
    <col min="27" max="27" width="7.28515625" style="44" customWidth="1"/>
    <col min="28" max="28" width="7.28515625" style="129" customWidth="1"/>
    <col min="29" max="29" width="7.28515625" style="44" customWidth="1"/>
    <col min="30" max="30" width="7.28515625" style="129" customWidth="1"/>
    <col min="31" max="31" width="7.28515625" style="44" customWidth="1"/>
    <col min="32" max="32" width="6.28515625" style="129" customWidth="1"/>
    <col min="33" max="33" width="6.28515625" style="44" customWidth="1"/>
    <col min="34" max="34" width="6.28515625" style="129" customWidth="1"/>
    <col min="35" max="35" width="6.28515625" style="44" customWidth="1"/>
    <col min="36" max="36" width="11.42578125" style="44"/>
    <col min="37" max="16384" width="11.42578125" style="11"/>
  </cols>
  <sheetData>
    <row r="1" spans="1:37" s="358" customFormat="1" ht="15.75" thickBot="1">
      <c r="A1" s="194" t="s">
        <v>2566</v>
      </c>
      <c r="E1" s="359"/>
      <c r="F1" s="197"/>
      <c r="I1" s="198"/>
      <c r="J1" s="360"/>
      <c r="K1" s="361"/>
      <c r="L1" s="360"/>
      <c r="M1" s="361"/>
      <c r="N1" s="360"/>
      <c r="O1" s="361"/>
      <c r="P1" s="360"/>
      <c r="Q1" s="361"/>
      <c r="R1" s="360"/>
      <c r="S1" s="361"/>
      <c r="T1" s="360"/>
      <c r="U1" s="361"/>
      <c r="V1" s="360"/>
      <c r="W1" s="361"/>
      <c r="X1" s="360"/>
      <c r="Y1" s="361"/>
      <c r="Z1" s="360"/>
      <c r="AA1" s="361"/>
      <c r="AB1" s="360"/>
      <c r="AC1" s="361"/>
      <c r="AD1" s="360"/>
      <c r="AE1" s="361"/>
      <c r="AF1" s="360"/>
      <c r="AG1" s="361"/>
      <c r="AH1" s="360"/>
      <c r="AI1" s="361"/>
      <c r="AJ1" s="361"/>
      <c r="AK1" s="360"/>
    </row>
    <row r="2" spans="1:37">
      <c r="A2" s="315" t="s">
        <v>1952</v>
      </c>
      <c r="I2" s="220"/>
      <c r="AK2" s="129"/>
    </row>
    <row r="3" spans="1:37">
      <c r="B3" s="135" t="s">
        <v>213</v>
      </c>
      <c r="C3" s="138" t="s">
        <v>206</v>
      </c>
      <c r="D3" s="28" t="s">
        <v>467</v>
      </c>
      <c r="E3" s="11"/>
      <c r="F3" s="11"/>
      <c r="G3" s="220"/>
      <c r="H3" s="129"/>
      <c r="AH3" s="44"/>
      <c r="AK3" s="129"/>
    </row>
    <row r="4" spans="1:37">
      <c r="B4" s="135"/>
      <c r="C4" s="62" t="s">
        <v>207</v>
      </c>
      <c r="D4" s="220" t="s">
        <v>468</v>
      </c>
      <c r="E4" s="11"/>
      <c r="F4" s="11"/>
      <c r="G4" s="220"/>
      <c r="H4" s="129"/>
      <c r="AH4" s="44"/>
      <c r="AK4" s="129"/>
    </row>
    <row r="5" spans="1:37">
      <c r="B5" s="135"/>
      <c r="C5" s="1500" t="s">
        <v>205</v>
      </c>
      <c r="D5" s="1123" t="s">
        <v>519</v>
      </c>
      <c r="E5" s="11"/>
      <c r="F5" s="11"/>
      <c r="G5" s="1123"/>
      <c r="H5" s="1129"/>
      <c r="J5" s="1129"/>
      <c r="L5" s="1129"/>
      <c r="N5" s="1129"/>
      <c r="P5" s="1129"/>
      <c r="R5" s="1129"/>
      <c r="T5" s="1129"/>
      <c r="V5" s="1129"/>
      <c r="X5" s="1129"/>
      <c r="Z5" s="1129"/>
      <c r="AB5" s="1129"/>
      <c r="AD5" s="1129"/>
      <c r="AF5" s="1129"/>
      <c r="AH5" s="44"/>
      <c r="AK5" s="1129"/>
    </row>
    <row r="6" spans="1:37">
      <c r="B6" s="135"/>
      <c r="C6" s="1500" t="s">
        <v>208</v>
      </c>
      <c r="D6" s="1123" t="s">
        <v>467</v>
      </c>
      <c r="E6" s="11"/>
      <c r="F6" s="11"/>
      <c r="G6" s="1123"/>
      <c r="H6" s="1129"/>
      <c r="J6" s="1129"/>
      <c r="L6" s="1129"/>
      <c r="N6" s="1129"/>
      <c r="P6" s="1129"/>
      <c r="R6" s="1129"/>
      <c r="T6" s="1129"/>
      <c r="V6" s="1129"/>
      <c r="X6" s="1129"/>
      <c r="Z6" s="1129"/>
      <c r="AB6" s="1129"/>
      <c r="AD6" s="1129"/>
      <c r="AF6" s="1129"/>
      <c r="AH6" s="44"/>
      <c r="AK6" s="1129"/>
    </row>
    <row r="7" spans="1:37">
      <c r="B7" s="135"/>
      <c r="C7" s="1500" t="s">
        <v>238</v>
      </c>
      <c r="D7" s="1123" t="s">
        <v>1224</v>
      </c>
      <c r="E7" s="11"/>
      <c r="F7" s="11"/>
      <c r="G7" s="1123"/>
      <c r="H7" s="1129"/>
      <c r="J7" s="1129"/>
      <c r="L7" s="1129"/>
      <c r="N7" s="1129"/>
      <c r="P7" s="1129"/>
      <c r="R7" s="1129"/>
      <c r="T7" s="1129"/>
      <c r="V7" s="1129"/>
      <c r="X7" s="1129"/>
      <c r="Z7" s="1129"/>
      <c r="AB7" s="1129"/>
      <c r="AD7" s="1129"/>
      <c r="AF7" s="1129"/>
      <c r="AH7" s="44"/>
      <c r="AK7" s="1129"/>
    </row>
    <row r="8" spans="1:37">
      <c r="B8" s="135"/>
      <c r="C8" s="2864" t="s">
        <v>239</v>
      </c>
      <c r="D8" s="1123" t="s">
        <v>2247</v>
      </c>
      <c r="E8" s="11"/>
      <c r="F8" s="11"/>
      <c r="G8" s="1123"/>
      <c r="H8" s="1129"/>
      <c r="J8" s="1129"/>
      <c r="L8" s="1129"/>
      <c r="N8" s="1129"/>
      <c r="P8" s="1129"/>
      <c r="R8" s="1129"/>
      <c r="T8" s="1129"/>
      <c r="V8" s="1129"/>
      <c r="X8" s="1129"/>
      <c r="Z8" s="1129"/>
      <c r="AB8" s="1129"/>
      <c r="AD8" s="1129"/>
      <c r="AF8" s="1129"/>
      <c r="AH8" s="44"/>
      <c r="AK8" s="1129"/>
    </row>
    <row r="9" spans="1:37">
      <c r="B9" s="135"/>
      <c r="C9" s="62"/>
      <c r="D9" s="220"/>
      <c r="E9" s="11"/>
      <c r="F9" s="11"/>
      <c r="G9" s="220"/>
      <c r="H9" s="129"/>
      <c r="AH9" s="44"/>
      <c r="AK9" s="129"/>
    </row>
    <row r="10" spans="1:37" s="219" customFormat="1" ht="36.75" customHeight="1">
      <c r="A10" s="171" t="s">
        <v>1199</v>
      </c>
      <c r="B10" s="96"/>
      <c r="C10" s="97"/>
      <c r="D10" s="366">
        <v>100</v>
      </c>
      <c r="E10" s="296">
        <v>200</v>
      </c>
      <c r="F10" s="366">
        <f>D10+100</f>
        <v>200</v>
      </c>
      <c r="G10" s="296">
        <f>E10+100</f>
        <v>300</v>
      </c>
      <c r="H10" s="366">
        <f t="shared" ref="H10:AE10" si="0">F10+100</f>
        <v>300</v>
      </c>
      <c r="I10" s="296">
        <f t="shared" si="0"/>
        <v>400</v>
      </c>
      <c r="J10" s="366">
        <f t="shared" si="0"/>
        <v>400</v>
      </c>
      <c r="K10" s="296">
        <f t="shared" si="0"/>
        <v>500</v>
      </c>
      <c r="L10" s="366">
        <f t="shared" si="0"/>
        <v>500</v>
      </c>
      <c r="M10" s="296">
        <f t="shared" si="0"/>
        <v>600</v>
      </c>
      <c r="N10" s="366">
        <f t="shared" si="0"/>
        <v>600</v>
      </c>
      <c r="O10" s="296">
        <f t="shared" si="0"/>
        <v>700</v>
      </c>
      <c r="P10" s="366">
        <f t="shared" si="0"/>
        <v>700</v>
      </c>
      <c r="Q10" s="296">
        <f t="shared" si="0"/>
        <v>800</v>
      </c>
      <c r="R10" s="366">
        <f t="shared" si="0"/>
        <v>800</v>
      </c>
      <c r="S10" s="296">
        <f t="shared" si="0"/>
        <v>900</v>
      </c>
      <c r="T10" s="366">
        <f t="shared" si="0"/>
        <v>900</v>
      </c>
      <c r="U10" s="296">
        <f t="shared" si="0"/>
        <v>1000</v>
      </c>
      <c r="V10" s="366">
        <f t="shared" si="0"/>
        <v>1000</v>
      </c>
      <c r="W10" s="296">
        <f t="shared" si="0"/>
        <v>1100</v>
      </c>
      <c r="X10" s="366">
        <f t="shared" si="0"/>
        <v>1100</v>
      </c>
      <c r="Y10" s="296">
        <f t="shared" si="0"/>
        <v>1200</v>
      </c>
      <c r="Z10" s="366">
        <f t="shared" si="0"/>
        <v>1200</v>
      </c>
      <c r="AA10" s="296">
        <f t="shared" si="0"/>
        <v>1300</v>
      </c>
      <c r="AB10" s="366">
        <f t="shared" si="0"/>
        <v>1300</v>
      </c>
      <c r="AC10" s="367">
        <f t="shared" si="0"/>
        <v>1400</v>
      </c>
      <c r="AD10" s="366">
        <f t="shared" si="0"/>
        <v>1400</v>
      </c>
      <c r="AE10" s="296">
        <f t="shared" si="0"/>
        <v>1500</v>
      </c>
      <c r="AF10" s="70"/>
      <c r="AG10" s="65"/>
    </row>
    <row r="11" spans="1:37" s="148" customFormat="1">
      <c r="A11" s="141" t="s">
        <v>500</v>
      </c>
      <c r="C11" s="143"/>
      <c r="D11" s="144"/>
      <c r="H11" s="142"/>
      <c r="I11" s="362"/>
      <c r="J11" s="142"/>
      <c r="K11" s="362"/>
      <c r="L11" s="142"/>
      <c r="M11" s="362"/>
      <c r="N11" s="142"/>
      <c r="O11" s="362"/>
      <c r="P11" s="142"/>
      <c r="Q11" s="362"/>
      <c r="R11" s="142"/>
      <c r="S11" s="362"/>
      <c r="T11" s="142"/>
      <c r="U11" s="362"/>
      <c r="V11" s="142"/>
      <c r="W11" s="362"/>
      <c r="X11" s="142"/>
      <c r="Y11" s="362"/>
      <c r="Z11" s="142"/>
      <c r="AA11" s="362"/>
      <c r="AB11" s="142"/>
      <c r="AC11" s="362"/>
      <c r="AD11" s="142"/>
      <c r="AE11" s="362"/>
      <c r="AF11" s="142"/>
      <c r="AG11" s="362"/>
      <c r="AH11" s="362"/>
      <c r="AK11" s="142"/>
    </row>
    <row r="12" spans="1:37">
      <c r="C12" s="138"/>
      <c r="D12" s="370"/>
      <c r="E12" s="368"/>
      <c r="N12" s="368"/>
      <c r="O12" s="370"/>
      <c r="P12" s="370"/>
      <c r="Q12" s="370"/>
      <c r="R12" s="370"/>
      <c r="S12" s="370"/>
      <c r="T12" s="370"/>
      <c r="U12" s="370"/>
      <c r="AF12" s="11"/>
      <c r="AH12" s="44"/>
      <c r="AJ12" s="11"/>
    </row>
    <row r="13" spans="1:37">
      <c r="B13" s="137"/>
      <c r="C13" s="138" t="s">
        <v>206</v>
      </c>
      <c r="D13" s="2708"/>
      <c r="E13" s="1547" t="s">
        <v>2593</v>
      </c>
      <c r="F13" s="1548"/>
      <c r="G13" s="1548"/>
      <c r="H13" s="370"/>
      <c r="I13" s="370"/>
      <c r="J13" s="11"/>
      <c r="K13" s="11"/>
      <c r="L13" s="11"/>
      <c r="M13" s="11"/>
      <c r="N13" s="11"/>
      <c r="O13" s="11"/>
      <c r="P13" s="11"/>
      <c r="Q13" s="11"/>
      <c r="R13" s="11"/>
      <c r="S13" s="11"/>
      <c r="T13" s="11"/>
      <c r="U13" s="11"/>
      <c r="V13" s="11"/>
      <c r="W13" s="11"/>
      <c r="X13" s="370"/>
      <c r="Y13" s="370"/>
      <c r="Z13" s="370"/>
      <c r="AA13" s="370"/>
      <c r="AB13" s="370"/>
      <c r="AC13" s="370"/>
      <c r="AD13" s="370"/>
      <c r="AE13" s="370"/>
      <c r="AF13" s="11"/>
      <c r="AH13" s="44"/>
      <c r="AJ13" s="11"/>
    </row>
    <row r="14" spans="1:37">
      <c r="B14" s="137"/>
      <c r="C14" s="138" t="s">
        <v>206</v>
      </c>
      <c r="D14" s="2548"/>
      <c r="E14" s="2545"/>
      <c r="F14" s="2713"/>
      <c r="G14" s="2712"/>
      <c r="H14" s="2714" t="s">
        <v>2594</v>
      </c>
      <c r="I14" s="2712"/>
      <c r="J14" s="2712"/>
      <c r="K14" s="2712"/>
      <c r="L14" s="2712"/>
      <c r="M14" s="2712"/>
      <c r="N14" s="370"/>
      <c r="O14" s="2545"/>
      <c r="P14" s="370"/>
      <c r="Q14" s="370"/>
      <c r="R14" s="370"/>
      <c r="S14" s="370"/>
      <c r="T14" s="370"/>
      <c r="U14" s="370"/>
      <c r="V14" s="370"/>
      <c r="W14" s="370"/>
      <c r="X14" s="370"/>
      <c r="Y14" s="370"/>
      <c r="Z14" s="370"/>
      <c r="AA14" s="370"/>
      <c r="AB14" s="370"/>
      <c r="AC14" s="370"/>
      <c r="AD14" s="370"/>
      <c r="AE14" s="370"/>
      <c r="AF14" s="11"/>
      <c r="AH14" s="44"/>
      <c r="AJ14" s="11"/>
    </row>
    <row r="15" spans="1:37">
      <c r="B15" s="137"/>
      <c r="C15" s="138" t="s">
        <v>206</v>
      </c>
      <c r="D15" s="2548"/>
      <c r="E15" s="2545"/>
      <c r="F15" s="370"/>
      <c r="G15" s="370"/>
      <c r="H15" s="370"/>
      <c r="I15" s="370"/>
      <c r="J15" s="1549"/>
      <c r="K15" s="1549"/>
      <c r="L15" s="1550"/>
      <c r="M15" s="1551"/>
      <c r="N15" s="1551"/>
      <c r="O15" s="1552" t="s">
        <v>2595</v>
      </c>
      <c r="P15" s="1551"/>
      <c r="Q15" s="1551"/>
      <c r="R15" s="1551"/>
      <c r="S15" s="1551"/>
      <c r="T15" s="1551"/>
      <c r="U15" s="1551"/>
      <c r="V15" s="1551"/>
      <c r="W15" s="1551"/>
      <c r="X15" s="370"/>
      <c r="Y15" s="370"/>
      <c r="Z15" s="370"/>
      <c r="AA15" s="370"/>
      <c r="AB15" s="370"/>
      <c r="AC15" s="370"/>
      <c r="AD15" s="370"/>
      <c r="AE15" s="370"/>
      <c r="AF15" s="11"/>
      <c r="AH15" s="44"/>
      <c r="AJ15" s="11"/>
    </row>
    <row r="16" spans="1:37">
      <c r="B16" s="137"/>
      <c r="C16" s="138" t="s">
        <v>206</v>
      </c>
      <c r="D16" s="2548"/>
      <c r="E16" s="2545"/>
      <c r="F16" s="370"/>
      <c r="G16" s="370"/>
      <c r="H16" s="370"/>
      <c r="I16" s="370"/>
      <c r="J16" s="11"/>
      <c r="K16" s="11"/>
      <c r="L16" s="2686"/>
      <c r="M16" s="370"/>
      <c r="N16" s="370"/>
      <c r="O16" s="2545"/>
      <c r="P16" s="370"/>
      <c r="Q16" s="370"/>
      <c r="R16" s="370"/>
      <c r="S16" s="370"/>
      <c r="T16" s="370"/>
      <c r="U16" s="370"/>
      <c r="V16" s="371"/>
      <c r="W16" s="372"/>
      <c r="X16" s="2709"/>
      <c r="Y16" s="2710"/>
      <c r="Z16" s="2711" t="s">
        <v>2596</v>
      </c>
      <c r="AA16" s="2710"/>
      <c r="AB16" s="2710"/>
      <c r="AC16" s="2710"/>
      <c r="AD16" s="2710"/>
      <c r="AE16" s="2710"/>
      <c r="AF16" s="11"/>
      <c r="AH16" s="44"/>
      <c r="AJ16" s="11"/>
    </row>
    <row r="17" spans="1:37">
      <c r="B17" s="137"/>
      <c r="C17" s="138"/>
      <c r="D17" s="175"/>
      <c r="E17" s="172"/>
      <c r="F17" s="370"/>
      <c r="G17" s="370"/>
      <c r="H17" s="370"/>
      <c r="I17" s="370"/>
      <c r="J17" s="11"/>
      <c r="K17" s="11"/>
      <c r="L17" s="1540"/>
      <c r="M17" s="370"/>
      <c r="N17" s="370"/>
      <c r="O17" s="172"/>
      <c r="P17" s="370"/>
      <c r="Q17" s="370"/>
      <c r="R17" s="370"/>
      <c r="S17" s="370"/>
      <c r="T17" s="370"/>
      <c r="U17" s="370"/>
      <c r="V17" s="370"/>
      <c r="W17" s="370"/>
      <c r="X17" s="370"/>
      <c r="Y17" s="370"/>
      <c r="Z17" s="370"/>
      <c r="AA17" s="370"/>
      <c r="AB17" s="370"/>
      <c r="AC17" s="370"/>
      <c r="AD17" s="370"/>
      <c r="AE17" s="370"/>
      <c r="AF17" s="11"/>
      <c r="AH17" s="44"/>
      <c r="AJ17" s="11"/>
    </row>
    <row r="18" spans="1:37">
      <c r="D18" s="357"/>
      <c r="E18" s="356"/>
      <c r="F18" s="357"/>
      <c r="G18" s="356"/>
      <c r="H18" s="357"/>
      <c r="I18" s="356"/>
      <c r="J18" s="357"/>
      <c r="K18" s="356"/>
      <c r="L18" s="357"/>
      <c r="M18" s="356"/>
      <c r="N18" s="357"/>
      <c r="O18" s="356"/>
      <c r="P18" s="357"/>
      <c r="Q18" s="356"/>
      <c r="R18" s="357"/>
      <c r="S18" s="356"/>
      <c r="T18" s="357"/>
      <c r="U18" s="356"/>
      <c r="V18" s="357"/>
      <c r="W18" s="356"/>
      <c r="X18" s="357"/>
      <c r="Y18" s="356"/>
      <c r="Z18" s="357"/>
      <c r="AA18" s="356"/>
      <c r="AB18" s="357"/>
      <c r="AC18" s="356"/>
      <c r="AD18" s="357"/>
      <c r="AE18" s="356"/>
      <c r="AF18" s="11"/>
      <c r="AH18" s="11"/>
      <c r="AI18" s="11"/>
      <c r="AJ18" s="11"/>
    </row>
    <row r="19" spans="1:37" s="148" customFormat="1">
      <c r="A19" s="149" t="s">
        <v>501</v>
      </c>
      <c r="C19" s="143"/>
      <c r="D19" s="144"/>
      <c r="H19" s="142"/>
      <c r="I19" s="362"/>
      <c r="J19" s="142"/>
      <c r="K19" s="362"/>
      <c r="L19" s="142"/>
      <c r="M19" s="362"/>
      <c r="N19" s="142"/>
      <c r="O19" s="362"/>
      <c r="P19" s="142"/>
      <c r="Q19" s="362"/>
      <c r="R19" s="142"/>
      <c r="S19" s="362"/>
      <c r="T19" s="142"/>
      <c r="U19" s="362"/>
      <c r="V19" s="142"/>
      <c r="W19" s="362"/>
      <c r="X19" s="142"/>
      <c r="Y19" s="362"/>
      <c r="Z19" s="142"/>
      <c r="AA19" s="362"/>
      <c r="AB19" s="142"/>
      <c r="AC19" s="362"/>
      <c r="AD19" s="142"/>
      <c r="AE19" s="362"/>
      <c r="AF19" s="142"/>
      <c r="AG19" s="362"/>
      <c r="AH19" s="362"/>
      <c r="AK19" s="142"/>
    </row>
    <row r="21" spans="1:37">
      <c r="C21" s="3030"/>
      <c r="D21" s="1557" t="s">
        <v>2588</v>
      </c>
      <c r="E21" s="1558"/>
      <c r="F21" s="3866" t="s">
        <v>2589</v>
      </c>
      <c r="G21" s="3867"/>
      <c r="H21" s="3868"/>
      <c r="I21" s="3869" t="s">
        <v>2590</v>
      </c>
      <c r="J21" s="3870"/>
      <c r="K21" s="3871"/>
      <c r="L21" s="3872" t="s">
        <v>2591</v>
      </c>
      <c r="M21" s="3873"/>
      <c r="N21" s="3874"/>
      <c r="O21" s="3875" t="s">
        <v>2592</v>
      </c>
      <c r="P21" s="3876"/>
      <c r="Q21" s="3877"/>
      <c r="R21" s="1129"/>
      <c r="T21" s="1129"/>
      <c r="V21" s="363"/>
      <c r="W21" s="363"/>
      <c r="X21" s="363"/>
      <c r="Y21" s="363"/>
      <c r="Z21" s="363"/>
      <c r="AA21" s="363"/>
      <c r="AB21" s="363"/>
      <c r="AC21" s="363"/>
      <c r="AD21" s="363"/>
      <c r="AE21" s="363"/>
      <c r="AF21" s="363"/>
      <c r="AG21" s="11"/>
      <c r="AH21" s="44"/>
    </row>
    <row r="22" spans="1:37">
      <c r="C22" s="8" t="s">
        <v>206</v>
      </c>
      <c r="D22" s="383" t="s">
        <v>507</v>
      </c>
      <c r="E22" s="379"/>
      <c r="F22" s="3893" t="s">
        <v>506</v>
      </c>
      <c r="G22" s="3894"/>
      <c r="H22" s="3895"/>
      <c r="I22" s="3896" t="s">
        <v>505</v>
      </c>
      <c r="J22" s="3897"/>
      <c r="K22" s="3898"/>
      <c r="L22" s="3847" t="s">
        <v>504</v>
      </c>
      <c r="M22" s="3848"/>
      <c r="N22" s="3849"/>
      <c r="O22" s="3844" t="s">
        <v>503</v>
      </c>
      <c r="P22" s="3845"/>
      <c r="Q22" s="3846"/>
      <c r="V22" s="363"/>
      <c r="W22" s="363"/>
      <c r="X22" s="363"/>
      <c r="Y22" s="363"/>
      <c r="Z22" s="363"/>
      <c r="AA22" s="363"/>
      <c r="AB22" s="363"/>
      <c r="AC22" s="363"/>
      <c r="AD22" s="363"/>
      <c r="AE22" s="363"/>
      <c r="AF22" s="363"/>
      <c r="AG22" s="11"/>
      <c r="AH22" s="44"/>
    </row>
    <row r="23" spans="1:37">
      <c r="C23" s="62" t="s">
        <v>205</v>
      </c>
      <c r="D23" s="380" t="s">
        <v>108</v>
      </c>
      <c r="E23" s="381"/>
      <c r="F23" s="3835" t="s">
        <v>191</v>
      </c>
      <c r="G23" s="3836"/>
      <c r="H23" s="3837"/>
      <c r="I23" s="3841" t="s">
        <v>300</v>
      </c>
      <c r="J23" s="3842"/>
      <c r="K23" s="3843"/>
      <c r="L23" s="3838" t="s">
        <v>306</v>
      </c>
      <c r="M23" s="3839"/>
      <c r="N23" s="3840"/>
      <c r="O23" s="3832" t="s">
        <v>312</v>
      </c>
      <c r="P23" s="3833"/>
      <c r="Q23" s="3834"/>
      <c r="V23" s="363"/>
      <c r="W23" s="363"/>
      <c r="X23" s="363"/>
      <c r="Y23" s="363"/>
      <c r="Z23" s="363"/>
      <c r="AA23" s="363"/>
      <c r="AB23" s="363"/>
      <c r="AC23" s="363"/>
      <c r="AD23" s="363"/>
      <c r="AE23" s="363"/>
      <c r="AF23" s="363"/>
      <c r="AG23" s="11"/>
      <c r="AH23" s="44"/>
    </row>
    <row r="24" spans="1:37">
      <c r="B24" s="3850" t="s">
        <v>502</v>
      </c>
      <c r="C24" s="62" t="s">
        <v>207</v>
      </c>
      <c r="D24" s="380" t="s">
        <v>474</v>
      </c>
      <c r="E24" s="381"/>
      <c r="F24" s="3835" t="s">
        <v>477</v>
      </c>
      <c r="G24" s="3836"/>
      <c r="H24" s="3837"/>
      <c r="I24" s="3841" t="s">
        <v>484</v>
      </c>
      <c r="J24" s="3842"/>
      <c r="K24" s="3843"/>
      <c r="L24" s="3838" t="s">
        <v>487</v>
      </c>
      <c r="M24" s="3839"/>
      <c r="N24" s="3840"/>
      <c r="O24" s="3832" t="s">
        <v>494</v>
      </c>
      <c r="P24" s="3833"/>
      <c r="Q24" s="3834"/>
      <c r="V24" s="363"/>
      <c r="W24" s="363"/>
      <c r="X24" s="363"/>
      <c r="Y24" s="363"/>
      <c r="Z24" s="363"/>
      <c r="AA24" s="363"/>
      <c r="AB24" s="363"/>
      <c r="AC24" s="363"/>
      <c r="AD24" s="363"/>
      <c r="AE24" s="363"/>
      <c r="AF24" s="363"/>
      <c r="AG24" s="11"/>
      <c r="AH24" s="44"/>
    </row>
    <row r="25" spans="1:37">
      <c r="B25" s="3850"/>
      <c r="C25" s="62" t="s">
        <v>207</v>
      </c>
      <c r="D25" s="380" t="s">
        <v>475</v>
      </c>
      <c r="E25" s="381"/>
      <c r="F25" s="3835" t="s">
        <v>478</v>
      </c>
      <c r="G25" s="3836"/>
      <c r="H25" s="3837"/>
      <c r="I25" s="3841" t="s">
        <v>485</v>
      </c>
      <c r="J25" s="3842"/>
      <c r="K25" s="3843"/>
      <c r="L25" s="3838" t="s">
        <v>488</v>
      </c>
      <c r="M25" s="3839"/>
      <c r="N25" s="3840"/>
      <c r="O25" s="3832" t="s">
        <v>495</v>
      </c>
      <c r="P25" s="3833"/>
      <c r="Q25" s="3834"/>
      <c r="V25" s="363"/>
      <c r="W25" s="363"/>
      <c r="X25" s="363"/>
      <c r="Y25" s="363"/>
      <c r="Z25" s="363"/>
      <c r="AA25" s="363"/>
      <c r="AB25" s="363"/>
      <c r="AC25" s="363"/>
      <c r="AD25" s="363"/>
      <c r="AE25" s="363"/>
      <c r="AF25" s="363"/>
      <c r="AG25" s="11"/>
      <c r="AH25" s="44"/>
    </row>
    <row r="26" spans="1:37" ht="18">
      <c r="B26" s="3850"/>
      <c r="C26" s="62" t="s">
        <v>207</v>
      </c>
      <c r="D26" s="384" t="s">
        <v>482</v>
      </c>
      <c r="E26" s="381"/>
      <c r="F26" s="3835" t="s">
        <v>479</v>
      </c>
      <c r="G26" s="3836"/>
      <c r="H26" s="3837"/>
      <c r="I26" s="3841" t="s">
        <v>486</v>
      </c>
      <c r="J26" s="3842"/>
      <c r="K26" s="3843"/>
      <c r="L26" s="3838" t="s">
        <v>489</v>
      </c>
      <c r="M26" s="3839"/>
      <c r="N26" s="3840"/>
      <c r="O26" s="3832" t="s">
        <v>496</v>
      </c>
      <c r="P26" s="3833"/>
      <c r="Q26" s="3834"/>
      <c r="V26" s="363"/>
      <c r="W26" s="363"/>
      <c r="X26" s="363"/>
      <c r="Y26" s="363"/>
      <c r="Z26" s="363"/>
      <c r="AA26" s="363"/>
      <c r="AB26" s="363"/>
      <c r="AC26" s="363"/>
      <c r="AD26" s="363"/>
      <c r="AE26" s="363"/>
      <c r="AF26" s="363"/>
      <c r="AG26" s="11"/>
      <c r="AH26" s="44"/>
    </row>
    <row r="27" spans="1:37">
      <c r="B27" s="3850"/>
      <c r="C27" s="62" t="s">
        <v>207</v>
      </c>
      <c r="D27" s="380" t="s">
        <v>476</v>
      </c>
      <c r="E27" s="381"/>
      <c r="F27" s="3835">
        <v>300</v>
      </c>
      <c r="G27" s="3836"/>
      <c r="H27" s="3837"/>
      <c r="I27" s="3841" t="s">
        <v>840</v>
      </c>
      <c r="J27" s="3842"/>
      <c r="K27" s="3843"/>
      <c r="L27" s="3838" t="s">
        <v>490</v>
      </c>
      <c r="M27" s="3839"/>
      <c r="N27" s="3840"/>
      <c r="O27" s="3832" t="s">
        <v>497</v>
      </c>
      <c r="P27" s="3833"/>
      <c r="Q27" s="3834"/>
      <c r="V27" s="363"/>
      <c r="W27" s="363"/>
      <c r="X27" s="363"/>
      <c r="Y27" s="363"/>
      <c r="Z27" s="363"/>
      <c r="AA27" s="363"/>
      <c r="AB27" s="363"/>
      <c r="AC27" s="363"/>
      <c r="AD27" s="363"/>
      <c r="AE27" s="363"/>
      <c r="AF27" s="363"/>
      <c r="AG27" s="11"/>
      <c r="AH27" s="44"/>
    </row>
    <row r="28" spans="1:37" ht="18">
      <c r="B28" s="3850"/>
      <c r="C28" s="62" t="s">
        <v>207</v>
      </c>
      <c r="D28" s="384" t="s">
        <v>483</v>
      </c>
      <c r="E28" s="381"/>
      <c r="F28" s="3835" t="s">
        <v>480</v>
      </c>
      <c r="G28" s="3836"/>
      <c r="H28" s="3837"/>
      <c r="I28" s="3841" t="s">
        <v>841</v>
      </c>
      <c r="J28" s="3842"/>
      <c r="K28" s="3843"/>
      <c r="L28" s="3838" t="s">
        <v>491</v>
      </c>
      <c r="M28" s="3839"/>
      <c r="N28" s="3840"/>
      <c r="O28" s="3832" t="s">
        <v>498</v>
      </c>
      <c r="P28" s="3833"/>
      <c r="Q28" s="3834"/>
      <c r="V28" s="363"/>
      <c r="W28" s="363"/>
      <c r="X28" s="363"/>
      <c r="Y28" s="363"/>
      <c r="Z28" s="363"/>
      <c r="AA28" s="363"/>
      <c r="AB28" s="363"/>
      <c r="AC28" s="363"/>
      <c r="AD28" s="363"/>
      <c r="AE28" s="363"/>
      <c r="AF28" s="363"/>
      <c r="AG28" s="11"/>
      <c r="AH28" s="44"/>
    </row>
    <row r="29" spans="1:37" ht="15" customHeight="1">
      <c r="B29" s="3850"/>
      <c r="C29" s="138" t="s">
        <v>206</v>
      </c>
      <c r="D29" s="380" t="s">
        <v>472</v>
      </c>
      <c r="E29" s="381"/>
      <c r="F29" s="3835" t="s">
        <v>469</v>
      </c>
      <c r="G29" s="3836"/>
      <c r="H29" s="3837"/>
      <c r="I29" s="3841" t="s">
        <v>469</v>
      </c>
      <c r="J29" s="3842"/>
      <c r="K29" s="3843"/>
      <c r="L29" s="3838" t="s">
        <v>469</v>
      </c>
      <c r="M29" s="3839"/>
      <c r="N29" s="3840"/>
      <c r="O29" s="3832" t="s">
        <v>469</v>
      </c>
      <c r="P29" s="3833"/>
      <c r="Q29" s="3834"/>
    </row>
    <row r="30" spans="1:37">
      <c r="A30" s="176"/>
      <c r="B30" s="3850"/>
      <c r="C30" s="138" t="s">
        <v>206</v>
      </c>
      <c r="D30" s="380" t="s">
        <v>473</v>
      </c>
      <c r="E30" s="381"/>
      <c r="F30" s="3835" t="s">
        <v>470</v>
      </c>
      <c r="G30" s="3836"/>
      <c r="H30" s="3837"/>
      <c r="I30" s="3841" t="s">
        <v>470</v>
      </c>
      <c r="J30" s="3842"/>
      <c r="K30" s="3843"/>
      <c r="L30" s="3838" t="s">
        <v>470</v>
      </c>
      <c r="M30" s="3839"/>
      <c r="N30" s="3840"/>
      <c r="O30" s="3832" t="s">
        <v>470</v>
      </c>
      <c r="P30" s="3833"/>
      <c r="Q30" s="3834"/>
    </row>
    <row r="31" spans="1:37" ht="18">
      <c r="A31" s="176"/>
      <c r="B31" s="3850"/>
      <c r="C31" s="138" t="s">
        <v>206</v>
      </c>
      <c r="D31" s="384" t="s">
        <v>481</v>
      </c>
      <c r="E31" s="381"/>
      <c r="F31" s="3835" t="s">
        <v>471</v>
      </c>
      <c r="G31" s="3836"/>
      <c r="H31" s="3837"/>
      <c r="I31" s="3841" t="s">
        <v>842</v>
      </c>
      <c r="J31" s="3842"/>
      <c r="K31" s="3843"/>
      <c r="L31" s="3838" t="s">
        <v>492</v>
      </c>
      <c r="M31" s="3839"/>
      <c r="N31" s="3840"/>
      <c r="O31" s="3832" t="s">
        <v>499</v>
      </c>
      <c r="P31" s="3833"/>
      <c r="Q31" s="3834"/>
    </row>
    <row r="32" spans="1:37">
      <c r="A32" s="2549"/>
      <c r="B32" s="2863"/>
      <c r="C32" s="2864" t="s">
        <v>239</v>
      </c>
      <c r="D32" s="2865" t="s">
        <v>2242</v>
      </c>
      <c r="E32" s="2649"/>
      <c r="F32" s="3857" t="s">
        <v>2243</v>
      </c>
      <c r="G32" s="3858"/>
      <c r="H32" s="3858"/>
      <c r="I32" s="3858"/>
      <c r="J32" s="3858"/>
      <c r="K32" s="3858"/>
      <c r="L32" s="3858"/>
      <c r="M32" s="3858"/>
      <c r="N32" s="3858"/>
      <c r="O32" s="3858"/>
      <c r="P32" s="3858"/>
      <c r="Q32" s="3859"/>
      <c r="R32" s="1129"/>
      <c r="S32" s="2541"/>
      <c r="T32" s="1129"/>
      <c r="V32" s="1129"/>
      <c r="X32" s="1129"/>
      <c r="Z32" s="1129"/>
      <c r="AB32" s="1129"/>
      <c r="AD32" s="1129"/>
      <c r="AF32" s="1129"/>
      <c r="AH32" s="1129"/>
    </row>
    <row r="33" spans="1:34">
      <c r="A33" s="2549"/>
      <c r="B33" s="2863"/>
      <c r="C33" s="2864"/>
      <c r="D33" s="2865" t="s">
        <v>2250</v>
      </c>
      <c r="E33" s="2649"/>
      <c r="F33" s="3857" t="s">
        <v>2251</v>
      </c>
      <c r="G33" s="3858"/>
      <c r="H33" s="3858"/>
      <c r="I33" s="3858"/>
      <c r="J33" s="3858"/>
      <c r="K33" s="3858"/>
      <c r="L33" s="3858"/>
      <c r="M33" s="3858"/>
      <c r="N33" s="3858"/>
      <c r="O33" s="3858"/>
      <c r="P33" s="3858"/>
      <c r="Q33" s="3859"/>
      <c r="R33" s="1129"/>
      <c r="S33" s="2541"/>
      <c r="T33" s="1129"/>
      <c r="V33" s="1129"/>
      <c r="X33" s="1129"/>
      <c r="Z33" s="1129"/>
      <c r="AB33" s="1129"/>
      <c r="AD33" s="1129"/>
      <c r="AF33" s="1129"/>
      <c r="AH33" s="1129"/>
    </row>
    <row r="34" spans="1:34">
      <c r="D34" s="1571" t="s">
        <v>1208</v>
      </c>
      <c r="E34" s="1560"/>
      <c r="F34" s="1561"/>
      <c r="G34" s="1562"/>
      <c r="H34" s="1562"/>
      <c r="I34" s="1562"/>
      <c r="J34" s="1562"/>
      <c r="K34" s="1562"/>
      <c r="L34" s="1562"/>
      <c r="M34" s="1562"/>
      <c r="N34" s="1562"/>
      <c r="O34" s="1562"/>
      <c r="P34" s="1562"/>
      <c r="Q34" s="2716"/>
    </row>
    <row r="35" spans="1:34">
      <c r="C35" s="138" t="s">
        <v>1223</v>
      </c>
      <c r="D35" s="1566" t="s">
        <v>474</v>
      </c>
      <c r="E35" s="1567"/>
      <c r="F35" s="3854" t="str">
        <f>F24</f>
        <v>31 Nm3/h</v>
      </c>
      <c r="G35" s="3855"/>
      <c r="H35" s="3856"/>
      <c r="I35" s="3881" t="str">
        <f t="shared" ref="I35" si="1">I24</f>
        <v>52 Nm3/h</v>
      </c>
      <c r="J35" s="3882"/>
      <c r="K35" s="3883"/>
      <c r="L35" s="3887" t="str">
        <f t="shared" ref="L35" si="2">L24</f>
        <v>120 Nm3/h</v>
      </c>
      <c r="M35" s="3888"/>
      <c r="N35" s="3889"/>
      <c r="O35" s="3860" t="str">
        <f t="shared" ref="O35" si="3">O24</f>
        <v>201 Nm3/h</v>
      </c>
      <c r="P35" s="3861"/>
      <c r="Q35" s="3862"/>
    </row>
    <row r="36" spans="1:34">
      <c r="D36" s="1569" t="s">
        <v>476</v>
      </c>
      <c r="E36" s="1570"/>
      <c r="F36" s="3851" t="s">
        <v>495</v>
      </c>
      <c r="G36" s="3852"/>
      <c r="H36" s="3853"/>
      <c r="I36" s="3884" t="s">
        <v>1220</v>
      </c>
      <c r="J36" s="3885"/>
      <c r="K36" s="3886"/>
      <c r="L36" s="3890" t="s">
        <v>1221</v>
      </c>
      <c r="M36" s="3891"/>
      <c r="N36" s="3892"/>
      <c r="O36" s="3863" t="s">
        <v>1222</v>
      </c>
      <c r="P36" s="3864"/>
      <c r="Q36" s="3865"/>
    </row>
    <row r="37" spans="1:34">
      <c r="C37" s="1431" t="s">
        <v>208</v>
      </c>
      <c r="D37" s="1559" t="s">
        <v>472</v>
      </c>
      <c r="E37" s="2715"/>
      <c r="F37" s="3878" t="s">
        <v>1211</v>
      </c>
      <c r="G37" s="3879"/>
      <c r="H37" s="3879"/>
      <c r="I37" s="3879"/>
      <c r="J37" s="3879"/>
      <c r="K37" s="3879"/>
      <c r="L37" s="3879"/>
      <c r="M37" s="3879"/>
      <c r="N37" s="3879"/>
      <c r="O37" s="3879"/>
      <c r="P37" s="3879"/>
      <c r="Q37" s="3880"/>
    </row>
    <row r="38" spans="1:34">
      <c r="C38" s="1431" t="s">
        <v>238</v>
      </c>
      <c r="D38" s="1559" t="s">
        <v>473</v>
      </c>
      <c r="E38" s="2715"/>
      <c r="F38" s="3826" t="s">
        <v>1219</v>
      </c>
      <c r="G38" s="3827"/>
      <c r="H38" s="3827"/>
      <c r="I38" s="3827"/>
      <c r="J38" s="3827"/>
      <c r="K38" s="3827"/>
      <c r="L38" s="3827"/>
      <c r="M38" s="3827"/>
      <c r="N38" s="3827"/>
      <c r="O38" s="3827"/>
      <c r="P38" s="3827"/>
      <c r="Q38" s="3828"/>
    </row>
    <row r="39" spans="1:34">
      <c r="C39" s="1431" t="s">
        <v>208</v>
      </c>
      <c r="D39" s="1569" t="s">
        <v>1209</v>
      </c>
      <c r="E39" s="404"/>
      <c r="F39" s="3829" t="s">
        <v>1210</v>
      </c>
      <c r="G39" s="3830"/>
      <c r="H39" s="3830"/>
      <c r="I39" s="3830"/>
      <c r="J39" s="3830"/>
      <c r="K39" s="3830"/>
      <c r="L39" s="3830"/>
      <c r="M39" s="3830"/>
      <c r="N39" s="3830"/>
      <c r="O39" s="3830"/>
      <c r="P39" s="3830"/>
      <c r="Q39" s="3831"/>
    </row>
    <row r="41" spans="1:34">
      <c r="D41" s="2866" t="s">
        <v>2244</v>
      </c>
      <c r="E41" s="2867"/>
      <c r="F41" s="2868"/>
      <c r="G41" s="2869"/>
      <c r="H41" s="2869"/>
      <c r="I41" s="2870"/>
      <c r="J41" s="2871"/>
      <c r="K41" s="2870"/>
      <c r="L41" s="2871"/>
      <c r="M41" s="2870"/>
      <c r="N41" s="2871"/>
      <c r="O41" s="2870"/>
      <c r="P41" s="2871"/>
      <c r="Q41" s="2872"/>
    </row>
    <row r="42" spans="1:34">
      <c r="D42" s="2873" t="s">
        <v>2245</v>
      </c>
      <c r="E42" s="1728"/>
      <c r="F42" s="1729"/>
      <c r="G42" s="1726"/>
      <c r="H42" s="1726"/>
      <c r="I42" s="1730"/>
      <c r="J42" s="1731"/>
      <c r="K42" s="1730"/>
      <c r="L42" s="1731"/>
      <c r="M42" s="1730"/>
      <c r="N42" s="1731"/>
      <c r="O42" s="1730"/>
      <c r="P42" s="1731"/>
      <c r="Q42" s="2874"/>
    </row>
    <row r="43" spans="1:34">
      <c r="D43" s="2875" t="s">
        <v>2246</v>
      </c>
      <c r="E43" s="2876"/>
      <c r="F43" s="2877"/>
      <c r="G43" s="2878"/>
      <c r="H43" s="2878"/>
      <c r="I43" s="2879"/>
      <c r="J43" s="2880"/>
      <c r="K43" s="2879"/>
      <c r="L43" s="2880"/>
      <c r="M43" s="2879"/>
      <c r="N43" s="2880"/>
      <c r="O43" s="2879"/>
      <c r="P43" s="2880"/>
      <c r="Q43" s="2881"/>
    </row>
  </sheetData>
  <dataConsolidate/>
  <mergeCells count="58">
    <mergeCell ref="F21:H21"/>
    <mergeCell ref="I21:K21"/>
    <mergeCell ref="L21:N21"/>
    <mergeCell ref="O21:Q21"/>
    <mergeCell ref="F37:Q37"/>
    <mergeCell ref="I31:K31"/>
    <mergeCell ref="L30:N30"/>
    <mergeCell ref="L31:N31"/>
    <mergeCell ref="I35:K35"/>
    <mergeCell ref="I36:K36"/>
    <mergeCell ref="L35:N35"/>
    <mergeCell ref="L36:N36"/>
    <mergeCell ref="F23:H23"/>
    <mergeCell ref="F22:H22"/>
    <mergeCell ref="I22:K22"/>
    <mergeCell ref="I23:K23"/>
    <mergeCell ref="B24:B31"/>
    <mergeCell ref="F36:H36"/>
    <mergeCell ref="F35:H35"/>
    <mergeCell ref="F26:H26"/>
    <mergeCell ref="F25:H25"/>
    <mergeCell ref="F24:H24"/>
    <mergeCell ref="F32:Q32"/>
    <mergeCell ref="F33:Q33"/>
    <mergeCell ref="O35:Q35"/>
    <mergeCell ref="O36:Q36"/>
    <mergeCell ref="I25:K25"/>
    <mergeCell ref="I26:K26"/>
    <mergeCell ref="I27:K27"/>
    <mergeCell ref="I28:K28"/>
    <mergeCell ref="I29:K29"/>
    <mergeCell ref="I24:K24"/>
    <mergeCell ref="L22:N22"/>
    <mergeCell ref="L23:N23"/>
    <mergeCell ref="L24:N24"/>
    <mergeCell ref="L25:N25"/>
    <mergeCell ref="L26:N26"/>
    <mergeCell ref="O22:Q22"/>
    <mergeCell ref="O23:Q23"/>
    <mergeCell ref="O24:Q24"/>
    <mergeCell ref="O25:Q25"/>
    <mergeCell ref="O26:Q26"/>
    <mergeCell ref="F38:Q38"/>
    <mergeCell ref="F39:Q39"/>
    <mergeCell ref="O27:Q27"/>
    <mergeCell ref="O28:Q28"/>
    <mergeCell ref="O29:Q29"/>
    <mergeCell ref="O30:Q30"/>
    <mergeCell ref="O31:Q31"/>
    <mergeCell ref="F29:H29"/>
    <mergeCell ref="F28:H28"/>
    <mergeCell ref="F27:H27"/>
    <mergeCell ref="L27:N27"/>
    <mergeCell ref="L28:N28"/>
    <mergeCell ref="L29:N29"/>
    <mergeCell ref="F31:H31"/>
    <mergeCell ref="F30:H30"/>
    <mergeCell ref="I30:K30"/>
  </mergeCells>
  <hyperlinks>
    <hyperlink ref="A2" location="'Choix Devis&amp;Projet'!A1" display="Retour onglet &quot;Choix Devis&amp;Projet&quot;"/>
  </hyperlinks>
  <printOptions horizontalCentered="1"/>
  <pageMargins left="0.39370078740157483" right="0.39370078740157483" top="0.82677165354330717" bottom="0.59055118110236227" header="0.39370078740157483" footer="0.39370078740157483"/>
  <pageSetup paperSize="9" scale="56"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HF r:id="rId3"/>
</worksheet>
</file>

<file path=xl/worksheets/sheet9.xml><?xml version="1.0" encoding="utf-8"?>
<worksheet xmlns="http://schemas.openxmlformats.org/spreadsheetml/2006/main" xmlns:r="http://schemas.openxmlformats.org/officeDocument/2006/relationships">
  <sheetPr>
    <tabColor rgb="FF0000FF"/>
    <pageSetUpPr fitToPage="1"/>
  </sheetPr>
  <dimension ref="A1:UX210"/>
  <sheetViews>
    <sheetView topLeftCell="A34" zoomScale="70" zoomScaleNormal="70" workbookViewId="0">
      <selection activeCell="A10" sqref="A10:I10"/>
    </sheetView>
  </sheetViews>
  <sheetFormatPr baseColWidth="10" defaultRowHeight="15" outlineLevelRow="1"/>
  <cols>
    <col min="1" max="3" width="12.42578125" style="1122" customWidth="1"/>
    <col min="4" max="4" width="1.28515625" style="1124" customWidth="1"/>
    <col min="5" max="5" width="1.28515625" style="1125" customWidth="1"/>
    <col min="6" max="6" width="1.28515625" style="1124" customWidth="1"/>
    <col min="7" max="7" width="1.28515625" style="1125" customWidth="1"/>
    <col min="8" max="8" width="1.28515625" style="1124" customWidth="1"/>
    <col min="9" max="9" width="1.28515625" style="1125" customWidth="1"/>
    <col min="10" max="10" width="1.28515625" style="1124" customWidth="1"/>
    <col min="11" max="11" width="1.28515625" style="1125" customWidth="1"/>
    <col min="12" max="12" width="1.28515625" style="1124" customWidth="1"/>
    <col min="13" max="13" width="1.28515625" style="1125" customWidth="1"/>
    <col min="14" max="14" width="1.28515625" style="1124" customWidth="1"/>
    <col min="15" max="15" width="1.28515625" style="1125" customWidth="1"/>
    <col min="16" max="16" width="1.28515625" style="1124" customWidth="1"/>
    <col min="17" max="17" width="1.28515625" style="1125" customWidth="1"/>
    <col min="18" max="18" width="1.28515625" style="1124" customWidth="1"/>
    <col min="19" max="19" width="1.28515625" style="1125" customWidth="1"/>
    <col min="20" max="20" width="1.28515625" style="1124" customWidth="1"/>
    <col min="21" max="21" width="1.28515625" style="1125" customWidth="1"/>
    <col min="22" max="22" width="1.28515625" style="1124" customWidth="1"/>
    <col min="23" max="23" width="1.28515625" style="1125" customWidth="1"/>
    <col min="24" max="24" width="1.28515625" style="1124" customWidth="1"/>
    <col min="25" max="25" width="1.28515625" style="1125" customWidth="1"/>
    <col min="26" max="26" width="1.28515625" style="1124" customWidth="1"/>
    <col min="27" max="27" width="1.28515625" style="1125" customWidth="1"/>
    <col min="28" max="28" width="1.28515625" style="1124" customWidth="1"/>
    <col min="29" max="30" width="1.28515625" style="1125" customWidth="1"/>
    <col min="31" max="31" width="1.28515625" style="1124" customWidth="1"/>
    <col min="32" max="32" width="1.28515625" style="1125" customWidth="1"/>
    <col min="33" max="236" width="1.28515625" style="1122" customWidth="1"/>
    <col min="237" max="239" width="1.28515625" style="2536" customWidth="1"/>
    <col min="240" max="346" width="11.42578125" style="2536"/>
    <col min="347" max="357" width="11.42578125" style="1122"/>
    <col min="358" max="358" width="7.7109375" style="1122" customWidth="1"/>
    <col min="359" max="359" width="24.7109375" style="1122" customWidth="1"/>
    <col min="360" max="573" width="1.28515625" style="1122" customWidth="1"/>
    <col min="574" max="16384" width="11.42578125" style="1122"/>
  </cols>
  <sheetData>
    <row r="1" spans="1:432" s="195" customFormat="1" ht="15.75" thickBot="1">
      <c r="A1" s="194" t="s">
        <v>3011</v>
      </c>
      <c r="D1" s="199"/>
      <c r="E1" s="200"/>
      <c r="F1" s="199"/>
      <c r="G1" s="200"/>
      <c r="H1" s="199"/>
      <c r="I1" s="200"/>
      <c r="J1" s="199"/>
      <c r="K1" s="200"/>
      <c r="L1" s="199"/>
      <c r="M1" s="200"/>
      <c r="N1" s="199"/>
      <c r="O1" s="200"/>
      <c r="P1" s="199"/>
      <c r="Q1" s="200"/>
      <c r="R1" s="199"/>
      <c r="S1" s="200"/>
      <c r="T1" s="199"/>
      <c r="U1" s="200"/>
      <c r="V1" s="199"/>
      <c r="W1" s="200"/>
      <c r="X1" s="199"/>
      <c r="Y1" s="200"/>
      <c r="Z1" s="199"/>
      <c r="AA1" s="200"/>
      <c r="AB1" s="199"/>
      <c r="AC1" s="200"/>
      <c r="AD1" s="200"/>
      <c r="AE1" s="199"/>
      <c r="AF1" s="200"/>
    </row>
    <row r="2" spans="1:432">
      <c r="A2" s="315" t="s">
        <v>1952</v>
      </c>
      <c r="AJ2" s="1124"/>
      <c r="AK2" s="1125"/>
      <c r="AL2" s="1124"/>
      <c r="AM2" s="1125"/>
      <c r="AN2" s="1124"/>
    </row>
    <row r="3" spans="1:432">
      <c r="D3" s="1673" t="s">
        <v>1385</v>
      </c>
      <c r="E3" s="1704"/>
      <c r="F3" s="1122"/>
      <c r="G3" s="1124"/>
      <c r="BP3" s="1125"/>
      <c r="BQ3" s="1672" t="s">
        <v>1390</v>
      </c>
      <c r="BR3" s="1124"/>
      <c r="BS3" s="1125"/>
      <c r="BT3" s="1124"/>
      <c r="BU3" s="1124"/>
      <c r="BV3" s="1125"/>
      <c r="BW3" s="1124"/>
      <c r="BX3" s="1125"/>
      <c r="BY3" s="1124"/>
      <c r="BZ3" s="1125"/>
      <c r="CA3" s="1124"/>
      <c r="CL3" s="1125"/>
      <c r="CM3" s="1124"/>
      <c r="CN3" s="1125"/>
      <c r="CO3" s="1124"/>
      <c r="CP3" s="1125"/>
      <c r="CQ3" s="1124"/>
      <c r="CR3" s="1125"/>
      <c r="CS3" s="1124"/>
      <c r="CT3" s="1125"/>
      <c r="CU3" s="1124"/>
      <c r="CV3" s="1125"/>
      <c r="CW3" s="1124"/>
      <c r="CX3" s="1125"/>
      <c r="CY3" s="1124"/>
      <c r="CZ3" s="1125"/>
      <c r="DA3" s="1125"/>
      <c r="DB3" s="1124"/>
      <c r="DC3" s="1125"/>
      <c r="DW3" s="1124"/>
      <c r="DX3" s="1672"/>
      <c r="DY3" s="1672" t="s">
        <v>1384</v>
      </c>
      <c r="DZ3" s="1125"/>
      <c r="EA3" s="1124"/>
      <c r="ND3" s="1125"/>
      <c r="NE3" s="1672" t="s">
        <v>1390</v>
      </c>
      <c r="NF3" s="1124"/>
      <c r="NG3" s="1125"/>
      <c r="NH3" s="1124"/>
      <c r="NI3" s="1124"/>
      <c r="NJ3" s="1125"/>
      <c r="NK3" s="1124"/>
      <c r="NL3" s="1125"/>
      <c r="NM3" s="1124"/>
      <c r="NN3" s="1125"/>
      <c r="NO3" s="1124"/>
      <c r="NZ3" s="1125"/>
      <c r="OA3" s="1124"/>
      <c r="OB3" s="1125"/>
      <c r="OC3" s="1124"/>
      <c r="OD3" s="1125"/>
      <c r="OE3" s="1124"/>
      <c r="OF3" s="1125"/>
      <c r="OG3" s="1124"/>
      <c r="OH3" s="1125"/>
      <c r="OI3" s="1124"/>
      <c r="OJ3" s="1125"/>
      <c r="OK3" s="1124"/>
      <c r="OL3" s="1125"/>
      <c r="OM3" s="1124"/>
      <c r="ON3" s="1125"/>
      <c r="OO3" s="1125"/>
      <c r="OP3" s="1124"/>
      <c r="OQ3" s="1125"/>
      <c r="PK3" s="1124"/>
      <c r="PL3" s="1672"/>
      <c r="PM3" s="1672" t="s">
        <v>1384</v>
      </c>
      <c r="PN3" s="1125"/>
      <c r="PO3" s="1124"/>
    </row>
    <row r="4" spans="1:432">
      <c r="B4" s="1121" t="s">
        <v>213</v>
      </c>
      <c r="C4" s="1432" t="s">
        <v>206</v>
      </c>
      <c r="D4" s="1503" t="s">
        <v>1549</v>
      </c>
      <c r="E4" s="1123"/>
      <c r="F4" s="1121"/>
      <c r="G4" s="1124"/>
      <c r="BP4" s="1432" t="s">
        <v>338</v>
      </c>
      <c r="BQ4" s="261"/>
      <c r="BR4" s="261"/>
      <c r="BS4" s="261"/>
      <c r="BT4" s="1121"/>
      <c r="BU4" s="1124"/>
      <c r="BV4" s="1125"/>
      <c r="BW4" s="1121"/>
      <c r="BX4" s="261"/>
      <c r="BY4" s="1121"/>
      <c r="BZ4" s="261"/>
      <c r="CA4" s="1121"/>
      <c r="CL4" s="261"/>
      <c r="CM4" s="1124"/>
      <c r="CN4" s="1125"/>
      <c r="CO4" s="1124"/>
      <c r="CP4" s="1125"/>
      <c r="CQ4" s="1124"/>
      <c r="CR4" s="1125"/>
      <c r="CS4" s="1124"/>
      <c r="CT4" s="1125"/>
      <c r="CU4" s="1124"/>
      <c r="CV4" s="1125"/>
      <c r="CW4" s="1124"/>
      <c r="CX4" s="1125"/>
      <c r="CY4" s="1124"/>
      <c r="CZ4" s="1125"/>
      <c r="DA4" s="1125"/>
      <c r="DB4" s="1124"/>
      <c r="DC4" s="1125"/>
      <c r="DW4" s="1121"/>
      <c r="DX4" s="1793" t="s">
        <v>1434</v>
      </c>
      <c r="DY4" s="1123"/>
      <c r="DZ4" s="1125"/>
      <c r="EA4" s="261"/>
      <c r="ND4" s="1432" t="s">
        <v>338</v>
      </c>
      <c r="NE4" s="261"/>
      <c r="NF4" s="261" t="s">
        <v>1702</v>
      </c>
      <c r="NG4" s="261"/>
      <c r="NH4" s="1121"/>
      <c r="NI4" s="1124"/>
      <c r="NJ4" s="1125"/>
      <c r="NK4" s="1121"/>
      <c r="NL4" s="261"/>
      <c r="NM4" s="1121"/>
      <c r="NN4" s="261"/>
      <c r="NO4" s="1121"/>
      <c r="NZ4" s="261"/>
      <c r="OA4" s="1124"/>
      <c r="OB4" s="1125"/>
      <c r="OC4" s="1124"/>
      <c r="OD4" s="1125"/>
      <c r="OE4" s="1124"/>
      <c r="OF4" s="1125"/>
      <c r="OG4" s="1124"/>
      <c r="OH4" s="1125"/>
      <c r="OI4" s="1124"/>
      <c r="OJ4" s="1125"/>
      <c r="OK4" s="1124"/>
      <c r="OL4" s="1125"/>
      <c r="OM4" s="1124"/>
      <c r="ON4" s="1125"/>
      <c r="OO4" s="1125"/>
      <c r="OP4" s="1124"/>
      <c r="OQ4" s="1125"/>
      <c r="PK4" s="1121"/>
      <c r="PL4" s="2459" t="s">
        <v>1434</v>
      </c>
      <c r="PM4" s="1123"/>
      <c r="PN4" s="1125"/>
      <c r="PO4" s="261" t="s">
        <v>1703</v>
      </c>
    </row>
    <row r="5" spans="1:432">
      <c r="C5" s="1432" t="s">
        <v>207</v>
      </c>
      <c r="D5" s="1369" t="s">
        <v>1550</v>
      </c>
      <c r="E5" s="1123"/>
      <c r="F5" s="1121"/>
      <c r="G5" s="1124"/>
      <c r="BP5" s="1432" t="s">
        <v>339</v>
      </c>
      <c r="BQ5" s="261"/>
      <c r="BR5" s="261"/>
      <c r="BS5" s="261"/>
      <c r="BT5" s="1121"/>
      <c r="BU5" s="1124"/>
      <c r="BV5" s="1125"/>
      <c r="BW5" s="1121"/>
      <c r="BX5" s="261"/>
      <c r="BY5" s="1121"/>
      <c r="BZ5" s="261"/>
      <c r="CA5" s="1121"/>
      <c r="CL5" s="261"/>
      <c r="CM5" s="1124"/>
      <c r="CN5" s="1125"/>
      <c r="CO5" s="1124"/>
      <c r="CP5" s="1125"/>
      <c r="CQ5" s="1124"/>
      <c r="CR5" s="1125"/>
      <c r="CS5" s="1124"/>
      <c r="CT5" s="1125"/>
      <c r="CU5" s="1124"/>
      <c r="CV5" s="1125"/>
      <c r="CW5" s="1124"/>
      <c r="CX5" s="1125"/>
      <c r="CY5" s="1124"/>
      <c r="CZ5" s="1125"/>
      <c r="DA5" s="1125"/>
      <c r="DB5" s="1124"/>
      <c r="DC5" s="1125"/>
      <c r="DW5" s="1121"/>
      <c r="DX5" s="1432" t="s">
        <v>1673</v>
      </c>
      <c r="DY5" s="1123"/>
      <c r="DZ5" s="1125"/>
      <c r="EA5" s="261"/>
      <c r="ND5" s="1432" t="s">
        <v>339</v>
      </c>
      <c r="NE5" s="261"/>
      <c r="NF5" s="261" t="s">
        <v>1653</v>
      </c>
      <c r="NG5" s="261"/>
      <c r="NH5" s="1121"/>
      <c r="NI5" s="1124"/>
      <c r="NJ5" s="1125"/>
      <c r="NK5" s="1121"/>
      <c r="NL5" s="261"/>
      <c r="NM5" s="1121"/>
      <c r="NN5" s="261"/>
      <c r="NO5" s="1121"/>
      <c r="NZ5" s="261"/>
      <c r="OA5" s="1124"/>
      <c r="OB5" s="1125"/>
      <c r="OC5" s="1124"/>
      <c r="OD5" s="1125"/>
      <c r="OE5" s="1124"/>
      <c r="OF5" s="1125"/>
      <c r="OG5" s="1124"/>
      <c r="OH5" s="1125"/>
      <c r="OI5" s="1124"/>
      <c r="OJ5" s="1125"/>
      <c r="OK5" s="1124"/>
      <c r="OL5" s="1125"/>
      <c r="OM5" s="1124"/>
      <c r="ON5" s="1125"/>
      <c r="OO5" s="1125"/>
      <c r="OP5" s="1124"/>
      <c r="OQ5" s="1125"/>
      <c r="PK5" s="1121"/>
      <c r="PL5" s="1432" t="s">
        <v>1673</v>
      </c>
      <c r="PM5" s="1123"/>
      <c r="PN5" s="1125"/>
      <c r="PO5" s="261" t="s">
        <v>1654</v>
      </c>
    </row>
    <row r="6" spans="1:432">
      <c r="C6" s="138" t="s">
        <v>205</v>
      </c>
      <c r="D6" s="1369" t="s">
        <v>2003</v>
      </c>
      <c r="E6" s="1123"/>
      <c r="F6" s="1121"/>
      <c r="G6" s="1124"/>
      <c r="BP6" s="1432" t="s">
        <v>344</v>
      </c>
      <c r="BQ6" s="261"/>
      <c r="BR6" s="261" t="s">
        <v>1885</v>
      </c>
      <c r="BS6" s="261"/>
      <c r="BT6" s="1121"/>
      <c r="BU6" s="1124"/>
      <c r="BV6" s="1125"/>
      <c r="BW6" s="1121"/>
      <c r="BX6" s="261"/>
      <c r="BY6" s="1121"/>
      <c r="BZ6" s="261"/>
      <c r="CA6" s="1121"/>
      <c r="CL6" s="261"/>
      <c r="CM6" s="1124"/>
      <c r="CN6" s="1125"/>
      <c r="CO6" s="1124"/>
      <c r="CP6" s="1125"/>
      <c r="CQ6" s="1124"/>
      <c r="CR6" s="1125"/>
      <c r="CS6" s="1124"/>
      <c r="CT6" s="1125"/>
      <c r="CU6" s="1124"/>
      <c r="CV6" s="1125"/>
      <c r="CW6" s="1124"/>
      <c r="CX6" s="1125"/>
      <c r="CY6" s="1124"/>
      <c r="CZ6" s="1125"/>
      <c r="DA6" s="1125"/>
      <c r="DB6" s="1124"/>
      <c r="DC6" s="1125"/>
      <c r="DW6" s="1121"/>
      <c r="DX6" s="1432" t="s">
        <v>1674</v>
      </c>
      <c r="DY6" s="1123"/>
      <c r="DZ6" s="1125"/>
      <c r="EA6" s="261" t="s">
        <v>1886</v>
      </c>
      <c r="ND6" s="1432" t="s">
        <v>344</v>
      </c>
      <c r="NE6" s="261"/>
      <c r="NF6" s="261" t="s">
        <v>1655</v>
      </c>
      <c r="NG6" s="261"/>
      <c r="NH6" s="1121"/>
      <c r="NI6" s="1124"/>
      <c r="NJ6" s="1125"/>
      <c r="NK6" s="1121"/>
      <c r="NL6" s="261"/>
      <c r="NM6" s="1121"/>
      <c r="NN6" s="261"/>
      <c r="NO6" s="1121"/>
      <c r="NZ6" s="261"/>
      <c r="OA6" s="1124"/>
      <c r="OB6" s="1125"/>
      <c r="OC6" s="1124"/>
      <c r="OD6" s="1125"/>
      <c r="OE6" s="1124"/>
      <c r="OF6" s="1125"/>
      <c r="OG6" s="1124"/>
      <c r="OH6" s="1125"/>
      <c r="OI6" s="1124"/>
      <c r="OJ6" s="1125"/>
      <c r="OK6" s="1124"/>
      <c r="OL6" s="1125"/>
      <c r="OM6" s="1124"/>
      <c r="ON6" s="1125"/>
      <c r="OO6" s="1125"/>
      <c r="OP6" s="1124"/>
      <c r="OQ6" s="1125"/>
      <c r="PK6" s="1121"/>
      <c r="PL6" s="1432" t="s">
        <v>1674</v>
      </c>
      <c r="PM6" s="1123"/>
      <c r="PN6" s="1125"/>
      <c r="PO6" s="261" t="s">
        <v>1656</v>
      </c>
      <c r="PP6" s="1123"/>
    </row>
    <row r="7" spans="1:432">
      <c r="C7" s="138" t="s">
        <v>208</v>
      </c>
      <c r="D7" s="261"/>
      <c r="E7" s="1123"/>
      <c r="F7" s="1121"/>
      <c r="G7" s="1124"/>
      <c r="BP7" s="1704" t="s">
        <v>432</v>
      </c>
      <c r="BQ7" s="261"/>
      <c r="BR7" s="261" t="s">
        <v>1996</v>
      </c>
      <c r="BS7" s="261"/>
      <c r="BT7" s="1121"/>
      <c r="BU7" s="2540"/>
      <c r="BV7" s="2541"/>
      <c r="BW7" s="1121"/>
      <c r="BX7" s="261"/>
      <c r="BY7" s="1121"/>
      <c r="BZ7" s="261"/>
      <c r="CA7" s="1121"/>
      <c r="CB7" s="2536"/>
      <c r="CC7" s="2536"/>
      <c r="CD7" s="2536"/>
      <c r="CE7" s="2536"/>
      <c r="CF7" s="2536"/>
      <c r="CG7" s="2536"/>
      <c r="CH7" s="2536"/>
      <c r="CI7" s="2536"/>
      <c r="CJ7" s="2536"/>
      <c r="CK7" s="2536"/>
      <c r="CL7" s="261"/>
      <c r="CM7" s="2540"/>
      <c r="CN7" s="2541"/>
      <c r="CO7" s="2540"/>
      <c r="CP7" s="2541"/>
      <c r="CQ7" s="2540"/>
      <c r="CR7" s="2541"/>
      <c r="CS7" s="2540"/>
      <c r="CT7" s="2541"/>
      <c r="CU7" s="2540"/>
      <c r="CV7" s="2541"/>
      <c r="CW7" s="2540"/>
      <c r="CX7" s="2541"/>
      <c r="CY7" s="2540"/>
      <c r="CZ7" s="2541"/>
      <c r="DA7" s="2541"/>
      <c r="DB7" s="2540"/>
      <c r="DC7" s="2541"/>
      <c r="DD7" s="2536"/>
      <c r="DE7" s="2536"/>
      <c r="DF7" s="2536"/>
      <c r="DG7" s="2536"/>
      <c r="DH7" s="2536"/>
      <c r="DI7" s="2536"/>
      <c r="DJ7" s="2536"/>
      <c r="DK7" s="2536"/>
      <c r="DL7" s="2536"/>
      <c r="DM7" s="2536"/>
      <c r="DN7" s="2536"/>
      <c r="DO7" s="2536"/>
      <c r="DP7" s="2536"/>
      <c r="DQ7" s="2536"/>
      <c r="DR7" s="2536"/>
      <c r="DS7" s="2536"/>
      <c r="DT7" s="2536"/>
      <c r="DU7" s="2536"/>
      <c r="DV7" s="2536"/>
      <c r="DW7" s="1121"/>
      <c r="DX7" s="2655" t="s">
        <v>1676</v>
      </c>
      <c r="DY7" s="1123"/>
      <c r="DZ7" s="2541"/>
      <c r="EA7" s="2541" t="s">
        <v>1995</v>
      </c>
      <c r="EB7" s="1123"/>
      <c r="ND7" s="2459" t="s">
        <v>432</v>
      </c>
      <c r="NE7" s="261"/>
      <c r="NF7" s="261" t="s">
        <v>1671</v>
      </c>
      <c r="NG7" s="261"/>
      <c r="NH7" s="1121"/>
      <c r="NI7" s="1124"/>
      <c r="NJ7" s="1125"/>
      <c r="NK7" s="1121"/>
      <c r="NL7" s="261"/>
      <c r="NM7" s="1121"/>
      <c r="NN7" s="261"/>
      <c r="NO7" s="1121"/>
      <c r="NZ7" s="261"/>
      <c r="OA7" s="1124"/>
      <c r="OB7" s="1125"/>
      <c r="OC7" s="1124"/>
      <c r="OD7" s="1125"/>
      <c r="OE7" s="1124"/>
      <c r="OF7" s="1125"/>
      <c r="OG7" s="1124"/>
      <c r="OH7" s="1125"/>
      <c r="OI7" s="1124"/>
      <c r="OJ7" s="1125"/>
      <c r="OK7" s="1124"/>
      <c r="OL7" s="1125"/>
      <c r="OM7" s="1124"/>
      <c r="ON7" s="1125"/>
      <c r="OO7" s="1125"/>
      <c r="OP7" s="1124"/>
      <c r="OQ7" s="1125"/>
      <c r="PK7" s="1121"/>
      <c r="PL7" s="2459" t="s">
        <v>1676</v>
      </c>
      <c r="PM7" s="1123"/>
      <c r="PN7" s="1125"/>
      <c r="PO7" s="1125" t="s">
        <v>1682</v>
      </c>
      <c r="PP7" s="1123"/>
    </row>
    <row r="8" spans="1:432">
      <c r="C8" s="1432" t="s">
        <v>238</v>
      </c>
      <c r="D8" s="1123"/>
      <c r="E8" s="135"/>
      <c r="F8" s="1122"/>
      <c r="G8" s="1122"/>
      <c r="BP8" s="1793" t="s">
        <v>635</v>
      </c>
      <c r="BQ8" s="1124"/>
      <c r="BR8" s="261" t="s">
        <v>1890</v>
      </c>
      <c r="BS8" s="1123"/>
      <c r="BT8" s="1125"/>
      <c r="BU8" s="1124"/>
      <c r="BV8" s="1125"/>
      <c r="BW8" s="1124"/>
      <c r="BX8" s="1125"/>
      <c r="BY8" s="1124"/>
      <c r="BZ8" s="1125"/>
      <c r="CA8" s="1124"/>
      <c r="CL8" s="1125"/>
      <c r="CM8" s="1124"/>
      <c r="CN8" s="1125"/>
      <c r="CO8" s="1124"/>
      <c r="CP8" s="1125"/>
      <c r="CQ8" s="1124"/>
      <c r="CR8" s="1125"/>
      <c r="CS8" s="1124"/>
      <c r="CT8" s="1125"/>
      <c r="CU8" s="1124"/>
      <c r="CV8" s="1125"/>
      <c r="CW8" s="1124"/>
      <c r="CX8" s="1125"/>
      <c r="CY8" s="1124"/>
      <c r="CZ8" s="1125"/>
      <c r="DA8" s="1125"/>
      <c r="DB8" s="1124"/>
      <c r="DC8" s="1125"/>
      <c r="DX8" s="1793" t="s">
        <v>1677</v>
      </c>
      <c r="EA8" s="1122" t="s">
        <v>1891</v>
      </c>
      <c r="EB8" s="1123"/>
      <c r="ND8" s="2459" t="s">
        <v>635</v>
      </c>
      <c r="NE8" s="1124"/>
      <c r="NF8" s="261" t="s">
        <v>1672</v>
      </c>
      <c r="NG8" s="1123"/>
      <c r="NH8" s="1125"/>
      <c r="NI8" s="1124"/>
      <c r="NJ8" s="1125"/>
      <c r="NK8" s="1124"/>
      <c r="NL8" s="1125"/>
      <c r="NM8" s="1124"/>
      <c r="NN8" s="1125"/>
      <c r="NO8" s="1124"/>
      <c r="NZ8" s="1125"/>
      <c r="OA8" s="1124"/>
      <c r="OB8" s="1125"/>
      <c r="OC8" s="1124"/>
      <c r="OD8" s="1125"/>
      <c r="OE8" s="1124"/>
      <c r="OF8" s="1125"/>
      <c r="OG8" s="1124"/>
      <c r="OH8" s="1125"/>
      <c r="OI8" s="1124"/>
      <c r="OJ8" s="1125"/>
      <c r="OK8" s="1124"/>
      <c r="OL8" s="1125"/>
      <c r="OM8" s="1124"/>
      <c r="ON8" s="1125"/>
      <c r="OO8" s="1125"/>
      <c r="OP8" s="1124"/>
      <c r="OQ8" s="1125"/>
      <c r="PL8" s="2459" t="s">
        <v>1677</v>
      </c>
      <c r="PO8" s="1122" t="s">
        <v>1681</v>
      </c>
      <c r="PP8" s="1123"/>
    </row>
    <row r="9" spans="1:432" ht="15" customHeight="1">
      <c r="C9" s="1432" t="s">
        <v>239</v>
      </c>
      <c r="D9" s="1123"/>
      <c r="E9" s="135"/>
      <c r="F9" s="1122"/>
      <c r="G9" s="1122"/>
      <c r="BP9" s="1793" t="s">
        <v>909</v>
      </c>
      <c r="BQ9" s="1124"/>
      <c r="BR9" s="261" t="s">
        <v>1887</v>
      </c>
      <c r="BS9" s="1124"/>
      <c r="BT9" s="1125"/>
      <c r="BU9" s="1124"/>
      <c r="BV9" s="1125"/>
      <c r="BW9" s="1124"/>
      <c r="BX9" s="1125"/>
      <c r="BY9" s="1124"/>
      <c r="BZ9" s="1125"/>
      <c r="CA9" s="1124"/>
      <c r="CL9" s="1125"/>
      <c r="CM9" s="1124"/>
      <c r="CN9" s="1125"/>
      <c r="CO9" s="1124"/>
      <c r="CP9" s="1125"/>
      <c r="CQ9" s="1124"/>
      <c r="CR9" s="1125"/>
      <c r="CS9" s="1124"/>
      <c r="CT9" s="1125"/>
      <c r="CU9" s="1124"/>
      <c r="CV9" s="1125"/>
      <c r="CW9" s="1124"/>
      <c r="CX9" s="1125"/>
      <c r="CY9" s="1124"/>
      <c r="CZ9" s="1125"/>
      <c r="DA9" s="1125"/>
      <c r="DB9" s="1124"/>
      <c r="DC9" s="1125"/>
      <c r="DX9" s="1793" t="s">
        <v>1678</v>
      </c>
      <c r="EB9" s="1123"/>
      <c r="ND9" s="2459" t="s">
        <v>909</v>
      </c>
      <c r="NE9" s="1124"/>
      <c r="NF9" s="261" t="s">
        <v>1683</v>
      </c>
      <c r="NG9" s="1124"/>
      <c r="NH9" s="1125"/>
      <c r="NI9" s="1124"/>
      <c r="NJ9" s="1125"/>
      <c r="NK9" s="1124"/>
      <c r="NL9" s="1125"/>
      <c r="NM9" s="1124"/>
      <c r="NN9" s="1125"/>
      <c r="NO9" s="1124"/>
      <c r="NZ9" s="1125"/>
      <c r="OA9" s="1124"/>
      <c r="OB9" s="1125"/>
      <c r="OC9" s="1124"/>
      <c r="OD9" s="1125"/>
      <c r="OE9" s="1124"/>
      <c r="OF9" s="1125"/>
      <c r="OG9" s="1124"/>
      <c r="OH9" s="1125"/>
      <c r="OI9" s="1124"/>
      <c r="OJ9" s="1125"/>
      <c r="OK9" s="1124"/>
      <c r="OL9" s="1125"/>
      <c r="OM9" s="1124"/>
      <c r="ON9" s="1125"/>
      <c r="OO9" s="1125"/>
      <c r="OP9" s="1124"/>
      <c r="OQ9" s="1125"/>
      <c r="PL9" s="2459" t="s">
        <v>1678</v>
      </c>
      <c r="PP9" s="1123"/>
    </row>
    <row r="10" spans="1:432">
      <c r="C10" s="1795" t="s">
        <v>261</v>
      </c>
      <c r="D10" s="1123"/>
      <c r="E10" s="1122"/>
      <c r="F10" s="1122"/>
      <c r="G10" s="1122"/>
      <c r="AZ10" s="261"/>
      <c r="BP10" s="1793" t="s">
        <v>1381</v>
      </c>
      <c r="BR10" s="1123"/>
      <c r="BS10" s="1123"/>
      <c r="DA10" s="1125"/>
      <c r="DB10" s="1124"/>
      <c r="DX10" s="1793" t="s">
        <v>1679</v>
      </c>
      <c r="EB10" s="1123"/>
      <c r="ND10" s="2459" t="s">
        <v>1381</v>
      </c>
      <c r="NF10" s="1123" t="s">
        <v>1892</v>
      </c>
      <c r="OO10" s="1125"/>
      <c r="OP10" s="1124"/>
      <c r="PL10" s="2459" t="s">
        <v>1679</v>
      </c>
      <c r="PP10" s="1123"/>
    </row>
    <row r="11" spans="1:432" ht="17.25" customHeight="1">
      <c r="A11" s="176"/>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F11" s="1122"/>
      <c r="BP11" s="1793" t="s">
        <v>1386</v>
      </c>
      <c r="BR11" s="1123" t="s">
        <v>1888</v>
      </c>
      <c r="BS11" s="1123"/>
      <c r="DX11" s="1793" t="s">
        <v>1680</v>
      </c>
      <c r="EA11" s="1123" t="s">
        <v>1889</v>
      </c>
      <c r="EB11" s="1123"/>
      <c r="ND11" s="2459" t="s">
        <v>1386</v>
      </c>
      <c r="NF11" s="1123"/>
      <c r="PL11" s="2459" t="s">
        <v>1680</v>
      </c>
      <c r="PP11" s="1123"/>
    </row>
    <row r="12" spans="1:432">
      <c r="C12" s="1705"/>
    </row>
    <row r="13" spans="1:432">
      <c r="ED13" s="261"/>
    </row>
    <row r="14" spans="1:432">
      <c r="A14" s="1774" t="s">
        <v>3036</v>
      </c>
      <c r="B14" s="1775"/>
      <c r="C14" s="1776"/>
      <c r="D14" s="1774"/>
      <c r="E14" s="1775"/>
      <c r="F14" s="1775"/>
      <c r="G14" s="1775"/>
      <c r="H14" s="1775"/>
      <c r="I14" s="1775"/>
      <c r="J14" s="1775"/>
      <c r="K14" s="1775"/>
      <c r="L14" s="1775"/>
      <c r="M14" s="1775"/>
      <c r="N14" s="1775"/>
      <c r="O14" s="1775"/>
      <c r="P14" s="1775"/>
      <c r="Q14" s="1775"/>
      <c r="R14" s="1775"/>
      <c r="S14" s="1775"/>
      <c r="T14" s="1775"/>
      <c r="U14" s="1775"/>
      <c r="V14" s="1775"/>
      <c r="W14" s="1775"/>
      <c r="X14" s="1775"/>
      <c r="Y14" s="1775"/>
      <c r="Z14" s="1775"/>
      <c r="AA14" s="1775"/>
      <c r="AB14" s="1775"/>
      <c r="AC14" s="1775"/>
      <c r="AD14" s="1775"/>
      <c r="AE14" s="1775"/>
      <c r="AF14" s="1775"/>
      <c r="AG14" s="1775"/>
      <c r="AH14" s="1775"/>
      <c r="AI14" s="1775"/>
      <c r="AJ14" s="1775"/>
      <c r="AK14" s="1775"/>
      <c r="AL14" s="1775"/>
      <c r="AM14" s="1775"/>
      <c r="AN14" s="1775"/>
      <c r="AO14" s="1775"/>
      <c r="AP14" s="1775"/>
      <c r="AQ14" s="1775"/>
      <c r="AR14" s="1775"/>
      <c r="AS14" s="1775"/>
      <c r="AT14" s="1775"/>
      <c r="AU14" s="1775"/>
      <c r="AV14" s="1775"/>
      <c r="AW14" s="1775"/>
      <c r="AX14" s="1775"/>
      <c r="AY14" s="1775"/>
      <c r="AZ14" s="1775"/>
      <c r="BA14" s="1775"/>
      <c r="BB14" s="1775"/>
      <c r="BC14" s="1775"/>
      <c r="BD14" s="1775"/>
      <c r="BE14" s="1775"/>
      <c r="BF14" s="1775"/>
      <c r="BG14" s="1775"/>
      <c r="BH14" s="1775"/>
      <c r="BI14" s="1775"/>
      <c r="BJ14" s="1775"/>
      <c r="BK14" s="1775"/>
      <c r="BL14" s="1775"/>
      <c r="BM14" s="1775"/>
      <c r="BN14" s="1775"/>
      <c r="BO14" s="1775"/>
      <c r="BP14" s="1775"/>
      <c r="BQ14" s="1775"/>
      <c r="BR14" s="1775"/>
      <c r="BS14" s="1775"/>
      <c r="BT14" s="1775"/>
      <c r="BU14" s="1775"/>
      <c r="BV14" s="1775"/>
      <c r="BW14" s="1775"/>
      <c r="BX14" s="1775"/>
      <c r="BY14" s="1775"/>
      <c r="BZ14" s="1775"/>
      <c r="CA14" s="1775"/>
      <c r="CB14" s="1775"/>
      <c r="CC14" s="1775"/>
      <c r="CD14" s="1775"/>
      <c r="CE14" s="1775"/>
      <c r="CF14" s="1775"/>
      <c r="CG14" s="1775"/>
      <c r="CH14" s="1775"/>
      <c r="CI14" s="1775"/>
      <c r="CJ14" s="1775"/>
      <c r="CK14" s="1775"/>
      <c r="CL14" s="1775"/>
      <c r="CM14" s="1775"/>
      <c r="CN14" s="1775"/>
      <c r="CO14" s="1775"/>
      <c r="CP14" s="1775"/>
      <c r="CQ14" s="1775"/>
      <c r="CR14" s="1775"/>
      <c r="CS14" s="1775"/>
      <c r="CT14" s="1775"/>
      <c r="CU14" s="1775"/>
      <c r="CV14" s="1775"/>
      <c r="CW14" s="1775"/>
      <c r="CX14" s="1775"/>
      <c r="CY14" s="1775"/>
      <c r="CZ14" s="1775"/>
      <c r="DA14" s="1775"/>
      <c r="DB14" s="1775"/>
      <c r="DC14" s="1775"/>
      <c r="DD14" s="1775"/>
      <c r="DE14" s="1775"/>
      <c r="DF14" s="1775"/>
      <c r="DG14" s="1775"/>
      <c r="DH14" s="1775"/>
      <c r="DI14" s="1775"/>
      <c r="DJ14" s="1775"/>
      <c r="DK14" s="1775"/>
      <c r="DL14" s="1775"/>
      <c r="DM14" s="1775"/>
      <c r="DN14" s="1775"/>
      <c r="DO14" s="1775"/>
      <c r="DP14" s="1775"/>
      <c r="DQ14" s="1775"/>
      <c r="DR14" s="1775"/>
      <c r="DS14" s="1775"/>
      <c r="DT14" s="1775"/>
      <c r="DU14" s="1775"/>
      <c r="DV14" s="1775"/>
      <c r="DW14" s="1775"/>
      <c r="DX14" s="1775"/>
      <c r="DY14" s="1775"/>
      <c r="DZ14" s="1775"/>
      <c r="EA14" s="1775"/>
      <c r="EB14" s="1775"/>
      <c r="EC14" s="1775"/>
      <c r="ED14" s="1775"/>
      <c r="EE14" s="1775"/>
      <c r="EF14" s="1775"/>
      <c r="EG14" s="1775"/>
      <c r="EH14" s="1775"/>
      <c r="EI14" s="1775"/>
      <c r="EJ14" s="1775"/>
      <c r="EK14" s="1775"/>
      <c r="EL14" s="1775"/>
      <c r="EM14" s="1775"/>
      <c r="EN14" s="1775"/>
      <c r="EO14" s="1775"/>
      <c r="EP14" s="1775"/>
      <c r="EQ14" s="1775"/>
      <c r="ER14" s="1775"/>
      <c r="ES14" s="1775"/>
      <c r="ET14" s="1775"/>
      <c r="EU14" s="1775"/>
      <c r="EV14" s="1775"/>
      <c r="EW14" s="1775"/>
      <c r="EX14" s="177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45"/>
      <c r="GH14" s="145"/>
      <c r="GI14" s="145"/>
      <c r="GJ14" s="145"/>
      <c r="GK14" s="145"/>
      <c r="GL14" s="145"/>
      <c r="GM14" s="145"/>
      <c r="GN14" s="145"/>
      <c r="GO14" s="145"/>
      <c r="GP14" s="145"/>
      <c r="GQ14" s="145"/>
      <c r="GR14" s="145"/>
      <c r="GS14" s="145"/>
      <c r="GT14" s="145"/>
      <c r="GU14" s="145"/>
      <c r="GV14" s="145"/>
      <c r="GW14" s="145"/>
      <c r="GX14" s="145"/>
      <c r="GY14" s="145"/>
      <c r="GZ14" s="145"/>
      <c r="HA14" s="145"/>
      <c r="HB14" s="145"/>
      <c r="HC14" s="145"/>
      <c r="HD14" s="145"/>
      <c r="HE14" s="145"/>
      <c r="HF14" s="145"/>
      <c r="HG14" s="145"/>
      <c r="HH14" s="145"/>
      <c r="HI14" s="145"/>
      <c r="HJ14" s="145"/>
      <c r="HK14" s="145"/>
      <c r="HL14" s="145"/>
      <c r="HM14" s="145"/>
      <c r="HN14" s="145"/>
      <c r="HO14" s="145"/>
      <c r="HP14" s="145"/>
      <c r="HQ14" s="145"/>
      <c r="HR14" s="145"/>
      <c r="HS14" s="145"/>
      <c r="HT14" s="145"/>
      <c r="HU14" s="145"/>
      <c r="HV14" s="145"/>
      <c r="HW14" s="145"/>
    </row>
    <row r="15" spans="1:432">
      <c r="A15" s="1786" t="s">
        <v>1544</v>
      </c>
      <c r="B15" s="1777"/>
      <c r="C15" s="218"/>
      <c r="D15" s="1778"/>
    </row>
    <row r="16" spans="1:432" ht="21.75" customHeight="1">
      <c r="A16" s="1786" t="s">
        <v>3012</v>
      </c>
      <c r="B16" s="1777"/>
      <c r="C16" s="218"/>
      <c r="D16" s="1778"/>
    </row>
    <row r="17" spans="1:346" ht="18.75">
      <c r="B17" s="1777"/>
      <c r="C17" s="218"/>
      <c r="D17" s="1778"/>
      <c r="AK17" s="4133" t="s">
        <v>3080</v>
      </c>
      <c r="AL17" s="4134"/>
      <c r="AM17" s="4134"/>
      <c r="AN17" s="4134"/>
      <c r="AO17" s="4134"/>
      <c r="AP17" s="4134"/>
      <c r="AQ17" s="4134"/>
      <c r="AR17" s="4134"/>
      <c r="AS17" s="4134"/>
      <c r="AT17" s="4134"/>
      <c r="AU17" s="4134"/>
      <c r="AV17" s="4134"/>
      <c r="AW17" s="4134"/>
      <c r="AX17" s="4134"/>
      <c r="AY17" s="4134"/>
      <c r="AZ17" s="4134"/>
      <c r="BA17" s="4134"/>
      <c r="BB17" s="4134"/>
      <c r="BC17" s="4134"/>
      <c r="BD17" s="4134"/>
      <c r="BE17" s="4134"/>
      <c r="BF17" s="4134"/>
      <c r="BG17" s="4134"/>
      <c r="BH17" s="4134"/>
      <c r="BI17" s="4134"/>
      <c r="BJ17" s="4134"/>
      <c r="BK17" s="4134"/>
      <c r="BL17" s="4134"/>
      <c r="BM17" s="4134"/>
      <c r="BN17" s="4134"/>
      <c r="BO17" s="4134"/>
      <c r="BP17" s="4134"/>
      <c r="BQ17" s="4134"/>
      <c r="BR17" s="4134"/>
      <c r="BS17" s="4134"/>
      <c r="BT17" s="4134"/>
      <c r="BU17" s="4134"/>
      <c r="BV17" s="4134"/>
      <c r="BW17" s="4134"/>
      <c r="BX17" s="4135"/>
      <c r="CE17" s="4136" t="s">
        <v>1064</v>
      </c>
      <c r="CF17" s="4137"/>
      <c r="CG17" s="4137"/>
      <c r="CH17" s="4137"/>
      <c r="CI17" s="4137"/>
      <c r="CJ17" s="4137"/>
      <c r="CK17" s="4137"/>
      <c r="CL17" s="4137"/>
      <c r="CM17" s="4137"/>
      <c r="CN17" s="4137"/>
      <c r="CO17" s="4137"/>
      <c r="CP17" s="4137"/>
      <c r="CQ17" s="4137"/>
      <c r="CR17" s="4137"/>
      <c r="CS17" s="4137"/>
      <c r="CT17" s="4137"/>
      <c r="CU17" s="4137"/>
      <c r="CV17" s="4137"/>
      <c r="CW17" s="4137"/>
      <c r="CX17" s="4137"/>
      <c r="CY17" s="4137"/>
      <c r="CZ17" s="4137"/>
      <c r="DA17" s="4137"/>
      <c r="DB17" s="4137"/>
      <c r="DC17" s="4137"/>
      <c r="DD17" s="4137"/>
      <c r="DE17" s="4137"/>
      <c r="DF17" s="4137"/>
      <c r="DG17" s="4137"/>
      <c r="DH17" s="4137"/>
      <c r="DI17" s="4137"/>
      <c r="DJ17" s="4137"/>
      <c r="DK17" s="4137"/>
      <c r="DL17" s="4137"/>
      <c r="DM17" s="4137"/>
      <c r="DN17" s="4137"/>
      <c r="DO17" s="4137"/>
      <c r="DP17" s="4137"/>
      <c r="DQ17" s="4137"/>
      <c r="DR17" s="4137"/>
      <c r="DS17" s="4137"/>
      <c r="DT17" s="4137"/>
      <c r="DU17" s="4137"/>
      <c r="DV17" s="4137"/>
      <c r="DW17" s="4137"/>
      <c r="DX17" s="4137"/>
      <c r="DY17" s="4137"/>
      <c r="DZ17" s="4137"/>
      <c r="EA17" s="4137"/>
      <c r="EB17" s="4137"/>
      <c r="EC17" s="4137"/>
      <c r="ED17" s="4137"/>
      <c r="EE17" s="4137"/>
      <c r="EF17" s="4137"/>
      <c r="EG17" s="4137"/>
      <c r="EH17" s="4137"/>
      <c r="EI17" s="4137"/>
      <c r="EJ17" s="4137"/>
      <c r="EK17" s="4137"/>
      <c r="EL17" s="4137"/>
      <c r="EM17" s="4137"/>
      <c r="EN17" s="4137"/>
      <c r="EO17" s="4137"/>
      <c r="EP17" s="4137"/>
      <c r="EQ17" s="4137"/>
      <c r="ER17" s="4137"/>
      <c r="ES17" s="4137"/>
      <c r="ET17" s="4137"/>
      <c r="EU17" s="4137"/>
      <c r="EV17" s="4137"/>
      <c r="EW17" s="4137"/>
      <c r="EX17" s="4137"/>
      <c r="EY17" s="4137"/>
      <c r="EZ17" s="4137"/>
      <c r="FA17" s="4137"/>
      <c r="FB17" s="4137"/>
      <c r="FC17" s="4137"/>
      <c r="FD17" s="4137"/>
      <c r="FE17" s="4137"/>
      <c r="FF17" s="4137"/>
      <c r="FG17" s="4137"/>
      <c r="FH17" s="4137"/>
      <c r="FI17" s="4137"/>
      <c r="FJ17" s="4137"/>
      <c r="FK17" s="4137"/>
      <c r="FL17" s="4137"/>
      <c r="FM17" s="4137"/>
      <c r="FN17" s="4137"/>
      <c r="FO17" s="4137"/>
      <c r="FP17" s="4137"/>
      <c r="FQ17" s="4137"/>
      <c r="FR17" s="4137"/>
      <c r="FS17" s="4137"/>
      <c r="FT17" s="4137"/>
      <c r="FU17" s="4137"/>
      <c r="FV17" s="4137"/>
      <c r="FW17" s="4137"/>
      <c r="FX17" s="4137"/>
      <c r="FY17" s="4137"/>
      <c r="FZ17" s="4137"/>
      <c r="GA17" s="4137"/>
      <c r="GB17" s="4137"/>
      <c r="GC17" s="4137"/>
      <c r="GD17" s="4137"/>
      <c r="GE17" s="4137"/>
      <c r="GF17" s="4137"/>
      <c r="GG17" s="4137"/>
      <c r="GH17" s="4137"/>
      <c r="GI17" s="4137"/>
      <c r="GJ17" s="4137"/>
      <c r="GK17" s="4137"/>
      <c r="GL17" s="4137"/>
      <c r="GM17" s="4137"/>
      <c r="GN17" s="4137"/>
      <c r="GO17" s="4137"/>
      <c r="GP17" s="4137"/>
      <c r="GQ17" s="4137"/>
      <c r="GR17" s="4137"/>
      <c r="GS17" s="4137"/>
      <c r="GT17" s="4137"/>
      <c r="GU17" s="4137"/>
      <c r="GV17" s="4137"/>
      <c r="GW17" s="4137"/>
      <c r="GX17" s="4137"/>
      <c r="GY17" s="4137"/>
      <c r="GZ17" s="4137"/>
      <c r="HA17" s="4137"/>
      <c r="HB17" s="4137"/>
      <c r="HC17" s="4137"/>
      <c r="HD17" s="4137"/>
      <c r="HE17" s="4137"/>
      <c r="HF17" s="4137"/>
      <c r="HG17" s="4137"/>
      <c r="HH17" s="4137"/>
      <c r="HI17" s="4137"/>
      <c r="HJ17" s="4137"/>
      <c r="HK17" s="4137"/>
      <c r="HL17" s="4137"/>
      <c r="HM17" s="4137"/>
      <c r="HN17" s="4137"/>
      <c r="HO17" s="4137"/>
      <c r="HP17" s="4137"/>
      <c r="HQ17" s="4137"/>
      <c r="HR17" s="4137"/>
      <c r="HS17" s="4137"/>
      <c r="HT17" s="4137"/>
      <c r="HU17" s="4137"/>
      <c r="HV17" s="4137"/>
      <c r="HW17" s="4138"/>
    </row>
    <row r="18" spans="1:346" ht="30" customHeight="1">
      <c r="A18" s="1781"/>
      <c r="B18" s="1782"/>
      <c r="C18" s="1782"/>
      <c r="D18" s="1782"/>
      <c r="AK18" s="4106" t="s">
        <v>3015</v>
      </c>
      <c r="AL18" s="4107"/>
      <c r="AM18" s="4107"/>
      <c r="AN18" s="4107"/>
      <c r="AO18" s="4107"/>
      <c r="AP18" s="4107"/>
      <c r="AQ18" s="4107"/>
      <c r="AR18" s="4107"/>
      <c r="AS18" s="4107"/>
      <c r="AT18" s="4107"/>
      <c r="AU18" s="4107"/>
      <c r="AV18" s="4107"/>
      <c r="AW18" s="4107"/>
      <c r="AX18" s="4107"/>
      <c r="AY18" s="4107"/>
      <c r="AZ18" s="4107"/>
      <c r="BA18" s="4107"/>
      <c r="BB18" s="4107"/>
      <c r="BC18" s="4107"/>
      <c r="BD18" s="4107"/>
      <c r="BE18" s="4107"/>
      <c r="BF18" s="4107"/>
      <c r="BG18" s="4107"/>
      <c r="BH18" s="4107"/>
      <c r="BI18" s="4107"/>
      <c r="BJ18" s="4107"/>
      <c r="BK18" s="4107"/>
      <c r="BL18" s="4107"/>
      <c r="BM18" s="4107"/>
      <c r="BN18" s="4107"/>
      <c r="BO18" s="4107"/>
      <c r="BP18" s="4107"/>
      <c r="BQ18" s="4107"/>
      <c r="BR18" s="4107"/>
      <c r="BS18" s="4107"/>
      <c r="BT18" s="4107"/>
      <c r="BU18" s="4107"/>
      <c r="BV18" s="4107"/>
      <c r="BW18" s="4107"/>
      <c r="BX18" s="4108"/>
      <c r="CE18" s="4083" t="s">
        <v>3016</v>
      </c>
      <c r="CF18" s="4084"/>
      <c r="CG18" s="4084"/>
      <c r="CH18" s="4084"/>
      <c r="CI18" s="4084"/>
      <c r="CJ18" s="4084"/>
      <c r="CK18" s="4084"/>
      <c r="CL18" s="4084"/>
      <c r="CM18" s="4084"/>
      <c r="CN18" s="4084"/>
      <c r="CO18" s="4084"/>
      <c r="CP18" s="4084"/>
      <c r="CQ18" s="4084"/>
      <c r="CR18" s="4084"/>
      <c r="CS18" s="4084"/>
      <c r="CT18" s="4084"/>
      <c r="CU18" s="4084"/>
      <c r="CV18" s="4084"/>
      <c r="CW18" s="4084"/>
      <c r="CX18" s="4084"/>
      <c r="CY18" s="4084"/>
      <c r="CZ18" s="4084"/>
      <c r="DA18" s="4084"/>
      <c r="DB18" s="4084"/>
      <c r="DC18" s="4084"/>
      <c r="DD18" s="4084"/>
      <c r="DE18" s="4084"/>
      <c r="DF18" s="4084"/>
      <c r="DG18" s="4084"/>
      <c r="DH18" s="4084"/>
      <c r="DI18" s="4084"/>
      <c r="DJ18" s="4084"/>
      <c r="DK18" s="4084"/>
      <c r="DL18" s="4084"/>
      <c r="DM18" s="4084"/>
      <c r="DN18" s="4084"/>
      <c r="DO18" s="4084"/>
      <c r="DP18" s="4084"/>
      <c r="DQ18" s="4084"/>
      <c r="DR18" s="4084"/>
      <c r="DS18" s="4084"/>
      <c r="DT18" s="4084"/>
      <c r="DU18" s="4084"/>
      <c r="DV18" s="4084"/>
      <c r="DW18" s="4084"/>
      <c r="DX18" s="4084"/>
      <c r="DY18" s="4084"/>
      <c r="DZ18" s="4084"/>
      <c r="EA18" s="4084"/>
      <c r="EB18" s="4084"/>
      <c r="EC18" s="4084"/>
      <c r="ED18" s="4084"/>
      <c r="EE18" s="4084"/>
      <c r="EF18" s="4084"/>
      <c r="EG18" s="4084"/>
      <c r="EH18" s="4084"/>
      <c r="EI18" s="4084"/>
      <c r="EJ18" s="4084"/>
      <c r="EK18" s="4084"/>
      <c r="EL18" s="4084"/>
      <c r="EM18" s="4084"/>
      <c r="EN18" s="4084"/>
      <c r="EO18" s="4084"/>
      <c r="EP18" s="4084"/>
      <c r="EQ18" s="4084"/>
      <c r="ER18" s="4084"/>
      <c r="ES18" s="4084"/>
      <c r="ET18" s="4084"/>
      <c r="EU18" s="4084"/>
      <c r="EV18" s="4084"/>
      <c r="EW18" s="4084"/>
      <c r="EX18" s="4084"/>
      <c r="EY18" s="4084"/>
      <c r="EZ18" s="4084"/>
      <c r="FA18" s="4084"/>
      <c r="FB18" s="4084"/>
      <c r="FC18" s="4084"/>
      <c r="FD18" s="4084"/>
      <c r="FE18" s="4084"/>
      <c r="FF18" s="4084"/>
      <c r="FG18" s="4084"/>
      <c r="FH18" s="4084"/>
      <c r="FI18" s="4084"/>
      <c r="FJ18" s="4084"/>
      <c r="FK18" s="4084"/>
      <c r="FL18" s="4084"/>
      <c r="FM18" s="4084"/>
      <c r="FN18" s="4084"/>
      <c r="FO18" s="4084"/>
      <c r="FP18" s="4084"/>
      <c r="FQ18" s="4084"/>
      <c r="FR18" s="4084"/>
      <c r="FS18" s="4084"/>
      <c r="FT18" s="4084"/>
      <c r="FU18" s="4084"/>
      <c r="FV18" s="4084"/>
      <c r="FW18" s="4084"/>
      <c r="FX18" s="4084"/>
      <c r="FY18" s="4084"/>
      <c r="FZ18" s="4084"/>
      <c r="GA18" s="4084"/>
      <c r="GB18" s="4084"/>
      <c r="GC18" s="4084"/>
      <c r="GD18" s="4084"/>
      <c r="GE18" s="4084"/>
      <c r="GF18" s="4084"/>
      <c r="GG18" s="4084"/>
      <c r="GH18" s="4084"/>
      <c r="GI18" s="4084"/>
      <c r="GJ18" s="4084"/>
      <c r="GK18" s="4084"/>
      <c r="GL18" s="4084"/>
      <c r="GM18" s="4084"/>
      <c r="GN18" s="4084"/>
      <c r="GO18" s="4084"/>
      <c r="GP18" s="4084"/>
      <c r="GQ18" s="4084"/>
      <c r="GR18" s="4084"/>
      <c r="GS18" s="4084"/>
      <c r="GT18" s="4084"/>
      <c r="GU18" s="4084"/>
      <c r="GV18" s="4084"/>
      <c r="GW18" s="4084"/>
      <c r="GX18" s="4084"/>
      <c r="GY18" s="4084"/>
      <c r="GZ18" s="4084"/>
      <c r="HA18" s="4084"/>
      <c r="HB18" s="4084"/>
      <c r="HC18" s="4084"/>
      <c r="HD18" s="4084"/>
      <c r="HE18" s="4084"/>
      <c r="HF18" s="4084"/>
      <c r="HG18" s="4084"/>
      <c r="HH18" s="4084"/>
      <c r="HI18" s="4084"/>
      <c r="HJ18" s="4084"/>
      <c r="HK18" s="4084"/>
      <c r="HL18" s="4084"/>
      <c r="HM18" s="4084"/>
      <c r="HN18" s="4084"/>
      <c r="HO18" s="4084"/>
      <c r="HP18" s="4084"/>
      <c r="HQ18" s="4084"/>
      <c r="HR18" s="4084"/>
      <c r="HS18" s="4084"/>
      <c r="HT18" s="4084"/>
      <c r="HU18" s="4084"/>
      <c r="HV18" s="4084"/>
      <c r="HW18" s="4085"/>
      <c r="IC18" s="1122"/>
      <c r="ID18" s="1122"/>
      <c r="IE18" s="1122"/>
      <c r="IF18" s="1122"/>
      <c r="IG18" s="1122"/>
      <c r="IH18" s="1122"/>
      <c r="II18" s="1122"/>
      <c r="IJ18" s="1122"/>
      <c r="IK18" s="1122"/>
      <c r="IL18" s="1122"/>
      <c r="IM18" s="1122"/>
      <c r="IN18" s="1122"/>
      <c r="IY18" s="1122"/>
      <c r="IZ18" s="1122"/>
      <c r="JA18" s="1122"/>
      <c r="JB18" s="1122"/>
      <c r="JC18" s="1122"/>
      <c r="JD18" s="1122"/>
      <c r="JE18" s="1122"/>
      <c r="JF18" s="1122"/>
      <c r="JG18" s="1122"/>
      <c r="JH18" s="1122"/>
      <c r="JI18" s="1122"/>
      <c r="JJ18" s="1122"/>
      <c r="JK18" s="1122"/>
      <c r="JL18" s="1122"/>
      <c r="JM18" s="1122"/>
      <c r="JN18" s="1122"/>
      <c r="JO18" s="1122"/>
      <c r="JP18" s="1122"/>
      <c r="JQ18" s="1122"/>
      <c r="JR18" s="1122"/>
      <c r="JS18" s="1122"/>
      <c r="JT18" s="1122"/>
      <c r="JU18" s="1122"/>
      <c r="JV18" s="1122"/>
      <c r="JW18" s="1122"/>
      <c r="JX18" s="1122"/>
      <c r="JY18" s="1122"/>
      <c r="JZ18" s="1122"/>
      <c r="KA18" s="1122"/>
      <c r="KB18" s="1122"/>
      <c r="KC18" s="1122"/>
      <c r="KD18" s="1122"/>
      <c r="KE18" s="1122"/>
      <c r="KF18" s="1122"/>
      <c r="KG18" s="1122"/>
      <c r="KH18" s="1122"/>
      <c r="KI18" s="1122"/>
      <c r="KJ18" s="1122"/>
      <c r="KK18" s="1122"/>
      <c r="KL18" s="1122"/>
      <c r="KM18" s="1122"/>
      <c r="KN18" s="1122"/>
      <c r="KO18" s="1122"/>
      <c r="KP18" s="1122"/>
      <c r="KQ18" s="1122"/>
      <c r="KR18" s="1122"/>
      <c r="KS18" s="1122"/>
      <c r="KT18" s="1122"/>
      <c r="KU18" s="1122"/>
      <c r="KV18" s="1122"/>
      <c r="KW18" s="1122"/>
      <c r="KX18" s="1122"/>
      <c r="KY18" s="1122"/>
      <c r="KZ18" s="1122"/>
      <c r="LA18" s="1122"/>
      <c r="LB18" s="1122"/>
      <c r="LC18" s="1122"/>
      <c r="LD18" s="1122"/>
      <c r="LE18" s="1122"/>
      <c r="LF18" s="1122"/>
      <c r="LG18" s="1122"/>
      <c r="LH18" s="1122"/>
      <c r="LI18" s="1122"/>
      <c r="LJ18" s="1122"/>
      <c r="LK18" s="1122"/>
      <c r="LL18" s="1122"/>
      <c r="LM18" s="1122"/>
      <c r="LN18" s="1122"/>
      <c r="LO18" s="1122"/>
      <c r="LP18" s="1122"/>
      <c r="LQ18" s="1122"/>
      <c r="LR18" s="1122"/>
      <c r="LS18" s="1122"/>
      <c r="LT18" s="1122"/>
      <c r="LU18" s="1122"/>
      <c r="LV18" s="1122"/>
      <c r="LW18" s="1122"/>
      <c r="LX18" s="1122"/>
      <c r="LY18" s="1122"/>
      <c r="LZ18" s="1122"/>
      <c r="MA18" s="1122"/>
      <c r="MB18" s="1122"/>
      <c r="MC18" s="1122"/>
      <c r="MD18" s="1122"/>
      <c r="ME18" s="1122"/>
      <c r="MF18" s="1122"/>
      <c r="MG18" s="1122"/>
      <c r="MH18" s="1122"/>
    </row>
    <row r="19" spans="1:346" s="2536" customFormat="1" ht="37.5" customHeight="1">
      <c r="A19" s="1781"/>
      <c r="B19" s="1782"/>
      <c r="C19" s="1782"/>
      <c r="D19" s="1782"/>
      <c r="E19" s="2541"/>
      <c r="F19" s="2540"/>
      <c r="G19" s="2541"/>
      <c r="H19" s="2540"/>
      <c r="I19" s="2541"/>
      <c r="J19" s="2540"/>
      <c r="K19" s="2541"/>
      <c r="L19" s="2540"/>
      <c r="M19" s="2541"/>
      <c r="N19" s="2540"/>
      <c r="O19" s="2541"/>
      <c r="P19" s="2540"/>
      <c r="Q19" s="2541"/>
      <c r="R19" s="2540"/>
      <c r="S19" s="2541"/>
      <c r="T19" s="2540"/>
      <c r="U19" s="2541"/>
      <c r="V19" s="2540"/>
      <c r="W19" s="2541"/>
      <c r="X19" s="2540"/>
      <c r="Y19" s="2541"/>
      <c r="Z19" s="2540"/>
      <c r="AA19" s="2541"/>
      <c r="AB19" s="2540"/>
      <c r="AC19" s="2541"/>
      <c r="AD19" s="2541"/>
      <c r="AE19" s="2540"/>
      <c r="AF19" s="2541"/>
      <c r="AK19" s="4086" t="s">
        <v>3020</v>
      </c>
      <c r="AL19" s="4087"/>
      <c r="AM19" s="4087"/>
      <c r="AN19" s="4087"/>
      <c r="AO19" s="4087"/>
      <c r="AP19" s="4087"/>
      <c r="AQ19" s="4087"/>
      <c r="AR19" s="4087"/>
      <c r="AS19" s="4087"/>
      <c r="AT19" s="4087"/>
      <c r="AU19" s="4087"/>
      <c r="AV19" s="4087"/>
      <c r="AW19" s="4087"/>
      <c r="AX19" s="4087"/>
      <c r="AY19" s="4087"/>
      <c r="AZ19" s="4087"/>
      <c r="BA19" s="4087"/>
      <c r="BB19" s="4087"/>
      <c r="BC19" s="4087"/>
      <c r="BD19" s="4087"/>
      <c r="BE19" s="4087"/>
      <c r="BF19" s="4087"/>
      <c r="BG19" s="4087"/>
      <c r="BH19" s="4087"/>
      <c r="BI19" s="4087"/>
      <c r="BJ19" s="4087"/>
      <c r="BK19" s="4087"/>
      <c r="BL19" s="4087"/>
      <c r="BM19" s="4087"/>
      <c r="BN19" s="4087"/>
      <c r="BO19" s="4087"/>
      <c r="BP19" s="4087"/>
      <c r="BQ19" s="4087"/>
      <c r="BR19" s="4087"/>
      <c r="BS19" s="4087"/>
      <c r="BT19" s="4087"/>
      <c r="BU19" s="4087"/>
      <c r="BV19" s="4087"/>
      <c r="BW19" s="4087"/>
      <c r="BX19" s="4088"/>
      <c r="CE19" s="51" t="s">
        <v>1973</v>
      </c>
      <c r="CF19" s="2539"/>
      <c r="CG19" s="2539"/>
      <c r="CH19" s="2539"/>
      <c r="CI19" s="2539"/>
      <c r="CJ19" s="2539"/>
      <c r="CK19" s="2539"/>
      <c r="CL19" s="2539"/>
      <c r="CM19" s="2539"/>
      <c r="CN19" s="2539"/>
      <c r="CO19" s="2539"/>
      <c r="CP19" s="2539"/>
      <c r="CQ19" s="2539"/>
      <c r="CR19" s="2539"/>
      <c r="CS19" s="2539"/>
      <c r="CT19" s="2539"/>
      <c r="CU19" s="2539"/>
      <c r="CV19" s="2539"/>
      <c r="CW19" s="2539"/>
      <c r="CX19" s="2539"/>
      <c r="CY19" s="2539"/>
      <c r="CZ19" s="2539"/>
      <c r="DA19" s="2539"/>
      <c r="DB19" s="2539"/>
      <c r="DC19" s="2539"/>
      <c r="DD19" s="2539"/>
      <c r="DE19" s="2539"/>
      <c r="DF19" s="2539"/>
      <c r="DG19" s="2539"/>
      <c r="DH19" s="2539"/>
      <c r="DI19" s="2539"/>
      <c r="DJ19" s="2539"/>
      <c r="DK19" s="2539"/>
      <c r="DL19" s="2539"/>
      <c r="DM19" s="2539"/>
      <c r="DN19" s="2539"/>
      <c r="DO19" s="2539"/>
      <c r="DP19" s="2539"/>
      <c r="DQ19" s="2539"/>
      <c r="DR19" s="2539"/>
      <c r="DS19" s="2539"/>
      <c r="DT19" s="2539"/>
      <c r="DU19" s="2539"/>
      <c r="DV19" s="2539"/>
      <c r="DW19" s="2539"/>
      <c r="DX19" s="2539"/>
      <c r="DY19" s="2539"/>
      <c r="DZ19" s="2539"/>
      <c r="EA19" s="2539"/>
      <c r="EB19" s="2539"/>
      <c r="EC19" s="2539"/>
      <c r="ED19" s="2539"/>
      <c r="EE19" s="2539"/>
      <c r="EF19" s="2539"/>
      <c r="EG19" s="2539"/>
      <c r="EH19" s="2539"/>
      <c r="EI19" s="2539"/>
      <c r="EJ19" s="2539"/>
      <c r="EK19" s="2539"/>
      <c r="EL19" s="2539"/>
      <c r="EM19" s="2539"/>
      <c r="EN19" s="2539"/>
      <c r="EO19" s="2539"/>
      <c r="EP19" s="2539"/>
      <c r="EQ19" s="2539"/>
      <c r="ER19" s="2539"/>
      <c r="ES19" s="2539"/>
      <c r="ET19" s="2539"/>
      <c r="EU19" s="2539"/>
      <c r="EV19" s="2539"/>
      <c r="EW19" s="2539"/>
      <c r="EX19" s="2539"/>
      <c r="EY19" s="2539"/>
      <c r="EZ19" s="2539"/>
      <c r="FA19" s="2539"/>
      <c r="FB19" s="2539"/>
      <c r="FC19" s="2625" t="s">
        <v>3017</v>
      </c>
      <c r="FE19" s="2626" t="s">
        <v>3018</v>
      </c>
      <c r="FF19" s="2539"/>
      <c r="FG19" s="2539"/>
      <c r="FH19" s="2539"/>
      <c r="FI19" s="2539"/>
      <c r="FJ19" s="2539"/>
      <c r="FK19" s="2539"/>
      <c r="FL19" s="2539"/>
      <c r="FM19" s="2539"/>
      <c r="FN19" s="2539"/>
      <c r="FO19" s="2539"/>
      <c r="FP19" s="2539"/>
      <c r="FQ19" s="2539"/>
      <c r="FR19" s="2539"/>
      <c r="FS19" s="2539"/>
      <c r="FT19" s="2539"/>
      <c r="FU19" s="2539"/>
      <c r="FV19" s="2539"/>
      <c r="FW19" s="2539"/>
      <c r="FX19" s="2539"/>
      <c r="FY19" s="2539"/>
      <c r="FZ19" s="2539"/>
      <c r="GA19" s="2539"/>
      <c r="GB19" s="2539"/>
      <c r="GC19" s="2539"/>
      <c r="GD19" s="2539"/>
      <c r="GE19" s="2539"/>
      <c r="GF19" s="2539"/>
      <c r="GG19" s="2539"/>
      <c r="GH19" s="2539"/>
      <c r="GI19" s="2539"/>
      <c r="GJ19" s="2539"/>
      <c r="GK19" s="2539"/>
      <c r="GL19" s="2539"/>
      <c r="GM19" s="2539"/>
      <c r="GN19" s="2539"/>
      <c r="GO19" s="2539"/>
      <c r="GP19" s="2539"/>
      <c r="GQ19" s="2539"/>
      <c r="GR19" s="2539"/>
      <c r="GS19" s="2539"/>
      <c r="GT19" s="2539"/>
      <c r="GU19" s="2539"/>
      <c r="GV19" s="2539"/>
      <c r="GW19" s="2539"/>
      <c r="GX19" s="2539"/>
      <c r="GY19" s="2539"/>
      <c r="GZ19" s="2539"/>
      <c r="HA19" s="2539"/>
      <c r="HB19" s="2539"/>
      <c r="HC19" s="2539"/>
      <c r="HD19" s="2625" t="s">
        <v>3018</v>
      </c>
      <c r="HF19" s="2626" t="s">
        <v>3019</v>
      </c>
      <c r="HG19" s="2539"/>
      <c r="HH19" s="2539"/>
      <c r="HI19" s="2539"/>
      <c r="HJ19" s="2539"/>
      <c r="HK19" s="2539"/>
      <c r="HL19" s="2539"/>
      <c r="HM19" s="2539"/>
      <c r="HN19" s="2539"/>
      <c r="HO19" s="2539"/>
      <c r="HP19" s="2539"/>
      <c r="HQ19" s="2539"/>
      <c r="HR19" s="2539"/>
      <c r="HS19" s="2539"/>
      <c r="HT19" s="2539"/>
      <c r="HU19" s="2539"/>
      <c r="HV19" s="2539"/>
      <c r="HW19" s="570"/>
    </row>
    <row r="20" spans="1:346" ht="15.75" customHeight="1">
      <c r="A20" s="1783" t="s">
        <v>1536</v>
      </c>
      <c r="B20" s="1780" t="s">
        <v>1537</v>
      </c>
      <c r="D20" s="1782"/>
      <c r="K20" s="2541"/>
      <c r="L20" s="2536"/>
      <c r="M20" s="1792"/>
      <c r="N20" s="1792"/>
      <c r="O20" s="1792"/>
      <c r="P20" s="1792"/>
      <c r="Q20" s="4104" t="s">
        <v>1608</v>
      </c>
      <c r="R20" s="4104"/>
      <c r="S20" s="4104"/>
      <c r="T20" s="4104"/>
      <c r="U20" s="4104"/>
      <c r="V20" s="4104"/>
      <c r="W20" s="4104"/>
      <c r="X20" s="4104"/>
      <c r="Y20" s="4104"/>
      <c r="Z20" s="4104"/>
      <c r="AA20" s="4104"/>
      <c r="AB20" s="1792"/>
      <c r="AC20" s="1792"/>
      <c r="AD20" s="1792"/>
      <c r="AE20" s="1792"/>
      <c r="AF20" s="1792"/>
      <c r="AG20" s="1792"/>
      <c r="AH20" s="1792"/>
      <c r="AK20" s="4086"/>
      <c r="AL20" s="4087"/>
      <c r="AM20" s="4087"/>
      <c r="AN20" s="4087"/>
      <c r="AO20" s="4087"/>
      <c r="AP20" s="4087"/>
      <c r="AQ20" s="4087"/>
      <c r="AR20" s="4087"/>
      <c r="AS20" s="4087"/>
      <c r="AT20" s="4087"/>
      <c r="AU20" s="4087"/>
      <c r="AV20" s="4087"/>
      <c r="AW20" s="4087"/>
      <c r="AX20" s="4087"/>
      <c r="AY20" s="4087"/>
      <c r="AZ20" s="4087"/>
      <c r="BA20" s="4087"/>
      <c r="BB20" s="4087"/>
      <c r="BC20" s="4087"/>
      <c r="BD20" s="4087"/>
      <c r="BE20" s="4087"/>
      <c r="BF20" s="4087"/>
      <c r="BG20" s="4087"/>
      <c r="BH20" s="4087"/>
      <c r="BI20" s="4087"/>
      <c r="BJ20" s="4087"/>
      <c r="BK20" s="4087"/>
      <c r="BL20" s="4087"/>
      <c r="BM20" s="4087"/>
      <c r="BN20" s="4087"/>
      <c r="BO20" s="4087"/>
      <c r="BP20" s="4087"/>
      <c r="BQ20" s="4087"/>
      <c r="BR20" s="4087"/>
      <c r="BS20" s="4087"/>
      <c r="BT20" s="4087"/>
      <c r="BU20" s="4087"/>
      <c r="BV20" s="4087"/>
      <c r="BW20" s="4087"/>
      <c r="BX20" s="4088"/>
      <c r="CE20" s="2617" t="s">
        <v>1538</v>
      </c>
      <c r="CF20" s="2553"/>
      <c r="CG20" s="2553"/>
      <c r="CH20" s="2618"/>
      <c r="CI20" s="2553"/>
      <c r="CJ20" s="2553"/>
      <c r="CK20" s="2618"/>
      <c r="CL20" s="2553"/>
      <c r="CM20" s="2553"/>
      <c r="CN20" s="2618"/>
      <c r="CO20" s="2553"/>
      <c r="CP20" s="2553"/>
      <c r="CQ20" s="2618"/>
      <c r="CR20" s="2553"/>
      <c r="CS20" s="2553"/>
      <c r="CT20" s="2618"/>
      <c r="CU20" s="2553"/>
      <c r="CV20" s="2553"/>
      <c r="CW20" s="2618"/>
      <c r="CX20" s="2553"/>
      <c r="CY20" s="2553"/>
      <c r="CZ20" s="2536"/>
      <c r="DA20" s="2619" t="s">
        <v>1539</v>
      </c>
      <c r="DB20" s="145"/>
      <c r="DC20" s="145"/>
      <c r="DD20" s="2619"/>
      <c r="DE20" s="145"/>
      <c r="DF20" s="145"/>
      <c r="DG20" s="2619"/>
      <c r="DH20" s="145"/>
      <c r="DI20" s="145"/>
      <c r="DJ20" s="2619"/>
      <c r="DK20" s="145"/>
      <c r="DL20" s="145"/>
      <c r="DM20" s="2619"/>
      <c r="DN20" s="145"/>
      <c r="DO20" s="145"/>
      <c r="DP20" s="2619"/>
      <c r="DQ20" s="145"/>
      <c r="DR20" s="145"/>
      <c r="DS20" s="2619"/>
      <c r="DT20" s="145"/>
      <c r="DU20" s="145"/>
      <c r="DV20" s="2536"/>
      <c r="DW20" s="2620" t="s">
        <v>1540</v>
      </c>
      <c r="DX20" s="124"/>
      <c r="DY20" s="124"/>
      <c r="DZ20" s="2620"/>
      <c r="EA20" s="124"/>
      <c r="EB20" s="124"/>
      <c r="EC20" s="2620"/>
      <c r="ED20" s="124"/>
      <c r="EE20" s="124"/>
      <c r="EF20" s="2620"/>
      <c r="EG20" s="124"/>
      <c r="EH20" s="124"/>
      <c r="EI20" s="2620"/>
      <c r="EJ20" s="124"/>
      <c r="EK20" s="124"/>
      <c r="EL20" s="2620"/>
      <c r="EM20" s="124"/>
      <c r="EN20" s="124"/>
      <c r="EO20" s="2620"/>
      <c r="EP20" s="124"/>
      <c r="EQ20" s="124"/>
      <c r="ER20" s="2620"/>
      <c r="ES20" s="124"/>
      <c r="ET20" s="124"/>
      <c r="EU20" s="2620"/>
      <c r="EV20" s="124"/>
      <c r="EW20" s="124"/>
      <c r="EX20" s="2620"/>
      <c r="EY20" s="124"/>
      <c r="EZ20" s="124"/>
      <c r="FA20" s="2620"/>
      <c r="FB20" s="124"/>
      <c r="FC20" s="2628"/>
      <c r="FD20" s="2536"/>
      <c r="FE20" s="2627"/>
      <c r="FF20" s="124"/>
      <c r="FG20" s="124"/>
      <c r="FH20" s="2620"/>
      <c r="FI20" s="124"/>
      <c r="FJ20" s="124"/>
      <c r="FK20" s="2620"/>
      <c r="FL20" s="124"/>
      <c r="FM20" s="124"/>
      <c r="FN20" s="2620"/>
      <c r="FO20" s="124"/>
      <c r="FP20" s="124"/>
      <c r="FQ20" s="2536"/>
      <c r="FR20" s="2621" t="s">
        <v>1541</v>
      </c>
      <c r="FS20" s="2607"/>
      <c r="FT20" s="2607"/>
      <c r="FU20" s="2621"/>
      <c r="FV20" s="2607"/>
      <c r="FW20" s="2607"/>
      <c r="FX20" s="2621"/>
      <c r="FY20" s="2607"/>
      <c r="FZ20" s="2607"/>
      <c r="GA20" s="2621"/>
      <c r="GB20" s="2607"/>
      <c r="GC20" s="2607"/>
      <c r="GD20" s="2621"/>
      <c r="GE20" s="2607"/>
      <c r="GF20" s="2607"/>
      <c r="GG20" s="2621"/>
      <c r="GH20" s="2607"/>
      <c r="GI20" s="2607"/>
      <c r="GJ20" s="2621"/>
      <c r="GK20" s="2607"/>
      <c r="GL20" s="2607"/>
      <c r="GM20" s="2621"/>
      <c r="GN20" s="2607"/>
      <c r="GO20" s="2607"/>
      <c r="GP20" s="2621"/>
      <c r="GQ20" s="2607"/>
      <c r="GR20" s="2607"/>
      <c r="GS20" s="2621"/>
      <c r="GT20" s="2607"/>
      <c r="GU20" s="2607"/>
      <c r="GV20" s="2621"/>
      <c r="GW20" s="2607"/>
      <c r="GX20" s="2607"/>
      <c r="GY20" s="2621"/>
      <c r="GZ20" s="2607"/>
      <c r="HA20" s="2607"/>
      <c r="HB20" s="2621"/>
      <c r="HC20" s="2607"/>
      <c r="HD20" s="2622"/>
      <c r="HE20" s="2536"/>
      <c r="HF20" s="2629"/>
      <c r="HG20" s="2607"/>
      <c r="HH20" s="2607"/>
      <c r="HI20" s="2621"/>
      <c r="HJ20" s="2607"/>
      <c r="HK20" s="2607"/>
      <c r="HL20" s="2621"/>
      <c r="HM20" s="2607"/>
      <c r="HN20" s="2607"/>
      <c r="HO20" s="2621"/>
      <c r="HP20" s="2607"/>
      <c r="HQ20" s="2607"/>
      <c r="HR20" s="2621"/>
      <c r="HS20" s="2607"/>
      <c r="HT20" s="2607"/>
      <c r="HU20" s="2621"/>
      <c r="HV20" s="2607"/>
      <c r="HW20" s="2622"/>
      <c r="HX20" s="2536"/>
      <c r="IC20" s="1122"/>
      <c r="ID20" s="1122"/>
      <c r="IE20" s="1122"/>
      <c r="IF20" s="1122"/>
      <c r="IG20" s="1122"/>
      <c r="IH20" s="1122"/>
      <c r="II20" s="1122"/>
      <c r="IJ20" s="1122"/>
      <c r="IK20" s="1122"/>
      <c r="IL20" s="1122"/>
      <c r="IM20" s="1122"/>
      <c r="IN20" s="1122"/>
      <c r="IY20" s="1122"/>
      <c r="IZ20" s="1122"/>
      <c r="JA20" s="1122"/>
      <c r="JB20" s="1122"/>
      <c r="JC20" s="1122"/>
      <c r="JD20" s="1122"/>
      <c r="JE20" s="1122"/>
      <c r="JF20" s="1122"/>
      <c r="JG20" s="1122"/>
      <c r="JH20" s="1122"/>
      <c r="JI20" s="1122"/>
      <c r="JJ20" s="1122"/>
      <c r="JK20" s="1122"/>
      <c r="JL20" s="1122"/>
      <c r="JM20" s="1122"/>
      <c r="JN20" s="1122"/>
      <c r="JO20" s="1122"/>
      <c r="JP20" s="1122"/>
      <c r="JQ20" s="1122"/>
      <c r="JR20" s="1122"/>
      <c r="JS20" s="1122"/>
      <c r="JT20" s="1122"/>
      <c r="JU20" s="1122"/>
      <c r="JV20" s="1122"/>
      <c r="JW20" s="1122"/>
      <c r="JX20" s="1122"/>
      <c r="JY20" s="1122"/>
      <c r="JZ20" s="1122"/>
      <c r="KA20" s="1122"/>
      <c r="KB20" s="1122"/>
      <c r="KC20" s="1122"/>
      <c r="KD20" s="1122"/>
      <c r="KE20" s="1122"/>
      <c r="KF20" s="1122"/>
      <c r="KG20" s="1122"/>
      <c r="KH20" s="1122"/>
      <c r="KI20" s="1122"/>
      <c r="KJ20" s="1122"/>
      <c r="KK20" s="1122"/>
      <c r="KL20" s="1122"/>
      <c r="KM20" s="1122"/>
      <c r="KN20" s="1122"/>
      <c r="KO20" s="1122"/>
      <c r="KP20" s="1122"/>
      <c r="KQ20" s="1122"/>
      <c r="KR20" s="1122"/>
      <c r="KS20" s="1122"/>
      <c r="KT20" s="1122"/>
      <c r="KU20" s="1122"/>
      <c r="KV20" s="1122"/>
      <c r="KW20" s="1122"/>
      <c r="KX20" s="1122"/>
      <c r="KY20" s="1122"/>
      <c r="KZ20" s="1122"/>
      <c r="LA20" s="1122"/>
      <c r="LB20" s="1122"/>
      <c r="LC20" s="1122"/>
      <c r="LD20" s="1122"/>
      <c r="LE20" s="1122"/>
      <c r="LF20" s="1122"/>
      <c r="LG20" s="1122"/>
      <c r="LH20" s="1122"/>
      <c r="LI20" s="1122"/>
      <c r="LJ20" s="1122"/>
      <c r="LK20" s="1122"/>
      <c r="LL20" s="1122"/>
      <c r="LM20" s="1122"/>
      <c r="LN20" s="1122"/>
      <c r="LO20" s="1122"/>
      <c r="LP20" s="1122"/>
      <c r="LQ20" s="1122"/>
      <c r="LR20" s="1122"/>
      <c r="LS20" s="1122"/>
      <c r="LT20" s="1122"/>
      <c r="LU20" s="1122"/>
      <c r="LV20" s="1122"/>
      <c r="LW20" s="1122"/>
      <c r="LX20" s="1122"/>
      <c r="LY20" s="1122"/>
      <c r="LZ20" s="1122"/>
      <c r="MA20" s="1122"/>
      <c r="MB20" s="1122"/>
      <c r="MC20" s="1122"/>
      <c r="MD20" s="1122"/>
      <c r="ME20" s="1122"/>
      <c r="MF20" s="1122"/>
      <c r="MG20" s="1122"/>
      <c r="MH20" s="1122"/>
    </row>
    <row r="21" spans="1:346" ht="30.75" customHeight="1">
      <c r="A21" s="1782"/>
      <c r="B21" s="1782"/>
      <c r="C21" s="1782"/>
      <c r="D21" s="1782"/>
      <c r="K21" s="2541"/>
      <c r="L21" s="2540"/>
      <c r="M21" s="2541"/>
      <c r="N21" s="2540"/>
      <c r="O21" s="2541"/>
      <c r="P21" s="2540"/>
      <c r="Q21" s="4105"/>
      <c r="R21" s="4105"/>
      <c r="S21" s="4105"/>
      <c r="T21" s="4105"/>
      <c r="U21" s="4105"/>
      <c r="V21" s="4105"/>
      <c r="W21" s="4105"/>
      <c r="X21" s="4105"/>
      <c r="Y21" s="4105"/>
      <c r="Z21" s="4105"/>
      <c r="AA21" s="4105"/>
      <c r="AB21" s="2540"/>
      <c r="AC21" s="2541"/>
      <c r="AD21" s="2541"/>
      <c r="AE21" s="2540"/>
      <c r="AF21" s="2541"/>
      <c r="AG21" s="2536"/>
      <c r="AH21" s="2536"/>
      <c r="AK21" s="4100" t="s">
        <v>1538</v>
      </c>
      <c r="AL21" s="4101"/>
      <c r="AM21" s="4101"/>
      <c r="AN21" s="4101"/>
      <c r="AO21" s="4101"/>
      <c r="AP21" s="4101"/>
      <c r="AQ21" s="4101"/>
      <c r="AR21" s="4101"/>
      <c r="AS21" s="4101"/>
      <c r="AT21" s="4101"/>
      <c r="AU21" s="4102" t="s">
        <v>1539</v>
      </c>
      <c r="AV21" s="4102"/>
      <c r="AW21" s="4102"/>
      <c r="AX21" s="4102"/>
      <c r="AY21" s="4102"/>
      <c r="AZ21" s="4102"/>
      <c r="BA21" s="4102"/>
      <c r="BB21" s="4102"/>
      <c r="BC21" s="4102"/>
      <c r="BD21" s="4102"/>
      <c r="BE21" s="4103" t="s">
        <v>1540</v>
      </c>
      <c r="BF21" s="4103"/>
      <c r="BG21" s="4103"/>
      <c r="BH21" s="4103"/>
      <c r="BI21" s="4103"/>
      <c r="BJ21" s="4103"/>
      <c r="BK21" s="4103"/>
      <c r="BL21" s="4103"/>
      <c r="BM21" s="4103"/>
      <c r="BN21" s="4103"/>
      <c r="BO21" s="4111" t="s">
        <v>1541</v>
      </c>
      <c r="BP21" s="4111"/>
      <c r="BQ21" s="4111"/>
      <c r="BR21" s="4111"/>
      <c r="BS21" s="4111"/>
      <c r="BT21" s="4111"/>
      <c r="BU21" s="4111"/>
      <c r="BV21" s="4111"/>
      <c r="BW21" s="4111"/>
      <c r="BX21" s="4112"/>
      <c r="CE21" s="4017">
        <v>50</v>
      </c>
      <c r="CF21" s="4012"/>
      <c r="CG21" s="4012"/>
      <c r="CH21" s="4012">
        <v>100</v>
      </c>
      <c r="CI21" s="4012"/>
      <c r="CJ21" s="4012"/>
      <c r="CK21" s="4012">
        <v>150</v>
      </c>
      <c r="CL21" s="4012"/>
      <c r="CM21" s="4012"/>
      <c r="CN21" s="4012">
        <v>200</v>
      </c>
      <c r="CO21" s="4012"/>
      <c r="CP21" s="4012"/>
      <c r="CQ21" s="4012">
        <v>250</v>
      </c>
      <c r="CR21" s="4012"/>
      <c r="CS21" s="4012"/>
      <c r="CT21" s="4012">
        <v>300</v>
      </c>
      <c r="CU21" s="4012"/>
      <c r="CV21" s="4012"/>
      <c r="CW21" s="4012" t="s">
        <v>1966</v>
      </c>
      <c r="CX21" s="4012"/>
      <c r="CY21" s="4012"/>
      <c r="CZ21" s="2606"/>
      <c r="DA21" s="4038">
        <v>100</v>
      </c>
      <c r="DB21" s="4038"/>
      <c r="DC21" s="4038"/>
      <c r="DD21" s="4038">
        <v>200</v>
      </c>
      <c r="DE21" s="4038"/>
      <c r="DF21" s="4038"/>
      <c r="DG21" s="4038">
        <v>300</v>
      </c>
      <c r="DH21" s="4038"/>
      <c r="DI21" s="4038"/>
      <c r="DJ21" s="4038">
        <v>400</v>
      </c>
      <c r="DK21" s="4038"/>
      <c r="DL21" s="4038"/>
      <c r="DM21" s="4038">
        <v>500</v>
      </c>
      <c r="DN21" s="4038"/>
      <c r="DO21" s="4038"/>
      <c r="DP21" s="4038">
        <v>600</v>
      </c>
      <c r="DQ21" s="4038"/>
      <c r="DR21" s="4038"/>
      <c r="DS21" s="4038" t="s">
        <v>1966</v>
      </c>
      <c r="DT21" s="4038"/>
      <c r="DU21" s="4038"/>
      <c r="DV21" s="2606"/>
      <c r="DW21" s="4048">
        <v>200</v>
      </c>
      <c r="DX21" s="4048"/>
      <c r="DY21" s="4048"/>
      <c r="DZ21" s="4048">
        <v>300</v>
      </c>
      <c r="EA21" s="4048"/>
      <c r="EB21" s="4048"/>
      <c r="EC21" s="4048">
        <v>400</v>
      </c>
      <c r="ED21" s="4048"/>
      <c r="EE21" s="4048"/>
      <c r="EF21" s="4048">
        <v>500</v>
      </c>
      <c r="EG21" s="4048"/>
      <c r="EH21" s="4048"/>
      <c r="EI21" s="4048">
        <v>600</v>
      </c>
      <c r="EJ21" s="4048"/>
      <c r="EK21" s="4048"/>
      <c r="EL21" s="4048">
        <v>700</v>
      </c>
      <c r="EM21" s="4048"/>
      <c r="EN21" s="4048"/>
      <c r="EO21" s="4048">
        <v>800</v>
      </c>
      <c r="EP21" s="4048"/>
      <c r="EQ21" s="4048"/>
      <c r="ER21" s="4048">
        <v>900</v>
      </c>
      <c r="ES21" s="4048"/>
      <c r="ET21" s="4048"/>
      <c r="EU21" s="4048">
        <v>1000</v>
      </c>
      <c r="EV21" s="4048"/>
      <c r="EW21" s="4048"/>
      <c r="EX21" s="4048">
        <v>1100</v>
      </c>
      <c r="EY21" s="4048"/>
      <c r="EZ21" s="4048"/>
      <c r="FA21" s="4048">
        <v>1200</v>
      </c>
      <c r="FB21" s="4048"/>
      <c r="FC21" s="4049"/>
      <c r="FD21" s="2536"/>
      <c r="FE21" s="4050">
        <v>1000</v>
      </c>
      <c r="FF21" s="4048"/>
      <c r="FG21" s="4048"/>
      <c r="FH21" s="4048">
        <v>1100</v>
      </c>
      <c r="FI21" s="4048"/>
      <c r="FJ21" s="4048"/>
      <c r="FK21" s="4048">
        <v>1200</v>
      </c>
      <c r="FL21" s="4048"/>
      <c r="FM21" s="4048"/>
      <c r="FN21" s="4048" t="s">
        <v>1966</v>
      </c>
      <c r="FO21" s="4048"/>
      <c r="FP21" s="4048"/>
      <c r="FQ21" s="2536"/>
      <c r="FR21" s="4066">
        <v>300</v>
      </c>
      <c r="FS21" s="4066"/>
      <c r="FT21" s="4066"/>
      <c r="FU21" s="4066">
        <v>400</v>
      </c>
      <c r="FV21" s="4066"/>
      <c r="FW21" s="4066"/>
      <c r="FX21" s="4066">
        <v>500</v>
      </c>
      <c r="FY21" s="4066"/>
      <c r="FZ21" s="4066"/>
      <c r="GA21" s="4066">
        <v>600</v>
      </c>
      <c r="GB21" s="4066"/>
      <c r="GC21" s="4066"/>
      <c r="GD21" s="4066">
        <v>700</v>
      </c>
      <c r="GE21" s="4066"/>
      <c r="GF21" s="4066"/>
      <c r="GG21" s="4066">
        <v>800</v>
      </c>
      <c r="GH21" s="4066"/>
      <c r="GI21" s="4066"/>
      <c r="GJ21" s="4066">
        <v>900</v>
      </c>
      <c r="GK21" s="4066"/>
      <c r="GL21" s="4066"/>
      <c r="GM21" s="4066">
        <v>1000</v>
      </c>
      <c r="GN21" s="4066"/>
      <c r="GO21" s="4066"/>
      <c r="GP21" s="4066">
        <v>1100</v>
      </c>
      <c r="GQ21" s="4066"/>
      <c r="GR21" s="4066"/>
      <c r="GS21" s="4066">
        <v>1200</v>
      </c>
      <c r="GT21" s="4066"/>
      <c r="GU21" s="4066"/>
      <c r="GV21" s="4066">
        <v>1300</v>
      </c>
      <c r="GW21" s="4066"/>
      <c r="GX21" s="4066"/>
      <c r="GY21" s="4066">
        <v>1400</v>
      </c>
      <c r="GZ21" s="4066"/>
      <c r="HA21" s="4066"/>
      <c r="HB21" s="4066">
        <v>1500</v>
      </c>
      <c r="HC21" s="4066"/>
      <c r="HD21" s="4068"/>
      <c r="HE21" s="2536"/>
      <c r="HF21" s="4070">
        <v>1400</v>
      </c>
      <c r="HG21" s="4066"/>
      <c r="HH21" s="4066"/>
      <c r="HI21" s="4066">
        <v>1500</v>
      </c>
      <c r="HJ21" s="4066"/>
      <c r="HK21" s="4066"/>
      <c r="HL21" s="4066">
        <v>1600</v>
      </c>
      <c r="HM21" s="4066"/>
      <c r="HN21" s="4066"/>
      <c r="HO21" s="4066">
        <v>1700</v>
      </c>
      <c r="HP21" s="4066"/>
      <c r="HQ21" s="4066"/>
      <c r="HR21" s="4066">
        <v>1800</v>
      </c>
      <c r="HS21" s="4066"/>
      <c r="HT21" s="4066"/>
      <c r="HU21" s="4066" t="s">
        <v>1966</v>
      </c>
      <c r="HV21" s="4066"/>
      <c r="HW21" s="4068"/>
      <c r="HX21" s="2536"/>
      <c r="IC21" s="1122"/>
      <c r="ID21" s="1122"/>
      <c r="IE21" s="1122"/>
      <c r="IF21" s="1122"/>
      <c r="IG21" s="1122"/>
      <c r="IH21" s="1122"/>
      <c r="II21" s="1122"/>
      <c r="IJ21" s="1122"/>
      <c r="IK21" s="1122"/>
      <c r="IL21" s="1122"/>
      <c r="IM21" s="1122"/>
      <c r="IN21" s="1122"/>
      <c r="IY21" s="1122"/>
      <c r="IZ21" s="1122"/>
      <c r="JA21" s="1122"/>
      <c r="JB21" s="1122"/>
      <c r="JC21" s="1122"/>
      <c r="JD21" s="1122"/>
      <c r="JE21" s="1122"/>
      <c r="JF21" s="1122"/>
      <c r="JG21" s="1122"/>
      <c r="JH21" s="1122"/>
      <c r="JI21" s="1122"/>
      <c r="JJ21" s="1122"/>
      <c r="JK21" s="1122"/>
      <c r="JL21" s="1122"/>
      <c r="JM21" s="1122"/>
      <c r="JN21" s="1122"/>
      <c r="JO21" s="1122"/>
      <c r="JP21" s="1122"/>
      <c r="JQ21" s="1122"/>
      <c r="JR21" s="1122"/>
      <c r="JS21" s="1122"/>
      <c r="JT21" s="1122"/>
      <c r="JU21" s="1122"/>
      <c r="JV21" s="1122"/>
      <c r="JW21" s="1122"/>
      <c r="JX21" s="1122"/>
      <c r="JY21" s="1122"/>
      <c r="JZ21" s="1122"/>
      <c r="KA21" s="1122"/>
      <c r="KB21" s="1122"/>
      <c r="KC21" s="1122"/>
      <c r="KD21" s="1122"/>
      <c r="KE21" s="1122"/>
      <c r="KF21" s="1122"/>
      <c r="KG21" s="1122"/>
      <c r="KH21" s="1122"/>
      <c r="KI21" s="1122"/>
      <c r="KJ21" s="1122"/>
      <c r="KK21" s="1122"/>
      <c r="KL21" s="1122"/>
      <c r="KM21" s="1122"/>
      <c r="KN21" s="1122"/>
      <c r="KO21" s="1122"/>
      <c r="KP21" s="1122"/>
      <c r="KQ21" s="1122"/>
      <c r="KR21" s="1122"/>
      <c r="KS21" s="1122"/>
      <c r="KT21" s="1122"/>
      <c r="KU21" s="1122"/>
      <c r="KV21" s="1122"/>
      <c r="KW21" s="1122"/>
      <c r="KX21" s="1122"/>
      <c r="KY21" s="1122"/>
      <c r="KZ21" s="1122"/>
      <c r="LA21" s="1122"/>
      <c r="LB21" s="1122"/>
      <c r="LC21" s="1122"/>
      <c r="LD21" s="1122"/>
      <c r="LE21" s="1122"/>
      <c r="LF21" s="1122"/>
      <c r="LG21" s="1122"/>
      <c r="LH21" s="1122"/>
      <c r="LI21" s="1122"/>
      <c r="LJ21" s="1122"/>
      <c r="LK21" s="1122"/>
      <c r="LL21" s="1122"/>
      <c r="LM21" s="1122"/>
      <c r="LN21" s="1122"/>
      <c r="LO21" s="1122"/>
      <c r="LP21" s="1122"/>
      <c r="LQ21" s="1122"/>
      <c r="LR21" s="1122"/>
      <c r="LS21" s="1122"/>
      <c r="LT21" s="1122"/>
      <c r="LU21" s="1122"/>
      <c r="LV21" s="1122"/>
      <c r="LW21" s="1122"/>
      <c r="LX21" s="1122"/>
      <c r="LY21" s="1122"/>
      <c r="LZ21" s="1122"/>
      <c r="MA21" s="1122"/>
      <c r="MB21" s="1122"/>
      <c r="MC21" s="1122"/>
      <c r="MD21" s="1122"/>
      <c r="ME21" s="1122"/>
      <c r="MF21" s="1122"/>
      <c r="MG21" s="1122"/>
      <c r="MH21" s="1122"/>
    </row>
    <row r="22" spans="1:346">
      <c r="A22" s="2614" t="s">
        <v>1972</v>
      </c>
      <c r="B22" s="4109" t="s">
        <v>3028</v>
      </c>
      <c r="C22" s="4110"/>
      <c r="D22" s="4110"/>
      <c r="E22" s="4110"/>
      <c r="F22" s="4110"/>
      <c r="G22" s="4110"/>
      <c r="H22" s="4110"/>
      <c r="I22" s="4110"/>
      <c r="J22" s="4110"/>
      <c r="K22" s="4110"/>
      <c r="L22" s="4110"/>
      <c r="M22" s="4110"/>
      <c r="N22" s="4110"/>
      <c r="O22" s="4110"/>
      <c r="P22" s="4110"/>
      <c r="Q22" s="4110"/>
      <c r="R22" s="4110"/>
      <c r="S22" s="4110"/>
      <c r="T22" s="3975">
        <v>1</v>
      </c>
      <c r="U22" s="3975"/>
      <c r="V22" s="3975"/>
      <c r="W22" s="3975"/>
      <c r="X22" s="3975"/>
      <c r="Y22" s="2611"/>
      <c r="Z22" s="2612"/>
      <c r="AA22" s="644"/>
      <c r="AB22" s="1418"/>
      <c r="AC22" s="644"/>
      <c r="AD22" s="644"/>
      <c r="AE22" s="1418"/>
      <c r="AF22" s="644"/>
      <c r="AG22" s="2539"/>
      <c r="AH22" s="2539"/>
      <c r="AI22" s="2539"/>
      <c r="AJ22" s="570"/>
      <c r="AK22" s="4033">
        <v>9.0307052973246869</v>
      </c>
      <c r="AL22" s="3996"/>
      <c r="AM22" s="3996"/>
      <c r="AN22" s="3996"/>
      <c r="AO22" s="3996"/>
      <c r="AP22" s="3996"/>
      <c r="AQ22" s="3996"/>
      <c r="AR22" s="3996"/>
      <c r="AS22" s="3996"/>
      <c r="AT22" s="3996"/>
      <c r="AU22" s="3996">
        <v>10.032111584847023</v>
      </c>
      <c r="AV22" s="3996"/>
      <c r="AW22" s="3996"/>
      <c r="AX22" s="3996"/>
      <c r="AY22" s="3996"/>
      <c r="AZ22" s="3996"/>
      <c r="BA22" s="3996"/>
      <c r="BB22" s="3996"/>
      <c r="BC22" s="3996"/>
      <c r="BD22" s="3996"/>
      <c r="BE22" s="3996">
        <v>4.4022025108390892</v>
      </c>
      <c r="BF22" s="3996"/>
      <c r="BG22" s="3996"/>
      <c r="BH22" s="3996"/>
      <c r="BI22" s="3996"/>
      <c r="BJ22" s="3996"/>
      <c r="BK22" s="3996"/>
      <c r="BL22" s="3996"/>
      <c r="BM22" s="3996"/>
      <c r="BN22" s="3996"/>
      <c r="BO22" s="3996">
        <v>1.9896375940031725</v>
      </c>
      <c r="BP22" s="3996"/>
      <c r="BQ22" s="3996"/>
      <c r="BR22" s="3996"/>
      <c r="BS22" s="3996"/>
      <c r="BT22" s="3996"/>
      <c r="BU22" s="3996"/>
      <c r="BV22" s="3996"/>
      <c r="BW22" s="3996"/>
      <c r="BX22" s="4113"/>
      <c r="BY22" s="2536"/>
      <c r="BZ22" s="2536"/>
      <c r="CA22" s="2536"/>
      <c r="CB22" s="2536"/>
      <c r="CC22" s="2536"/>
      <c r="CD22" s="2536"/>
      <c r="CE22" s="4034">
        <v>0.29269267125937226</v>
      </c>
      <c r="CF22" s="4035"/>
      <c r="CG22" s="4035"/>
      <c r="CH22" s="4035">
        <v>1.1605188459665408</v>
      </c>
      <c r="CI22" s="4035"/>
      <c r="CJ22" s="4035"/>
      <c r="CK22" s="4035">
        <v>2.5800762936332071</v>
      </c>
      <c r="CL22" s="4035"/>
      <c r="CM22" s="4035"/>
      <c r="CN22" s="4035">
        <v>4.5185543565472042</v>
      </c>
      <c r="CO22" s="4035"/>
      <c r="CP22" s="4035"/>
      <c r="CQ22" s="4035">
        <v>6.935712358747935</v>
      </c>
      <c r="CR22" s="4035"/>
      <c r="CS22" s="4035"/>
      <c r="CT22" s="4035">
        <v>9.7861012489199126</v>
      </c>
      <c r="CU22" s="4035"/>
      <c r="CV22" s="4035"/>
      <c r="CW22" s="4041">
        <v>9.0307052973246869</v>
      </c>
      <c r="CX22" s="4041"/>
      <c r="CY22" s="4041"/>
      <c r="CZ22" s="2692"/>
      <c r="DA22" s="4035">
        <v>0.32655188619793746</v>
      </c>
      <c r="DB22" s="4035"/>
      <c r="DC22" s="4035"/>
      <c r="DD22" s="4035">
        <v>1.2862630941438866</v>
      </c>
      <c r="DE22" s="4035"/>
      <c r="DF22" s="4035"/>
      <c r="DG22" s="4035">
        <v>2.8361745914082568</v>
      </c>
      <c r="DH22" s="4035"/>
      <c r="DI22" s="4035"/>
      <c r="DJ22" s="4035">
        <v>4.9193182194168461</v>
      </c>
      <c r="DK22" s="4035"/>
      <c r="DL22" s="4035"/>
      <c r="DM22" s="4035">
        <v>7.469480894564648</v>
      </c>
      <c r="DN22" s="4035"/>
      <c r="DO22" s="4035"/>
      <c r="DP22" s="4035">
        <v>10.41601573132184</v>
      </c>
      <c r="DQ22" s="4035"/>
      <c r="DR22" s="4035"/>
      <c r="DS22" s="4041">
        <v>10.032111584847023</v>
      </c>
      <c r="DT22" s="4041"/>
      <c r="DU22" s="4041"/>
      <c r="DV22" s="2692"/>
      <c r="DW22" s="4035">
        <v>0.16584360468120279</v>
      </c>
      <c r="DX22" s="4035"/>
      <c r="DY22" s="4035"/>
      <c r="DZ22" s="4035">
        <v>0.36839894432746206</v>
      </c>
      <c r="EA22" s="4035"/>
      <c r="EB22" s="4035"/>
      <c r="EC22" s="4035">
        <v>0.64532629068869796</v>
      </c>
      <c r="ED22" s="4035"/>
      <c r="EE22" s="4035"/>
      <c r="EF22" s="4035">
        <v>0.99168106321208083</v>
      </c>
      <c r="EG22" s="4035"/>
      <c r="EH22" s="4035"/>
      <c r="EI22" s="4035">
        <v>1.4019828222666215</v>
      </c>
      <c r="EJ22" s="4035"/>
      <c r="EK22" s="4035"/>
      <c r="EL22" s="4035">
        <v>1.870377002408119</v>
      </c>
      <c r="EM22" s="4035"/>
      <c r="EN22" s="4035"/>
      <c r="EO22" s="4035">
        <v>2.3907910611930876</v>
      </c>
      <c r="EP22" s="4035"/>
      <c r="EQ22" s="4035"/>
      <c r="ER22" s="4035">
        <v>2.9570788873429632</v>
      </c>
      <c r="ES22" s="4035"/>
      <c r="ET22" s="4035"/>
      <c r="EU22" s="4035">
        <v>3.5631489526790148</v>
      </c>
      <c r="EV22" s="4035"/>
      <c r="EW22" s="4035"/>
      <c r="EX22" s="4035">
        <v>4.2030733657733936</v>
      </c>
      <c r="EY22" s="4035"/>
      <c r="EZ22" s="4035"/>
      <c r="FA22" s="4035">
        <v>4.8711765351866081</v>
      </c>
      <c r="FB22" s="4035"/>
      <c r="FC22" s="4051"/>
      <c r="FD22" s="2693"/>
      <c r="FE22" s="4034">
        <v>3.7997873067570285</v>
      </c>
      <c r="FF22" s="4035"/>
      <c r="FG22" s="4035"/>
      <c r="FH22" s="4035">
        <v>4.5211555850376026</v>
      </c>
      <c r="FI22" s="4035"/>
      <c r="FJ22" s="4035"/>
      <c r="FK22" s="4035">
        <v>5.2862811523005035</v>
      </c>
      <c r="FL22" s="4035"/>
      <c r="FM22" s="4035"/>
      <c r="FN22" s="4041">
        <v>4.4022025108390892</v>
      </c>
      <c r="FO22" s="4041"/>
      <c r="FP22" s="4041"/>
      <c r="FQ22" s="2693"/>
      <c r="FR22" s="4035">
        <v>8.9919488987819582E-2</v>
      </c>
      <c r="FS22" s="4035"/>
      <c r="FT22" s="4035"/>
      <c r="FU22" s="4035">
        <v>0.15867924871870656</v>
      </c>
      <c r="FV22" s="4035"/>
      <c r="FW22" s="4035"/>
      <c r="FX22" s="4035">
        <v>0.24589626546861909</v>
      </c>
      <c r="FY22" s="4035"/>
      <c r="FZ22" s="4035"/>
      <c r="GA22" s="4035">
        <v>0.35088058504346931</v>
      </c>
      <c r="GB22" s="4035"/>
      <c r="GC22" s="4035"/>
      <c r="GD22" s="4035">
        <v>0.47287026201857707</v>
      </c>
      <c r="GE22" s="4035"/>
      <c r="GF22" s="4035"/>
      <c r="GG22" s="4035">
        <v>0.61104178713599422</v>
      </c>
      <c r="GH22" s="4035"/>
      <c r="GI22" s="4035"/>
      <c r="GJ22" s="4035">
        <v>0.76452076193998053</v>
      </c>
      <c r="GK22" s="4035"/>
      <c r="GL22" s="4035"/>
      <c r="GM22" s="4035">
        <v>0.93239259406643504</v>
      </c>
      <c r="GN22" s="4035"/>
      <c r="GO22" s="4035"/>
      <c r="GP22" s="4035">
        <v>1.1137130053288435</v>
      </c>
      <c r="GQ22" s="4035"/>
      <c r="GR22" s="4035"/>
      <c r="GS22" s="4035">
        <v>1.3075181685142661</v>
      </c>
      <c r="GT22" s="4035"/>
      <c r="GU22" s="4035"/>
      <c r="GV22" s="4035">
        <v>1.5128343160645408</v>
      </c>
      <c r="GW22" s="4035"/>
      <c r="GX22" s="4035"/>
      <c r="GY22" s="4035">
        <v>1.7286866930436442</v>
      </c>
      <c r="GZ22" s="4035"/>
      <c r="HA22" s="4035"/>
      <c r="HB22" s="4035">
        <v>1.9541077565687963</v>
      </c>
      <c r="HC22" s="4035"/>
      <c r="HD22" s="4051"/>
      <c r="HE22" s="2693"/>
      <c r="HF22" s="4034">
        <v>1.8321076982612328</v>
      </c>
      <c r="HG22" s="4035"/>
      <c r="HH22" s="4035"/>
      <c r="HI22" s="4035">
        <v>2.0838026227159943</v>
      </c>
      <c r="HJ22" s="4035"/>
      <c r="HK22" s="4035"/>
      <c r="HL22" s="4035">
        <v>2.3481746919313253</v>
      </c>
      <c r="HM22" s="4035"/>
      <c r="HN22" s="4035"/>
      <c r="HO22" s="4035">
        <v>2.6245079952226473</v>
      </c>
      <c r="HP22" s="4035"/>
      <c r="HQ22" s="4035"/>
      <c r="HR22" s="4035">
        <v>2.9120846345792297</v>
      </c>
      <c r="HS22" s="4035"/>
      <c r="HT22" s="4035"/>
      <c r="HU22" s="4041">
        <v>1.9896375940031725</v>
      </c>
      <c r="HV22" s="4041"/>
      <c r="HW22" s="4069"/>
      <c r="HX22" s="2536"/>
      <c r="IC22" s="1122"/>
      <c r="ID22" s="1122"/>
      <c r="IE22" s="1122"/>
      <c r="IF22" s="1122"/>
      <c r="IG22" s="1122"/>
      <c r="IH22" s="1122"/>
      <c r="II22" s="1122"/>
      <c r="IJ22" s="1122"/>
      <c r="IK22" s="1122"/>
      <c r="IL22" s="1122"/>
      <c r="IM22" s="1122"/>
      <c r="IN22" s="1122"/>
      <c r="IY22" s="1122"/>
      <c r="IZ22" s="1122"/>
      <c r="JA22" s="1122"/>
      <c r="JB22" s="1122"/>
      <c r="JC22" s="1122"/>
      <c r="JD22" s="1122"/>
      <c r="JE22" s="1122"/>
      <c r="JF22" s="1122"/>
      <c r="JG22" s="1122"/>
      <c r="JH22" s="1122"/>
      <c r="JI22" s="1122"/>
      <c r="JJ22" s="1122"/>
      <c r="JK22" s="1122"/>
      <c r="JL22" s="1122"/>
      <c r="JM22" s="1122"/>
      <c r="JN22" s="1122"/>
      <c r="JO22" s="1122"/>
      <c r="JP22" s="1122"/>
      <c r="JQ22" s="1122"/>
      <c r="JR22" s="1122"/>
      <c r="JS22" s="1122"/>
      <c r="JT22" s="1122"/>
      <c r="JU22" s="1122"/>
      <c r="JV22" s="1122"/>
      <c r="JW22" s="1122"/>
      <c r="JX22" s="1122"/>
      <c r="JY22" s="1122"/>
      <c r="JZ22" s="1122"/>
      <c r="KA22" s="1122"/>
      <c r="KB22" s="1122"/>
      <c r="KC22" s="1122"/>
      <c r="KD22" s="1122"/>
      <c r="KE22" s="1122"/>
      <c r="KF22" s="1122"/>
      <c r="KG22" s="1122"/>
      <c r="KH22" s="1122"/>
      <c r="KI22" s="1122"/>
      <c r="KJ22" s="1122"/>
      <c r="KK22" s="1122"/>
      <c r="KL22" s="1122"/>
      <c r="KM22" s="1122"/>
      <c r="KN22" s="1122"/>
      <c r="KO22" s="1122"/>
      <c r="KP22" s="1122"/>
      <c r="KQ22" s="1122"/>
      <c r="KR22" s="1122"/>
      <c r="KS22" s="1122"/>
      <c r="KT22" s="1122"/>
      <c r="KU22" s="1122"/>
      <c r="KV22" s="1122"/>
      <c r="KW22" s="1122"/>
      <c r="KX22" s="1122"/>
      <c r="KY22" s="1122"/>
      <c r="KZ22" s="1122"/>
      <c r="LA22" s="1122"/>
      <c r="LB22" s="1122"/>
      <c r="LC22" s="1122"/>
      <c r="LD22" s="1122"/>
      <c r="LE22" s="1122"/>
      <c r="LF22" s="1122"/>
      <c r="LG22" s="1122"/>
      <c r="LH22" s="1122"/>
      <c r="LI22" s="1122"/>
      <c r="LJ22" s="1122"/>
      <c r="LK22" s="1122"/>
      <c r="LL22" s="1122"/>
      <c r="LM22" s="1122"/>
      <c r="LN22" s="1122"/>
      <c r="LO22" s="1122"/>
      <c r="LP22" s="1122"/>
      <c r="LQ22" s="1122"/>
      <c r="LR22" s="1122"/>
      <c r="LS22" s="1122"/>
      <c r="LT22" s="1122"/>
      <c r="LU22" s="1122"/>
      <c r="LV22" s="1122"/>
      <c r="LW22" s="1122"/>
      <c r="LX22" s="1122"/>
      <c r="LY22" s="1122"/>
      <c r="LZ22" s="1122"/>
      <c r="MA22" s="1122"/>
      <c r="MB22" s="1122"/>
      <c r="MC22" s="1122"/>
      <c r="MD22" s="1122"/>
      <c r="ME22" s="1122"/>
      <c r="MF22" s="1122"/>
      <c r="MG22" s="1122"/>
      <c r="MH22" s="1122"/>
    </row>
    <row r="23" spans="1:346">
      <c r="A23" s="2615">
        <v>134</v>
      </c>
      <c r="B23" s="4094" t="s">
        <v>3027</v>
      </c>
      <c r="C23" s="4095"/>
      <c r="D23" s="4095"/>
      <c r="E23" s="4095"/>
      <c r="F23" s="4095"/>
      <c r="G23" s="4095"/>
      <c r="H23" s="4095"/>
      <c r="I23" s="4095"/>
      <c r="J23" s="4095"/>
      <c r="K23" s="4095"/>
      <c r="L23" s="4095"/>
      <c r="M23" s="4095"/>
      <c r="N23" s="4095"/>
      <c r="O23" s="4095"/>
      <c r="P23" s="4095"/>
      <c r="Q23" s="4095"/>
      <c r="R23" s="4095"/>
      <c r="S23" s="4095"/>
      <c r="T23" s="3972">
        <v>0</v>
      </c>
      <c r="U23" s="3972"/>
      <c r="V23" s="3972"/>
      <c r="W23" s="3972"/>
      <c r="X23" s="3972"/>
      <c r="Y23" s="1782"/>
      <c r="Z23" s="2540"/>
      <c r="AA23" s="2541"/>
      <c r="AB23" s="2540"/>
      <c r="AC23" s="2541"/>
      <c r="AD23" s="2541"/>
      <c r="AE23" s="2540"/>
      <c r="AF23" s="2541"/>
      <c r="AG23" s="2536"/>
      <c r="AH23" s="2536"/>
      <c r="AI23" s="2536"/>
      <c r="AJ23" s="184"/>
      <c r="AK23" s="3994">
        <v>16.919444271713047</v>
      </c>
      <c r="AL23" s="3995"/>
      <c r="AM23" s="3995"/>
      <c r="AN23" s="3995"/>
      <c r="AO23" s="3995"/>
      <c r="AP23" s="3995"/>
      <c r="AQ23" s="3995"/>
      <c r="AR23" s="3995"/>
      <c r="AS23" s="3995"/>
      <c r="AT23" s="3995"/>
      <c r="AU23" s="3977">
        <v>17.3705205793568</v>
      </c>
      <c r="AV23" s="3977"/>
      <c r="AW23" s="3977"/>
      <c r="AX23" s="3977"/>
      <c r="AY23" s="3977"/>
      <c r="AZ23" s="3977"/>
      <c r="BA23" s="3977"/>
      <c r="BB23" s="3977"/>
      <c r="BC23" s="3977"/>
      <c r="BD23" s="3977"/>
      <c r="BE23" s="3991">
        <v>21.275947648716389</v>
      </c>
      <c r="BF23" s="3991"/>
      <c r="BG23" s="3991"/>
      <c r="BH23" s="3991"/>
      <c r="BI23" s="3991"/>
      <c r="BJ23" s="3991"/>
      <c r="BK23" s="3991"/>
      <c r="BL23" s="3991"/>
      <c r="BM23" s="3991"/>
      <c r="BN23" s="3991"/>
      <c r="BO23" s="3981">
        <v>15.676688650234492</v>
      </c>
      <c r="BP23" s="3981"/>
      <c r="BQ23" s="3981"/>
      <c r="BR23" s="3981"/>
      <c r="BS23" s="3981"/>
      <c r="BT23" s="3981"/>
      <c r="BU23" s="3981"/>
      <c r="BV23" s="3981"/>
      <c r="BW23" s="3981"/>
      <c r="BX23" s="3982"/>
      <c r="CE23" s="4014">
        <v>15.062241166531106</v>
      </c>
      <c r="CF23" s="4013"/>
      <c r="CG23" s="4013"/>
      <c r="CH23" s="4013">
        <v>15.246795569013331</v>
      </c>
      <c r="CI23" s="4013"/>
      <c r="CJ23" s="4013"/>
      <c r="CK23" s="4013">
        <v>15.548733472334879</v>
      </c>
      <c r="CL23" s="4013"/>
      <c r="CM23" s="4013"/>
      <c r="CN23" s="4013">
        <v>15.961154400510612</v>
      </c>
      <c r="CO23" s="4013"/>
      <c r="CP23" s="4013"/>
      <c r="CQ23" s="4013">
        <v>16.475592186971138</v>
      </c>
      <c r="CR23" s="4013"/>
      <c r="CS23" s="4013"/>
      <c r="CT23" s="4013">
        <v>17.082471394621507</v>
      </c>
      <c r="CU23" s="4013"/>
      <c r="CV23" s="4013"/>
      <c r="CW23" s="4029">
        <v>16.919444271713047</v>
      </c>
      <c r="CX23" s="4029"/>
      <c r="CY23" s="4029"/>
      <c r="CZ23" s="2689"/>
      <c r="DA23" s="4020">
        <v>15.077178963738216</v>
      </c>
      <c r="DB23" s="4020"/>
      <c r="DC23" s="4020"/>
      <c r="DD23" s="4020">
        <v>15.304000276092168</v>
      </c>
      <c r="DE23" s="4020"/>
      <c r="DF23" s="4020"/>
      <c r="DG23" s="4020">
        <v>15.670342351894851</v>
      </c>
      <c r="DH23" s="4020"/>
      <c r="DI23" s="4020"/>
      <c r="DJ23" s="4020">
        <v>16.162798607920315</v>
      </c>
      <c r="DK23" s="4020"/>
      <c r="DL23" s="4020"/>
      <c r="DM23" s="4020">
        <v>16.765777373642109</v>
      </c>
      <c r="DN23" s="4020"/>
      <c r="DO23" s="4020"/>
      <c r="DP23" s="4020">
        <v>17.462617574350563</v>
      </c>
      <c r="DQ23" s="4020"/>
      <c r="DR23" s="4020"/>
      <c r="DS23" s="4044">
        <v>17.3705205793568</v>
      </c>
      <c r="DT23" s="4044"/>
      <c r="DU23" s="4044"/>
      <c r="DV23" s="2689"/>
      <c r="DW23" s="4046">
        <v>20.048125194898052</v>
      </c>
      <c r="DX23" s="4046"/>
      <c r="DY23" s="4046"/>
      <c r="DZ23" s="4046">
        <v>20.106885561591088</v>
      </c>
      <c r="EA23" s="4046"/>
      <c r="EB23" s="4046"/>
      <c r="EC23" s="4046">
        <v>20.187197934151044</v>
      </c>
      <c r="ED23" s="4046"/>
      <c r="EE23" s="4046"/>
      <c r="EF23" s="4046">
        <v>20.287613445272264</v>
      </c>
      <c r="EG23" s="4046"/>
      <c r="EH23" s="4046"/>
      <c r="EI23" s="4046">
        <v>20.406527648445106</v>
      </c>
      <c r="EJ23" s="4046"/>
      <c r="EK23" s="4046"/>
      <c r="EL23" s="4046">
        <v>20.542227906770616</v>
      </c>
      <c r="EM23" s="4046"/>
      <c r="EN23" s="4046"/>
      <c r="EO23" s="4046">
        <v>20.692939116485629</v>
      </c>
      <c r="EP23" s="4046"/>
      <c r="EQ23" s="4046"/>
      <c r="ER23" s="4046">
        <v>20.856865969278712</v>
      </c>
      <c r="ES23" s="4046"/>
      <c r="ET23" s="4046"/>
      <c r="EU23" s="4046">
        <v>21.032230434937809</v>
      </c>
      <c r="EV23" s="4046"/>
      <c r="EW23" s="4046"/>
      <c r="EX23" s="4046">
        <v>21.217303633540453</v>
      </c>
      <c r="EY23" s="4046"/>
      <c r="EZ23" s="4046"/>
      <c r="FA23" s="4046">
        <v>21.410431718914161</v>
      </c>
      <c r="FB23" s="4046"/>
      <c r="FC23" s="4052"/>
      <c r="FD23" s="2690"/>
      <c r="FE23" s="4053">
        <v>21.101971381365527</v>
      </c>
      <c r="FF23" s="4046"/>
      <c r="FG23" s="4046"/>
      <c r="FH23" s="4046">
        <v>21.311024818414438</v>
      </c>
      <c r="FI23" s="4046"/>
      <c r="FJ23" s="4046"/>
      <c r="FK23" s="4046">
        <v>21.532709200613589</v>
      </c>
      <c r="FL23" s="4046"/>
      <c r="FM23" s="4046"/>
      <c r="FN23" s="4054">
        <v>21.275947648716389</v>
      </c>
      <c r="FO23" s="4054"/>
      <c r="FP23" s="4054"/>
      <c r="FQ23" s="2690"/>
      <c r="FR23" s="4067">
        <v>15.030612593127062</v>
      </c>
      <c r="FS23" s="4067"/>
      <c r="FT23" s="4067"/>
      <c r="FU23" s="4067">
        <v>15.05401740889201</v>
      </c>
      <c r="FV23" s="4067"/>
      <c r="FW23" s="4067"/>
      <c r="FX23" s="4067">
        <v>15.083700979786634</v>
      </c>
      <c r="FY23" s="4067"/>
      <c r="FZ23" s="4067"/>
      <c r="GA23" s="4067">
        <v>15.11942649679124</v>
      </c>
      <c r="GB23" s="4067"/>
      <c r="GC23" s="4067"/>
      <c r="GD23" s="4067">
        <v>15.1609325641633</v>
      </c>
      <c r="GE23" s="4067"/>
      <c r="GF23" s="4067"/>
      <c r="GG23" s="4067">
        <v>15.20793678315688</v>
      </c>
      <c r="GH23" s="4067"/>
      <c r="GI23" s="4067"/>
      <c r="GJ23" s="4067">
        <v>15.260139419150093</v>
      </c>
      <c r="GK23" s="4067"/>
      <c r="GL23" s="4067"/>
      <c r="GM23" s="4067">
        <v>15.317227074538534</v>
      </c>
      <c r="GN23" s="4067"/>
      <c r="GO23" s="4067"/>
      <c r="GP23" s="4067">
        <v>15.378876296165105</v>
      </c>
      <c r="GQ23" s="4067"/>
      <c r="GR23" s="4067"/>
      <c r="GS23" s="4067">
        <v>15.44475705419168</v>
      </c>
      <c r="GT23" s="4067"/>
      <c r="GU23" s="4067"/>
      <c r="GV23" s="4067">
        <v>15.514536038648798</v>
      </c>
      <c r="GW23" s="4067"/>
      <c r="GX23" s="4067"/>
      <c r="GY23" s="4067">
        <v>15.587879729906858</v>
      </c>
      <c r="GZ23" s="4067"/>
      <c r="HA23" s="4067"/>
      <c r="HB23" s="4067">
        <v>15.664457209514989</v>
      </c>
      <c r="HC23" s="4067"/>
      <c r="HD23" s="4074"/>
      <c r="HE23" s="2690"/>
      <c r="HF23" s="4075">
        <v>15.623509229636007</v>
      </c>
      <c r="HG23" s="4067"/>
      <c r="HH23" s="4067"/>
      <c r="HI23" s="4067">
        <v>15.709133182461629</v>
      </c>
      <c r="HJ23" s="4067"/>
      <c r="HK23" s="4067"/>
      <c r="HL23" s="4067">
        <v>15.799061737773686</v>
      </c>
      <c r="HM23" s="4067"/>
      <c r="HN23" s="4067"/>
      <c r="HO23" s="4067">
        <v>15.893050213130499</v>
      </c>
      <c r="HP23" s="4067"/>
      <c r="HQ23" s="4067"/>
      <c r="HR23" s="4067">
        <v>15.990853247654906</v>
      </c>
      <c r="HS23" s="4067"/>
      <c r="HT23" s="4067"/>
      <c r="HU23" s="4071">
        <v>15.676688650234492</v>
      </c>
      <c r="HV23" s="4071"/>
      <c r="HW23" s="4072"/>
      <c r="HX23" s="2536"/>
      <c r="IC23" s="1122"/>
      <c r="ID23" s="1122"/>
      <c r="IE23" s="1122"/>
      <c r="IF23" s="1122"/>
      <c r="IG23" s="1122"/>
      <c r="IH23" s="1122"/>
      <c r="II23" s="1122"/>
      <c r="IJ23" s="1122"/>
      <c r="IK23" s="1122"/>
      <c r="IL23" s="1122"/>
      <c r="IM23" s="1122"/>
      <c r="IN23" s="1122"/>
      <c r="IY23" s="1122"/>
      <c r="IZ23" s="1122"/>
      <c r="JA23" s="1122"/>
      <c r="JB23" s="1122"/>
      <c r="JC23" s="1122"/>
      <c r="JD23" s="1122"/>
      <c r="JE23" s="1122"/>
      <c r="JF23" s="1122"/>
      <c r="JG23" s="1122"/>
      <c r="JH23" s="1122"/>
      <c r="JI23" s="1122"/>
      <c r="JJ23" s="1122"/>
      <c r="JK23" s="1122"/>
      <c r="JL23" s="1122"/>
      <c r="JM23" s="1122"/>
      <c r="JN23" s="1122"/>
      <c r="JO23" s="1122"/>
      <c r="JP23" s="1122"/>
      <c r="JQ23" s="1122"/>
      <c r="JR23" s="1122"/>
      <c r="JS23" s="1122"/>
      <c r="JT23" s="1122"/>
      <c r="JU23" s="1122"/>
      <c r="JV23" s="1122"/>
      <c r="JW23" s="1122"/>
      <c r="JX23" s="1122"/>
      <c r="JY23" s="1122"/>
      <c r="JZ23" s="1122"/>
      <c r="KA23" s="1122"/>
      <c r="KB23" s="1122"/>
      <c r="KC23" s="1122"/>
      <c r="KD23" s="1122"/>
      <c r="KE23" s="1122"/>
      <c r="KF23" s="1122"/>
      <c r="KG23" s="1122"/>
      <c r="KH23" s="1122"/>
      <c r="KI23" s="1122"/>
      <c r="KJ23" s="1122"/>
      <c r="KK23" s="1122"/>
      <c r="KL23" s="1122"/>
      <c r="KM23" s="1122"/>
      <c r="KN23" s="1122"/>
      <c r="KO23" s="1122"/>
      <c r="KP23" s="1122"/>
      <c r="KQ23" s="1122"/>
      <c r="KR23" s="1122"/>
      <c r="KS23" s="1122"/>
      <c r="KT23" s="1122"/>
      <c r="KU23" s="1122"/>
      <c r="KV23" s="1122"/>
      <c r="KW23" s="1122"/>
      <c r="KX23" s="1122"/>
      <c r="KY23" s="1122"/>
      <c r="KZ23" s="1122"/>
      <c r="LA23" s="1122"/>
      <c r="LB23" s="1122"/>
      <c r="LC23" s="1122"/>
      <c r="LD23" s="1122"/>
      <c r="LE23" s="1122"/>
      <c r="LF23" s="1122"/>
      <c r="LG23" s="1122"/>
      <c r="LH23" s="1122"/>
      <c r="LI23" s="1122"/>
      <c r="LJ23" s="1122"/>
      <c r="LK23" s="1122"/>
      <c r="LL23" s="1122"/>
      <c r="LM23" s="1122"/>
      <c r="LN23" s="1122"/>
      <c r="LO23" s="1122"/>
      <c r="LP23" s="1122"/>
      <c r="LQ23" s="1122"/>
      <c r="LR23" s="1122"/>
      <c r="LS23" s="1122"/>
      <c r="LT23" s="1122"/>
      <c r="LU23" s="1122"/>
      <c r="LV23" s="1122"/>
      <c r="LW23" s="1122"/>
      <c r="LX23" s="1122"/>
      <c r="LY23" s="1122"/>
      <c r="LZ23" s="1122"/>
      <c r="MA23" s="1122"/>
      <c r="MB23" s="1122"/>
      <c r="MC23" s="1122"/>
      <c r="MD23" s="1122"/>
      <c r="ME23" s="1122"/>
      <c r="MF23" s="1122"/>
      <c r="MG23" s="1122"/>
      <c r="MH23" s="1122"/>
    </row>
    <row r="24" spans="1:346">
      <c r="A24" s="2615" t="s">
        <v>1542</v>
      </c>
      <c r="B24" s="4094" t="s">
        <v>3026</v>
      </c>
      <c r="C24" s="4095"/>
      <c r="D24" s="4095"/>
      <c r="E24" s="4095"/>
      <c r="F24" s="4095"/>
      <c r="G24" s="4095"/>
      <c r="H24" s="4095"/>
      <c r="I24" s="4095"/>
      <c r="J24" s="4095"/>
      <c r="K24" s="4095"/>
      <c r="L24" s="4095"/>
      <c r="M24" s="4095"/>
      <c r="N24" s="4095"/>
      <c r="O24" s="4095"/>
      <c r="P24" s="4095"/>
      <c r="Q24" s="4095"/>
      <c r="R24" s="4095"/>
      <c r="S24" s="4095"/>
      <c r="T24" s="3972">
        <v>1</v>
      </c>
      <c r="U24" s="3972"/>
      <c r="V24" s="3972"/>
      <c r="W24" s="3972"/>
      <c r="X24" s="3972"/>
      <c r="Y24" s="1782"/>
      <c r="Z24" s="2540"/>
      <c r="AA24" s="2541"/>
      <c r="AB24" s="2540"/>
      <c r="AC24" s="2541"/>
      <c r="AD24" s="2541"/>
      <c r="AE24" s="2540"/>
      <c r="AF24" s="2541"/>
      <c r="AG24" s="2536"/>
      <c r="AH24" s="2536"/>
      <c r="AI24" s="2536"/>
      <c r="AJ24" s="184"/>
      <c r="AK24" s="3993">
        <v>22.742292041367751</v>
      </c>
      <c r="AL24" s="3976"/>
      <c r="AM24" s="3976"/>
      <c r="AN24" s="3976"/>
      <c r="AO24" s="3976"/>
      <c r="AP24" s="3976"/>
      <c r="AQ24" s="3976"/>
      <c r="AR24" s="3976"/>
      <c r="AS24" s="3976"/>
      <c r="AT24" s="3976"/>
      <c r="AU24" s="3976">
        <v>23.532334965398761</v>
      </c>
      <c r="AV24" s="3976"/>
      <c r="AW24" s="3976"/>
      <c r="AX24" s="3976"/>
      <c r="AY24" s="3976"/>
      <c r="AZ24" s="3976"/>
      <c r="BA24" s="3976"/>
      <c r="BB24" s="3976"/>
      <c r="BC24" s="3976"/>
      <c r="BD24" s="3976"/>
      <c r="BE24" s="3976">
        <v>27.034012115713367</v>
      </c>
      <c r="BF24" s="3976"/>
      <c r="BG24" s="3976"/>
      <c r="BH24" s="3976"/>
      <c r="BI24" s="3976"/>
      <c r="BJ24" s="3976"/>
      <c r="BK24" s="3976"/>
      <c r="BL24" s="3976"/>
      <c r="BM24" s="3976"/>
      <c r="BN24" s="3976"/>
      <c r="BO24" s="3976">
        <v>21.119689410464293</v>
      </c>
      <c r="BP24" s="3976"/>
      <c r="BQ24" s="3976"/>
      <c r="BR24" s="3976"/>
      <c r="BS24" s="3976"/>
      <c r="BT24" s="3976"/>
      <c r="BU24" s="3976"/>
      <c r="BV24" s="3976"/>
      <c r="BW24" s="3976"/>
      <c r="BX24" s="3992"/>
      <c r="BY24" s="2536"/>
      <c r="BZ24" s="2536"/>
      <c r="CA24" s="2536"/>
      <c r="CB24" s="2536"/>
      <c r="CC24" s="2536"/>
      <c r="CD24" s="2536"/>
      <c r="CE24" s="4036">
        <v>20.088971172400683</v>
      </c>
      <c r="CF24" s="4018"/>
      <c r="CG24" s="4018"/>
      <c r="CH24" s="4018">
        <v>20.352811080101922</v>
      </c>
      <c r="CI24" s="4018"/>
      <c r="CJ24" s="4018"/>
      <c r="CK24" s="4018">
        <v>20.784580217229859</v>
      </c>
      <c r="CL24" s="4018"/>
      <c r="CM24" s="4018"/>
      <c r="CN24" s="4018">
        <v>21.374588544180757</v>
      </c>
      <c r="CO24" s="4018"/>
      <c r="CP24" s="4018"/>
      <c r="CQ24" s="4018">
        <v>22.110940748097555</v>
      </c>
      <c r="CR24" s="4018"/>
      <c r="CS24" s="4018"/>
      <c r="CT24" s="4018">
        <v>22.980153936414982</v>
      </c>
      <c r="CU24" s="4018"/>
      <c r="CV24" s="4018"/>
      <c r="CW24" s="4042">
        <v>22.742292041367751</v>
      </c>
      <c r="CX24" s="4042"/>
      <c r="CY24" s="4042"/>
      <c r="CZ24" s="2689"/>
      <c r="DA24" s="4018">
        <v>20.115008909839297</v>
      </c>
      <c r="DB24" s="4018"/>
      <c r="DC24" s="4018"/>
      <c r="DD24" s="4018">
        <v>20.453018893630546</v>
      </c>
      <c r="DE24" s="4018"/>
      <c r="DF24" s="4018"/>
      <c r="DG24" s="4018">
        <v>20.999048899775495</v>
      </c>
      <c r="DH24" s="4018"/>
      <c r="DI24" s="4018"/>
      <c r="DJ24" s="4018">
        <v>21.733288978926272</v>
      </c>
      <c r="DK24" s="4018"/>
      <c r="DL24" s="4018"/>
      <c r="DM24" s="4018">
        <v>22.63267459495459</v>
      </c>
      <c r="DN24" s="4018"/>
      <c r="DO24" s="4018"/>
      <c r="DP24" s="4018">
        <v>23.672495362898292</v>
      </c>
      <c r="DQ24" s="4018"/>
      <c r="DR24" s="4018"/>
      <c r="DS24" s="4042">
        <v>23.532334965398761</v>
      </c>
      <c r="DT24" s="4042"/>
      <c r="DU24" s="4042"/>
      <c r="DV24" s="2689"/>
      <c r="DW24" s="4018">
        <v>25.076809822321732</v>
      </c>
      <c r="DX24" s="4018"/>
      <c r="DY24" s="4018"/>
      <c r="DZ24" s="4018">
        <v>25.170559475004332</v>
      </c>
      <c r="EA24" s="4018"/>
      <c r="EB24" s="4018"/>
      <c r="EC24" s="4018">
        <v>25.298651921909986</v>
      </c>
      <c r="ED24" s="4018"/>
      <c r="EE24" s="4018"/>
      <c r="EF24" s="4018">
        <v>25.458749768778759</v>
      </c>
      <c r="EG24" s="4018"/>
      <c r="EH24" s="4018"/>
      <c r="EI24" s="4018">
        <v>25.648267368714126</v>
      </c>
      <c r="EJ24" s="4018"/>
      <c r="EK24" s="4018"/>
      <c r="EL24" s="4018">
        <v>25.86444698658859</v>
      </c>
      <c r="EM24" s="4018"/>
      <c r="EN24" s="4018"/>
      <c r="EO24" s="4018">
        <v>26.104432285873731</v>
      </c>
      <c r="EP24" s="4018"/>
      <c r="EQ24" s="4018"/>
      <c r="ER24" s="4018">
        <v>26.365336272494467</v>
      </c>
      <c r="ES24" s="4018"/>
      <c r="ET24" s="4018"/>
      <c r="EU24" s="4018">
        <v>26.644301581158597</v>
      </c>
      <c r="EV24" s="4018"/>
      <c r="EW24" s="4018"/>
      <c r="EX24" s="4018">
        <v>26.93855176032206</v>
      </c>
      <c r="EY24" s="4018"/>
      <c r="EZ24" s="4018"/>
      <c r="FA24" s="4018">
        <v>27.245432931351747</v>
      </c>
      <c r="FB24" s="4018"/>
      <c r="FC24" s="4055"/>
      <c r="FD24" s="2690"/>
      <c r="FE24" s="4036">
        <v>26.757920036036044</v>
      </c>
      <c r="FF24" s="4018"/>
      <c r="FG24" s="4018"/>
      <c r="FH24" s="4018">
        <v>27.091210392983541</v>
      </c>
      <c r="FI24" s="4018"/>
      <c r="FJ24" s="4018"/>
      <c r="FK24" s="4018">
        <v>27.444567326704544</v>
      </c>
      <c r="FL24" s="4018"/>
      <c r="FM24" s="4018"/>
      <c r="FN24" s="4042">
        <v>27.034012115713367</v>
      </c>
      <c r="FO24" s="4042"/>
      <c r="FP24" s="4042"/>
      <c r="FQ24" s="2690"/>
      <c r="FR24" s="4018">
        <v>20.050714448616322</v>
      </c>
      <c r="FS24" s="4018"/>
      <c r="FT24" s="4018"/>
      <c r="FU24" s="4018">
        <v>20.089479439988729</v>
      </c>
      <c r="FV24" s="4018"/>
      <c r="FW24" s="4018"/>
      <c r="FX24" s="4018">
        <v>20.138635830113895</v>
      </c>
      <c r="FY24" s="4018"/>
      <c r="FZ24" s="4018"/>
      <c r="GA24" s="4018">
        <v>20.197787408392681</v>
      </c>
      <c r="GB24" s="4018"/>
      <c r="GC24" s="4018"/>
      <c r="GD24" s="4018">
        <v>20.266497102969979</v>
      </c>
      <c r="GE24" s="4018"/>
      <c r="GF24" s="4018"/>
      <c r="GG24" s="4018">
        <v>20.344292971325707</v>
      </c>
      <c r="GH24" s="4018"/>
      <c r="GI24" s="4018"/>
      <c r="GJ24" s="4018">
        <v>20.430674328145027</v>
      </c>
      <c r="GK24" s="4018"/>
      <c r="GL24" s="4018"/>
      <c r="GM24" s="4018">
        <v>20.525117881596827</v>
      </c>
      <c r="GN24" s="4018"/>
      <c r="GO24" s="4018"/>
      <c r="GP24" s="4018">
        <v>20.62708375967393</v>
      </c>
      <c r="GQ24" s="4018"/>
      <c r="GR24" s="4018"/>
      <c r="GS24" s="4018">
        <v>20.736021321620111</v>
      </c>
      <c r="GT24" s="4018"/>
      <c r="GU24" s="4018"/>
      <c r="GV24" s="4018">
        <v>20.851374664834331</v>
      </c>
      <c r="GW24" s="4018"/>
      <c r="GX24" s="4018"/>
      <c r="GY24" s="4018">
        <v>20.972587754157619</v>
      </c>
      <c r="GZ24" s="4018"/>
      <c r="HA24" s="4018"/>
      <c r="HB24" s="4018">
        <v>21.099109117325817</v>
      </c>
      <c r="HC24" s="4018"/>
      <c r="HD24" s="4055"/>
      <c r="HE24" s="2690"/>
      <c r="HF24" s="4036">
        <v>21.032595236189248</v>
      </c>
      <c r="HG24" s="4018"/>
      <c r="HH24" s="4018"/>
      <c r="HI24" s="4018">
        <v>21.174345033217403</v>
      </c>
      <c r="HJ24" s="4018"/>
      <c r="HK24" s="4018"/>
      <c r="HL24" s="4018">
        <v>21.323208619641303</v>
      </c>
      <c r="HM24" s="4018"/>
      <c r="HN24" s="4018"/>
      <c r="HO24" s="4018">
        <v>21.47877896292502</v>
      </c>
      <c r="HP24" s="4018"/>
      <c r="HQ24" s="4018"/>
      <c r="HR24" s="4018">
        <v>21.640647826070211</v>
      </c>
      <c r="HS24" s="4018"/>
      <c r="HT24" s="4018"/>
      <c r="HU24" s="4042">
        <v>21.119689410464293</v>
      </c>
      <c r="HV24" s="4042"/>
      <c r="HW24" s="4073"/>
      <c r="HX24" s="2536"/>
      <c r="IC24" s="1122"/>
      <c r="ID24" s="1122"/>
      <c r="IE24" s="1122"/>
      <c r="IF24" s="1122"/>
      <c r="IG24" s="1122"/>
      <c r="IH24" s="1122"/>
      <c r="II24" s="1122"/>
      <c r="IJ24" s="1122"/>
      <c r="IK24" s="1122"/>
      <c r="IL24" s="1122"/>
      <c r="IM24" s="1122"/>
      <c r="IN24" s="1122"/>
      <c r="IY24" s="1122"/>
      <c r="IZ24" s="1122"/>
      <c r="JA24" s="1122"/>
      <c r="JB24" s="1122"/>
      <c r="JC24" s="1122"/>
      <c r="JD24" s="1122"/>
      <c r="JE24" s="1122"/>
      <c r="JF24" s="1122"/>
      <c r="JG24" s="1122"/>
      <c r="JH24" s="1122"/>
      <c r="JI24" s="1122"/>
      <c r="JJ24" s="1122"/>
      <c r="JK24" s="1122"/>
      <c r="JL24" s="1122"/>
      <c r="JM24" s="1122"/>
      <c r="JN24" s="1122"/>
      <c r="JO24" s="1122"/>
      <c r="JP24" s="1122"/>
      <c r="JQ24" s="1122"/>
      <c r="JR24" s="1122"/>
      <c r="JS24" s="1122"/>
      <c r="JT24" s="1122"/>
      <c r="JU24" s="1122"/>
      <c r="JV24" s="1122"/>
      <c r="JW24" s="1122"/>
      <c r="JX24" s="1122"/>
      <c r="JY24" s="1122"/>
      <c r="JZ24" s="1122"/>
      <c r="KA24" s="1122"/>
      <c r="KB24" s="1122"/>
      <c r="KC24" s="1122"/>
      <c r="KD24" s="1122"/>
      <c r="KE24" s="1122"/>
      <c r="KF24" s="1122"/>
      <c r="KG24" s="1122"/>
      <c r="KH24" s="1122"/>
      <c r="KI24" s="1122"/>
      <c r="KJ24" s="1122"/>
      <c r="KK24" s="1122"/>
      <c r="KL24" s="1122"/>
      <c r="KM24" s="1122"/>
      <c r="KN24" s="1122"/>
      <c r="KO24" s="1122"/>
      <c r="KP24" s="1122"/>
      <c r="KQ24" s="1122"/>
      <c r="KR24" s="1122"/>
      <c r="KS24" s="1122"/>
      <c r="KT24" s="1122"/>
      <c r="KU24" s="1122"/>
      <c r="KV24" s="1122"/>
      <c r="KW24" s="1122"/>
      <c r="KX24" s="1122"/>
      <c r="KY24" s="1122"/>
      <c r="KZ24" s="1122"/>
      <c r="LA24" s="1122"/>
      <c r="LB24" s="1122"/>
      <c r="LC24" s="1122"/>
      <c r="LD24" s="1122"/>
      <c r="LE24" s="1122"/>
      <c r="LF24" s="1122"/>
      <c r="LG24" s="1122"/>
      <c r="LH24" s="1122"/>
      <c r="LI24" s="1122"/>
      <c r="LJ24" s="1122"/>
      <c r="LK24" s="1122"/>
      <c r="LL24" s="1122"/>
      <c r="LM24" s="1122"/>
      <c r="LN24" s="1122"/>
      <c r="LO24" s="1122"/>
      <c r="LP24" s="1122"/>
      <c r="LQ24" s="1122"/>
      <c r="LR24" s="1122"/>
      <c r="LS24" s="1122"/>
      <c r="LT24" s="1122"/>
      <c r="LU24" s="1122"/>
      <c r="LV24" s="1122"/>
      <c r="LW24" s="1122"/>
      <c r="LX24" s="1122"/>
      <c r="LY24" s="1122"/>
      <c r="LZ24" s="1122"/>
      <c r="MA24" s="1122"/>
      <c r="MB24" s="1122"/>
      <c r="MC24" s="1122"/>
      <c r="MD24" s="1122"/>
      <c r="ME24" s="1122"/>
      <c r="MF24" s="1122"/>
      <c r="MG24" s="1122"/>
      <c r="MH24" s="1122"/>
    </row>
    <row r="25" spans="1:346">
      <c r="A25" s="2615">
        <v>133</v>
      </c>
      <c r="B25" s="4094" t="s">
        <v>1971</v>
      </c>
      <c r="C25" s="4095"/>
      <c r="D25" s="4095"/>
      <c r="E25" s="4095"/>
      <c r="F25" s="4095"/>
      <c r="G25" s="4095"/>
      <c r="H25" s="4095"/>
      <c r="I25" s="4095"/>
      <c r="J25" s="4095"/>
      <c r="K25" s="4095"/>
      <c r="L25" s="4095"/>
      <c r="M25" s="4095"/>
      <c r="N25" s="4095"/>
      <c r="O25" s="4095"/>
      <c r="P25" s="4095"/>
      <c r="Q25" s="4095"/>
      <c r="R25" s="4095"/>
      <c r="S25" s="4095"/>
      <c r="T25" s="3972">
        <v>0</v>
      </c>
      <c r="U25" s="3972"/>
      <c r="V25" s="3972"/>
      <c r="W25" s="3972"/>
      <c r="X25" s="3972"/>
      <c r="Y25" s="1782"/>
      <c r="Z25" s="2540"/>
      <c r="AA25" s="2541"/>
      <c r="AB25" s="2540"/>
      <c r="AC25" s="2541"/>
      <c r="AD25" s="2541"/>
      <c r="AE25" s="2540"/>
      <c r="AF25" s="2541"/>
      <c r="AG25" s="2536"/>
      <c r="AH25" s="2536"/>
      <c r="AI25" s="2536"/>
      <c r="AJ25" s="184"/>
      <c r="AK25" s="3994">
        <v>11.970413678931868</v>
      </c>
      <c r="AL25" s="3995"/>
      <c r="AM25" s="3995"/>
      <c r="AN25" s="3995"/>
      <c r="AO25" s="3995"/>
      <c r="AP25" s="3995"/>
      <c r="AQ25" s="3995"/>
      <c r="AR25" s="3995"/>
      <c r="AS25" s="3995"/>
      <c r="AT25" s="3995"/>
      <c r="AU25" s="3977">
        <v>12.435215231299088</v>
      </c>
      <c r="AV25" s="3977"/>
      <c r="AW25" s="3977"/>
      <c r="AX25" s="3977"/>
      <c r="AY25" s="3977"/>
      <c r="AZ25" s="3977"/>
      <c r="BA25" s="3977"/>
      <c r="BB25" s="3977"/>
      <c r="BC25" s="3977"/>
      <c r="BD25" s="3977"/>
      <c r="BE25" s="3991">
        <v>11.313650323881813</v>
      </c>
      <c r="BF25" s="3991"/>
      <c r="BG25" s="3991"/>
      <c r="BH25" s="3991"/>
      <c r="BI25" s="3991"/>
      <c r="BJ25" s="3991"/>
      <c r="BK25" s="3991"/>
      <c r="BL25" s="3991"/>
      <c r="BM25" s="3991"/>
      <c r="BN25" s="3991"/>
      <c r="BO25" s="3981">
        <v>10.693463993073653</v>
      </c>
      <c r="BP25" s="3981"/>
      <c r="BQ25" s="3981"/>
      <c r="BR25" s="3981"/>
      <c r="BS25" s="3981"/>
      <c r="BT25" s="3981"/>
      <c r="BU25" s="3981"/>
      <c r="BV25" s="3981"/>
      <c r="BW25" s="3981"/>
      <c r="BX25" s="3982"/>
      <c r="CE25" s="4014">
        <v>10.06391772480927</v>
      </c>
      <c r="CF25" s="4013"/>
      <c r="CG25" s="4013"/>
      <c r="CH25" s="4013">
        <v>10.253485663456837</v>
      </c>
      <c r="CI25" s="4013"/>
      <c r="CJ25" s="4013"/>
      <c r="CK25" s="4013">
        <v>10.563794175486697</v>
      </c>
      <c r="CL25" s="4013"/>
      <c r="CM25" s="4013"/>
      <c r="CN25" s="4013">
        <v>10.987999425185132</v>
      </c>
      <c r="CO25" s="4013"/>
      <c r="CP25" s="4013"/>
      <c r="CQ25" s="4013">
        <v>11.517694967354943</v>
      </c>
      <c r="CR25" s="4013"/>
      <c r="CS25" s="4013"/>
      <c r="CT25" s="4013">
        <v>12.143334605457287</v>
      </c>
      <c r="CU25" s="4013"/>
      <c r="CV25" s="4013"/>
      <c r="CW25" s="4029">
        <v>11.970413678931868</v>
      </c>
      <c r="CX25" s="4029"/>
      <c r="CY25" s="4029"/>
      <c r="CZ25" s="2689"/>
      <c r="DA25" s="4020">
        <v>10.079250557495195</v>
      </c>
      <c r="DB25" s="4020"/>
      <c r="DC25" s="4020"/>
      <c r="DD25" s="4020">
        <v>10.312188112017573</v>
      </c>
      <c r="DE25" s="4020"/>
      <c r="DF25" s="4020"/>
      <c r="DG25" s="4020">
        <v>10.688571732432644</v>
      </c>
      <c r="DH25" s="4020"/>
      <c r="DI25" s="4020"/>
      <c r="DJ25" s="4020">
        <v>11.194872564377363</v>
      </c>
      <c r="DK25" s="4020"/>
      <c r="DL25" s="4020"/>
      <c r="DM25" s="4020">
        <v>11.815321525898907</v>
      </c>
      <c r="DN25" s="4020"/>
      <c r="DO25" s="4020"/>
      <c r="DP25" s="4020">
        <v>12.532986450228069</v>
      </c>
      <c r="DQ25" s="4020"/>
      <c r="DR25" s="4020"/>
      <c r="DS25" s="4044">
        <v>12.435215231299088</v>
      </c>
      <c r="DT25" s="4044"/>
      <c r="DU25" s="4044"/>
      <c r="DV25" s="2689"/>
      <c r="DW25" s="4046">
        <v>10.049613359897448</v>
      </c>
      <c r="DX25" s="4046"/>
      <c r="DY25" s="4046"/>
      <c r="DZ25" s="4046">
        <v>10.110161609677268</v>
      </c>
      <c r="EA25" s="4046"/>
      <c r="EB25" s="4046"/>
      <c r="EC25" s="4046">
        <v>10.192882599513128</v>
      </c>
      <c r="ED25" s="4046"/>
      <c r="EE25" s="4046"/>
      <c r="EF25" s="4046">
        <v>10.296262913533907</v>
      </c>
      <c r="EG25" s="4046"/>
      <c r="EH25" s="4046"/>
      <c r="EI25" s="4046">
        <v>10.418628936830459</v>
      </c>
      <c r="EJ25" s="4046"/>
      <c r="EK25" s="4046"/>
      <c r="EL25" s="4046">
        <v>10.558195883013742</v>
      </c>
      <c r="EM25" s="4046"/>
      <c r="EN25" s="4046"/>
      <c r="EO25" s="4046">
        <v>10.713115142306581</v>
      </c>
      <c r="EP25" s="4046"/>
      <c r="EQ25" s="4046"/>
      <c r="ER25" s="4046">
        <v>10.881518115007175</v>
      </c>
      <c r="ES25" s="4046"/>
      <c r="ET25" s="4046"/>
      <c r="EU25" s="4046">
        <v>11.061555166772408</v>
      </c>
      <c r="EV25" s="4046"/>
      <c r="EW25" s="4046"/>
      <c r="EX25" s="4046">
        <v>11.25142882910864</v>
      </c>
      <c r="EY25" s="4046"/>
      <c r="EZ25" s="4046"/>
      <c r="FA25" s="4046">
        <v>11.449420825939484</v>
      </c>
      <c r="FB25" s="4046"/>
      <c r="FC25" s="4052"/>
      <c r="FD25" s="2690"/>
      <c r="FE25" s="4053">
        <v>11.135628575925553</v>
      </c>
      <c r="FF25" s="4046"/>
      <c r="FG25" s="4046"/>
      <c r="FH25" s="4046">
        <v>11.350962492612718</v>
      </c>
      <c r="FI25" s="4046"/>
      <c r="FJ25" s="4046"/>
      <c r="FK25" s="4046">
        <v>11.579266594683025</v>
      </c>
      <c r="FL25" s="4046"/>
      <c r="FM25" s="4046"/>
      <c r="FN25" s="4054">
        <v>11.313650323881813</v>
      </c>
      <c r="FO25" s="4054"/>
      <c r="FP25" s="4054"/>
      <c r="FQ25" s="2690"/>
      <c r="FR25" s="4067">
        <v>10.031425580964385</v>
      </c>
      <c r="FS25" s="4067"/>
      <c r="FT25" s="4067"/>
      <c r="FU25" s="4067">
        <v>10.055444058627995</v>
      </c>
      <c r="FV25" s="4067"/>
      <c r="FW25" s="4067"/>
      <c r="FX25" s="4067">
        <v>10.085898693444477</v>
      </c>
      <c r="FY25" s="4067"/>
      <c r="FZ25" s="4067"/>
      <c r="GA25" s="4067">
        <v>10.122542907556573</v>
      </c>
      <c r="GB25" s="4067"/>
      <c r="GC25" s="4067"/>
      <c r="GD25" s="4067">
        <v>10.165104779399476</v>
      </c>
      <c r="GE25" s="4067"/>
      <c r="GF25" s="4067"/>
      <c r="GG25" s="4067">
        <v>10.213290763864208</v>
      </c>
      <c r="GH25" s="4067"/>
      <c r="GI25" s="4067"/>
      <c r="GJ25" s="4067">
        <v>10.266789497582932</v>
      </c>
      <c r="GK25" s="4067"/>
      <c r="GL25" s="4067"/>
      <c r="GM25" s="4067">
        <v>10.325275609749379</v>
      </c>
      <c r="GN25" s="4067"/>
      <c r="GO25" s="4067"/>
      <c r="GP25" s="4067">
        <v>10.388413465306792</v>
      </c>
      <c r="GQ25" s="4067"/>
      <c r="GR25" s="4067"/>
      <c r="GS25" s="4067">
        <v>10.455860775509912</v>
      </c>
      <c r="GT25" s="4067"/>
      <c r="GU25" s="4067"/>
      <c r="GV25" s="4067">
        <v>10.527272020279836</v>
      </c>
      <c r="GW25" s="4067"/>
      <c r="GX25" s="4067"/>
      <c r="GY25" s="4067">
        <v>10.602301636908658</v>
      </c>
      <c r="GZ25" s="4067"/>
      <c r="HA25" s="4067"/>
      <c r="HB25" s="4067">
        <v>10.680606940054014</v>
      </c>
      <c r="HC25" s="4067"/>
      <c r="HD25" s="4074"/>
      <c r="HE25" s="2690"/>
      <c r="HF25" s="4075">
        <v>10.639807886455923</v>
      </c>
      <c r="HG25" s="4067"/>
      <c r="HH25" s="4067"/>
      <c r="HI25" s="4067">
        <v>10.727630473984496</v>
      </c>
      <c r="HJ25" s="4067"/>
      <c r="HK25" s="4067"/>
      <c r="HL25" s="4067">
        <v>10.819858758474368</v>
      </c>
      <c r="HM25" s="4067"/>
      <c r="HN25" s="4067"/>
      <c r="HO25" s="4067">
        <v>10.916240173214467</v>
      </c>
      <c r="HP25" s="4067"/>
      <c r="HQ25" s="4067"/>
      <c r="HR25" s="4067">
        <v>11.016521350004975</v>
      </c>
      <c r="HS25" s="4067"/>
      <c r="HT25" s="4067"/>
      <c r="HU25" s="4071">
        <v>10.693463993073653</v>
      </c>
      <c r="HV25" s="4071"/>
      <c r="HW25" s="4072"/>
      <c r="HX25" s="2536"/>
      <c r="IC25" s="1122"/>
      <c r="ID25" s="1122"/>
      <c r="IE25" s="1122"/>
      <c r="IF25" s="1122"/>
      <c r="IG25" s="1122"/>
      <c r="IH25" s="1122"/>
      <c r="II25" s="1122"/>
      <c r="IJ25" s="1122"/>
      <c r="IK25" s="1122"/>
      <c r="IL25" s="1122"/>
      <c r="IM25" s="1122"/>
      <c r="IN25" s="1122"/>
      <c r="IY25" s="1122"/>
      <c r="IZ25" s="1122"/>
      <c r="JA25" s="1122"/>
      <c r="JB25" s="1122"/>
      <c r="JC25" s="1122"/>
      <c r="JD25" s="1122"/>
      <c r="JE25" s="1122"/>
      <c r="JF25" s="1122"/>
      <c r="JG25" s="1122"/>
      <c r="JH25" s="1122"/>
      <c r="JI25" s="1122"/>
      <c r="JJ25" s="1122"/>
      <c r="JK25" s="1122"/>
      <c r="JL25" s="1122"/>
      <c r="JM25" s="1122"/>
      <c r="JN25" s="1122"/>
      <c r="JO25" s="1122"/>
      <c r="JP25" s="1122"/>
      <c r="JQ25" s="1122"/>
      <c r="JR25" s="1122"/>
      <c r="JS25" s="1122"/>
      <c r="JT25" s="1122"/>
      <c r="JU25" s="1122"/>
      <c r="JV25" s="1122"/>
      <c r="JW25" s="1122"/>
      <c r="JX25" s="1122"/>
      <c r="JY25" s="1122"/>
      <c r="JZ25" s="1122"/>
      <c r="KA25" s="1122"/>
      <c r="KB25" s="1122"/>
      <c r="KC25" s="1122"/>
      <c r="KD25" s="1122"/>
      <c r="KE25" s="1122"/>
      <c r="KF25" s="1122"/>
      <c r="KG25" s="1122"/>
      <c r="KH25" s="1122"/>
      <c r="KI25" s="1122"/>
      <c r="KJ25" s="1122"/>
      <c r="KK25" s="1122"/>
      <c r="KL25" s="1122"/>
      <c r="KM25" s="1122"/>
      <c r="KN25" s="1122"/>
      <c r="KO25" s="1122"/>
      <c r="KP25" s="1122"/>
      <c r="KQ25" s="1122"/>
      <c r="KR25" s="1122"/>
      <c r="KS25" s="1122"/>
      <c r="KT25" s="1122"/>
      <c r="KU25" s="1122"/>
      <c r="KV25" s="1122"/>
      <c r="KW25" s="1122"/>
      <c r="KX25" s="1122"/>
      <c r="KY25" s="1122"/>
      <c r="KZ25" s="1122"/>
      <c r="LA25" s="1122"/>
      <c r="LB25" s="1122"/>
      <c r="LC25" s="1122"/>
      <c r="LD25" s="1122"/>
      <c r="LE25" s="1122"/>
      <c r="LF25" s="1122"/>
      <c r="LG25" s="1122"/>
      <c r="LH25" s="1122"/>
      <c r="LI25" s="1122"/>
      <c r="LJ25" s="1122"/>
      <c r="LK25" s="1122"/>
      <c r="LL25" s="1122"/>
      <c r="LM25" s="1122"/>
      <c r="LN25" s="1122"/>
      <c r="LO25" s="1122"/>
      <c r="LP25" s="1122"/>
      <c r="LQ25" s="1122"/>
      <c r="LR25" s="1122"/>
      <c r="LS25" s="1122"/>
      <c r="LT25" s="1122"/>
      <c r="LU25" s="1122"/>
      <c r="LV25" s="1122"/>
      <c r="LW25" s="1122"/>
      <c r="LX25" s="1122"/>
      <c r="LY25" s="1122"/>
      <c r="LZ25" s="1122"/>
      <c r="MA25" s="1122"/>
      <c r="MB25" s="1122"/>
      <c r="MC25" s="1122"/>
      <c r="MD25" s="1122"/>
      <c r="ME25" s="1122"/>
      <c r="MF25" s="1122"/>
      <c r="MG25" s="1122"/>
      <c r="MH25" s="1122"/>
    </row>
    <row r="26" spans="1:346">
      <c r="A26" s="2615" t="s">
        <v>3021</v>
      </c>
      <c r="B26" s="4094" t="s">
        <v>3024</v>
      </c>
      <c r="C26" s="4095"/>
      <c r="D26" s="4095"/>
      <c r="E26" s="4095"/>
      <c r="F26" s="4095"/>
      <c r="G26" s="4095"/>
      <c r="H26" s="4095"/>
      <c r="I26" s="4095"/>
      <c r="J26" s="4095"/>
      <c r="K26" s="4095"/>
      <c r="L26" s="4095"/>
      <c r="M26" s="4095"/>
      <c r="N26" s="4095"/>
      <c r="O26" s="4095"/>
      <c r="P26" s="4095"/>
      <c r="Q26" s="4095"/>
      <c r="R26" s="4095"/>
      <c r="S26" s="4095"/>
      <c r="T26" s="3972">
        <v>0</v>
      </c>
      <c r="U26" s="3972"/>
      <c r="V26" s="3972"/>
      <c r="W26" s="3972"/>
      <c r="X26" s="3972"/>
      <c r="Y26" s="2608"/>
      <c r="Z26" s="2540"/>
      <c r="AA26" s="2541"/>
      <c r="AB26" s="2540"/>
      <c r="AC26" s="2541"/>
      <c r="AD26" s="2541"/>
      <c r="AE26" s="2540"/>
      <c r="AF26" s="2541"/>
      <c r="AG26" s="2536"/>
      <c r="AH26" s="2536"/>
      <c r="AI26" s="2536"/>
      <c r="AJ26" s="184"/>
      <c r="AK26" s="3993">
        <v>60</v>
      </c>
      <c r="AL26" s="3976"/>
      <c r="AM26" s="3976"/>
      <c r="AN26" s="3976"/>
      <c r="AO26" s="3976"/>
      <c r="AP26" s="3976"/>
      <c r="AQ26" s="3976"/>
      <c r="AR26" s="3976"/>
      <c r="AS26" s="3976"/>
      <c r="AT26" s="3976"/>
      <c r="AU26" s="3976">
        <v>60</v>
      </c>
      <c r="AV26" s="3976"/>
      <c r="AW26" s="3976"/>
      <c r="AX26" s="3976"/>
      <c r="AY26" s="3976"/>
      <c r="AZ26" s="3976"/>
      <c r="BA26" s="3976"/>
      <c r="BB26" s="3976"/>
      <c r="BC26" s="3976"/>
      <c r="BD26" s="3976"/>
      <c r="BE26" s="3976">
        <v>60</v>
      </c>
      <c r="BF26" s="3976"/>
      <c r="BG26" s="3976"/>
      <c r="BH26" s="3976"/>
      <c r="BI26" s="3976"/>
      <c r="BJ26" s="3976"/>
      <c r="BK26" s="3976"/>
      <c r="BL26" s="3976"/>
      <c r="BM26" s="3976"/>
      <c r="BN26" s="3976"/>
      <c r="BO26" s="3976">
        <v>60</v>
      </c>
      <c r="BP26" s="3976"/>
      <c r="BQ26" s="3976"/>
      <c r="BR26" s="3976"/>
      <c r="BS26" s="3976"/>
      <c r="BT26" s="3976"/>
      <c r="BU26" s="3976"/>
      <c r="BV26" s="3976"/>
      <c r="BW26" s="3976"/>
      <c r="BX26" s="3992"/>
      <c r="BY26" s="2536"/>
      <c r="BZ26" s="2536"/>
      <c r="CA26" s="2536"/>
      <c r="CB26" s="2536"/>
      <c r="CC26" s="2536"/>
      <c r="CD26" s="2536"/>
      <c r="CE26" s="4036">
        <v>1.8520764705882349</v>
      </c>
      <c r="CF26" s="4018"/>
      <c r="CG26" s="4018"/>
      <c r="CH26" s="4018">
        <v>3.8844235294117646</v>
      </c>
      <c r="CI26" s="4018"/>
      <c r="CJ26" s="4018"/>
      <c r="CK26" s="4018">
        <v>6.0970411764705892</v>
      </c>
      <c r="CL26" s="4018"/>
      <c r="CM26" s="4018"/>
      <c r="CN26" s="4018">
        <v>8.4899294117647059</v>
      </c>
      <c r="CO26" s="4018"/>
      <c r="CP26" s="4018"/>
      <c r="CQ26" s="4018">
        <v>11.063088235294117</v>
      </c>
      <c r="CR26" s="4018"/>
      <c r="CS26" s="4018"/>
      <c r="CT26" s="4018">
        <v>13.816517647058825</v>
      </c>
      <c r="CU26" s="4018"/>
      <c r="CV26" s="4018"/>
      <c r="CW26" s="4042">
        <v>60</v>
      </c>
      <c r="CX26" s="4042"/>
      <c r="CY26" s="4042"/>
      <c r="CZ26" s="2689"/>
      <c r="DA26" s="4018">
        <v>3.8844235294117646</v>
      </c>
      <c r="DB26" s="4018"/>
      <c r="DC26" s="4018"/>
      <c r="DD26" s="4018">
        <v>8.4899294117647059</v>
      </c>
      <c r="DE26" s="4018"/>
      <c r="DF26" s="4018"/>
      <c r="DG26" s="4018">
        <v>13.816517647058825</v>
      </c>
      <c r="DH26" s="4018"/>
      <c r="DI26" s="4018"/>
      <c r="DJ26" s="4018">
        <v>19.864188235294119</v>
      </c>
      <c r="DK26" s="4018"/>
      <c r="DL26" s="4018"/>
      <c r="DM26" s="4018">
        <v>26.632941176470588</v>
      </c>
      <c r="DN26" s="4018"/>
      <c r="DO26" s="4018"/>
      <c r="DP26" s="4018">
        <v>34.122776470588235</v>
      </c>
      <c r="DQ26" s="4018"/>
      <c r="DR26" s="4018"/>
      <c r="DS26" s="4042">
        <v>60</v>
      </c>
      <c r="DT26" s="4042"/>
      <c r="DU26" s="4042"/>
      <c r="DV26" s="2689"/>
      <c r="DW26" s="4018">
        <v>8.4899294117647059</v>
      </c>
      <c r="DX26" s="4018"/>
      <c r="DY26" s="4018"/>
      <c r="DZ26" s="4018">
        <v>13.816517647058825</v>
      </c>
      <c r="EA26" s="4018"/>
      <c r="EB26" s="4018"/>
      <c r="EC26" s="4018">
        <v>19.864188235294119</v>
      </c>
      <c r="ED26" s="4018"/>
      <c r="EE26" s="4018"/>
      <c r="EF26" s="4018">
        <v>26.632941176470588</v>
      </c>
      <c r="EG26" s="4018"/>
      <c r="EH26" s="4018"/>
      <c r="EI26" s="4018">
        <v>34.122776470588235</v>
      </c>
      <c r="EJ26" s="4018"/>
      <c r="EK26" s="4018"/>
      <c r="EL26" s="4018">
        <v>42.333694117647056</v>
      </c>
      <c r="EM26" s="4018"/>
      <c r="EN26" s="4018"/>
      <c r="EO26" s="4056">
        <v>51.265694117647065</v>
      </c>
      <c r="EP26" s="4056"/>
      <c r="EQ26" s="4056"/>
      <c r="ER26" s="4056">
        <v>60.918776470588234</v>
      </c>
      <c r="ES26" s="4056"/>
      <c r="ET26" s="4056"/>
      <c r="EU26" s="4056">
        <v>71.292941176470578</v>
      </c>
      <c r="EV26" s="4056"/>
      <c r="EW26" s="4056"/>
      <c r="EX26" s="4056">
        <v>82.388188235294109</v>
      </c>
      <c r="EY26" s="4056"/>
      <c r="EZ26" s="4056"/>
      <c r="FA26" s="4056">
        <v>94.204517647058822</v>
      </c>
      <c r="FB26" s="4056"/>
      <c r="FC26" s="4057"/>
      <c r="FD26" s="2690"/>
      <c r="FE26" s="4036">
        <v>36.555339577074861</v>
      </c>
      <c r="FF26" s="4018"/>
      <c r="FG26" s="4018"/>
      <c r="FH26" s="4018">
        <v>42.089886316781524</v>
      </c>
      <c r="FI26" s="4018"/>
      <c r="FJ26" s="4018"/>
      <c r="FK26" s="4018">
        <v>47.966071744124399</v>
      </c>
      <c r="FL26" s="4018"/>
      <c r="FM26" s="4018"/>
      <c r="FN26" s="4042">
        <v>60</v>
      </c>
      <c r="FO26" s="4042"/>
      <c r="FP26" s="4042"/>
      <c r="FQ26" s="2690"/>
      <c r="FR26" s="4018">
        <v>7.3793956529422156</v>
      </c>
      <c r="FS26" s="4018"/>
      <c r="FT26" s="4018"/>
      <c r="FU26" s="4018">
        <v>10.522471579195381</v>
      </c>
      <c r="FV26" s="4018"/>
      <c r="FW26" s="4018"/>
      <c r="FX26" s="4018">
        <v>14.00718619308476</v>
      </c>
      <c r="FY26" s="4018"/>
      <c r="FZ26" s="4018"/>
      <c r="GA26" s="4018">
        <v>17.833539494610356</v>
      </c>
      <c r="GB26" s="4018"/>
      <c r="GC26" s="4018"/>
      <c r="GD26" s="4018">
        <v>22.001531483772162</v>
      </c>
      <c r="GE26" s="4018"/>
      <c r="GF26" s="4018"/>
      <c r="GG26" s="4018">
        <v>26.511162160570187</v>
      </c>
      <c r="GH26" s="4018"/>
      <c r="GI26" s="4018"/>
      <c r="GJ26" s="4018">
        <v>31.362431525004418</v>
      </c>
      <c r="GK26" s="4018"/>
      <c r="GL26" s="4018"/>
      <c r="GM26" s="4018">
        <v>36.555339577074861</v>
      </c>
      <c r="GN26" s="4018"/>
      <c r="GO26" s="4018"/>
      <c r="GP26" s="4018">
        <v>42.089886316781524</v>
      </c>
      <c r="GQ26" s="4018"/>
      <c r="GR26" s="4018"/>
      <c r="GS26" s="4056">
        <v>47.966071744124399</v>
      </c>
      <c r="GT26" s="4056"/>
      <c r="GU26" s="4056"/>
      <c r="GV26" s="4056">
        <v>54.183895859103494</v>
      </c>
      <c r="GW26" s="4056"/>
      <c r="GX26" s="4056"/>
      <c r="GY26" s="4056">
        <v>60.743358661718794</v>
      </c>
      <c r="GZ26" s="4056"/>
      <c r="HA26" s="4056"/>
      <c r="HB26" s="4056">
        <v>67.644460151970321</v>
      </c>
      <c r="HC26" s="4056"/>
      <c r="HD26" s="4057"/>
      <c r="HE26" s="2690"/>
      <c r="HF26" s="4036">
        <v>30.505601696412793</v>
      </c>
      <c r="HG26" s="4018"/>
      <c r="HH26" s="4018"/>
      <c r="HI26" s="4018">
        <v>33.770984272839726</v>
      </c>
      <c r="HJ26" s="4018"/>
      <c r="HK26" s="4018"/>
      <c r="HL26" s="4018">
        <v>37.181221652824405</v>
      </c>
      <c r="HM26" s="4018"/>
      <c r="HN26" s="4018"/>
      <c r="HO26" s="4018">
        <v>40.736313836366847</v>
      </c>
      <c r="HP26" s="4018"/>
      <c r="HQ26" s="4018"/>
      <c r="HR26" s="4018">
        <v>44.436260823467045</v>
      </c>
      <c r="HS26" s="4018"/>
      <c r="HT26" s="4018"/>
      <c r="HU26" s="4042">
        <v>60</v>
      </c>
      <c r="HV26" s="4042"/>
      <c r="HW26" s="4073"/>
      <c r="HX26" s="2536"/>
      <c r="IC26" s="1122"/>
      <c r="ID26" s="1122"/>
      <c r="IE26" s="1122"/>
      <c r="IF26" s="1122"/>
      <c r="IG26" s="1122"/>
      <c r="IH26" s="1122"/>
      <c r="II26" s="1122"/>
      <c r="IJ26" s="1122"/>
      <c r="IK26" s="1122"/>
      <c r="IL26" s="1122"/>
      <c r="IM26" s="1122"/>
      <c r="IN26" s="1122"/>
      <c r="IY26" s="1122"/>
      <c r="IZ26" s="1122"/>
      <c r="JA26" s="1122"/>
      <c r="JB26" s="1122"/>
      <c r="JC26" s="1122"/>
      <c r="JD26" s="1122"/>
      <c r="JE26" s="1122"/>
      <c r="JF26" s="1122"/>
      <c r="JG26" s="1122"/>
      <c r="JH26" s="1122"/>
      <c r="JI26" s="1122"/>
      <c r="JJ26" s="1122"/>
      <c r="JK26" s="1122"/>
      <c r="JL26" s="1122"/>
      <c r="JM26" s="1122"/>
      <c r="JN26" s="1122"/>
      <c r="JO26" s="1122"/>
      <c r="JP26" s="1122"/>
      <c r="JQ26" s="1122"/>
      <c r="JR26" s="1122"/>
      <c r="JS26" s="1122"/>
      <c r="JT26" s="1122"/>
      <c r="JU26" s="1122"/>
      <c r="JV26" s="1122"/>
      <c r="JW26" s="1122"/>
      <c r="JX26" s="1122"/>
      <c r="JY26" s="1122"/>
      <c r="JZ26" s="1122"/>
      <c r="KA26" s="1122"/>
      <c r="KB26" s="1122"/>
      <c r="KC26" s="1122"/>
      <c r="KD26" s="1122"/>
      <c r="KE26" s="1122"/>
      <c r="KF26" s="1122"/>
      <c r="KG26" s="1122"/>
      <c r="KH26" s="1122"/>
      <c r="KI26" s="1122"/>
      <c r="KJ26" s="1122"/>
      <c r="KK26" s="1122"/>
      <c r="KL26" s="1122"/>
      <c r="KM26" s="1122"/>
      <c r="KN26" s="1122"/>
      <c r="KO26" s="1122"/>
      <c r="KP26" s="1122"/>
      <c r="KQ26" s="1122"/>
      <c r="KR26" s="1122"/>
      <c r="KS26" s="1122"/>
      <c r="KT26" s="1122"/>
      <c r="KU26" s="1122"/>
      <c r="KV26" s="1122"/>
      <c r="KW26" s="1122"/>
      <c r="KX26" s="1122"/>
      <c r="KY26" s="1122"/>
      <c r="KZ26" s="1122"/>
      <c r="LA26" s="1122"/>
      <c r="LB26" s="1122"/>
      <c r="LC26" s="1122"/>
      <c r="LD26" s="1122"/>
      <c r="LE26" s="1122"/>
      <c r="LF26" s="1122"/>
      <c r="LG26" s="1122"/>
      <c r="LH26" s="1122"/>
      <c r="LI26" s="1122"/>
      <c r="LJ26" s="1122"/>
      <c r="LK26" s="1122"/>
      <c r="LL26" s="1122"/>
      <c r="LM26" s="1122"/>
      <c r="LN26" s="1122"/>
      <c r="LO26" s="1122"/>
      <c r="LP26" s="1122"/>
      <c r="LQ26" s="1122"/>
      <c r="LR26" s="1122"/>
      <c r="LS26" s="1122"/>
      <c r="LT26" s="1122"/>
      <c r="LU26" s="1122"/>
      <c r="LV26" s="1122"/>
      <c r="LW26" s="1122"/>
      <c r="LX26" s="1122"/>
      <c r="LY26" s="1122"/>
      <c r="LZ26" s="1122"/>
      <c r="MA26" s="1122"/>
      <c r="MB26" s="1122"/>
      <c r="MC26" s="1122"/>
      <c r="MD26" s="1122"/>
      <c r="ME26" s="1122"/>
      <c r="MF26" s="1122"/>
      <c r="MG26" s="1122"/>
      <c r="MH26" s="1122"/>
    </row>
    <row r="27" spans="1:346">
      <c r="A27" s="2615" t="s">
        <v>3021</v>
      </c>
      <c r="B27" s="4094" t="s">
        <v>3023</v>
      </c>
      <c r="C27" s="4095"/>
      <c r="D27" s="4095"/>
      <c r="E27" s="4095"/>
      <c r="F27" s="4095"/>
      <c r="G27" s="4095"/>
      <c r="H27" s="4095"/>
      <c r="I27" s="4095"/>
      <c r="J27" s="4095"/>
      <c r="K27" s="4095"/>
      <c r="L27" s="4095"/>
      <c r="M27" s="4095"/>
      <c r="N27" s="4095"/>
      <c r="O27" s="4095"/>
      <c r="P27" s="4095"/>
      <c r="Q27" s="4095"/>
      <c r="R27" s="4095"/>
      <c r="S27" s="4095"/>
      <c r="T27" s="3972">
        <v>0</v>
      </c>
      <c r="U27" s="3972"/>
      <c r="V27" s="3972"/>
      <c r="W27" s="3972"/>
      <c r="X27" s="3972"/>
      <c r="Y27" s="2609" t="str">
        <f>IF(AND(T28&lt;&gt;0,T27&lt;&gt;0),"Impossible","")</f>
        <v/>
      </c>
      <c r="Z27" s="2540"/>
      <c r="AA27" s="2541"/>
      <c r="AB27" s="2540"/>
      <c r="AC27" s="2541"/>
      <c r="AD27" s="2541"/>
      <c r="AE27" s="2540"/>
      <c r="AF27" s="2541"/>
      <c r="AG27" s="2536"/>
      <c r="AH27" s="2536"/>
      <c r="AI27" s="2536"/>
      <c r="AJ27" s="184"/>
      <c r="AK27" s="3994">
        <v>86.417257873823644</v>
      </c>
      <c r="AL27" s="3995"/>
      <c r="AM27" s="3995"/>
      <c r="AN27" s="3995"/>
      <c r="AO27" s="3995"/>
      <c r="AP27" s="3995"/>
      <c r="AQ27" s="3995"/>
      <c r="AR27" s="3995"/>
      <c r="AS27" s="3995"/>
      <c r="AT27" s="3995"/>
      <c r="AU27" s="3977">
        <v>96.028386252992647</v>
      </c>
      <c r="AV27" s="3977"/>
      <c r="AW27" s="3977"/>
      <c r="AX27" s="3977"/>
      <c r="AY27" s="3977"/>
      <c r="AZ27" s="3977"/>
      <c r="BA27" s="3977"/>
      <c r="BB27" s="3977"/>
      <c r="BC27" s="3977"/>
      <c r="BD27" s="3977"/>
      <c r="BE27" s="3991">
        <v>81.98307458153603</v>
      </c>
      <c r="BF27" s="3991"/>
      <c r="BG27" s="3991"/>
      <c r="BH27" s="3991"/>
      <c r="BI27" s="3991"/>
      <c r="BJ27" s="3991"/>
      <c r="BK27" s="3991"/>
      <c r="BL27" s="3991"/>
      <c r="BM27" s="3991"/>
      <c r="BN27" s="3991"/>
      <c r="BO27" s="3981">
        <v>72.50057880480702</v>
      </c>
      <c r="BP27" s="3981"/>
      <c r="BQ27" s="3981"/>
      <c r="BR27" s="3981"/>
      <c r="BS27" s="3981"/>
      <c r="BT27" s="3981"/>
      <c r="BU27" s="3981"/>
      <c r="BV27" s="3981"/>
      <c r="BW27" s="3981"/>
      <c r="BX27" s="3982"/>
      <c r="CE27" s="4014">
        <v>2.6160865104941986</v>
      </c>
      <c r="CF27" s="4013"/>
      <c r="CG27" s="4013"/>
      <c r="CH27" s="4013">
        <v>6.9314384952676891</v>
      </c>
      <c r="CI27" s="4013"/>
      <c r="CJ27" s="4013"/>
      <c r="CK27" s="4013">
        <v>12.922852925262376</v>
      </c>
      <c r="CL27" s="4013"/>
      <c r="CM27" s="4013"/>
      <c r="CN27" s="4013">
        <v>20.554795522077647</v>
      </c>
      <c r="CO27" s="4013"/>
      <c r="CP27" s="4013"/>
      <c r="CQ27" s="4013">
        <v>29.780354784068813</v>
      </c>
      <c r="CR27" s="4013"/>
      <c r="CS27" s="4013"/>
      <c r="CT27" s="4013">
        <v>40.542463186602781</v>
      </c>
      <c r="CU27" s="4013"/>
      <c r="CV27" s="4013"/>
      <c r="CW27" s="4029">
        <v>86.417257873823644</v>
      </c>
      <c r="CX27" s="4029"/>
      <c r="CY27" s="4029"/>
      <c r="CZ27" s="2689"/>
      <c r="DA27" s="4020">
        <v>4.9262632248917342</v>
      </c>
      <c r="DB27" s="4020"/>
      <c r="DC27" s="4020"/>
      <c r="DD27" s="4020">
        <v>12.638595061772918</v>
      </c>
      <c r="DE27" s="4020"/>
      <c r="DF27" s="4020"/>
      <c r="DG27" s="4020">
        <v>23.09146258843543</v>
      </c>
      <c r="DH27" s="4020"/>
      <c r="DI27" s="4020"/>
      <c r="DJ27" s="4020">
        <v>36.217383192594347</v>
      </c>
      <c r="DK27" s="4020"/>
      <c r="DL27" s="4020"/>
      <c r="DM27" s="4020">
        <v>51.929199227483949</v>
      </c>
      <c r="DN27" s="4020"/>
      <c r="DO27" s="4020"/>
      <c r="DP27" s="4020">
        <v>70.122892381774335</v>
      </c>
      <c r="DQ27" s="4020"/>
      <c r="DR27" s="4020"/>
      <c r="DS27" s="4044">
        <v>96.028386252992647</v>
      </c>
      <c r="DT27" s="4044"/>
      <c r="DU27" s="4044"/>
      <c r="DV27" s="2689"/>
      <c r="DW27" s="4046">
        <v>9.2410678362104033</v>
      </c>
      <c r="DX27" s="4046"/>
      <c r="DY27" s="4046"/>
      <c r="DZ27" s="4046">
        <v>15.501222661734966</v>
      </c>
      <c r="EA27" s="4046"/>
      <c r="EB27" s="4046"/>
      <c r="EC27" s="4046">
        <v>22.847856962169679</v>
      </c>
      <c r="ED27" s="4046"/>
      <c r="EE27" s="4046"/>
      <c r="EF27" s="4046">
        <v>31.274364333660035</v>
      </c>
      <c r="EG27" s="4046"/>
      <c r="EH27" s="4046"/>
      <c r="EI27" s="4046">
        <v>40.77289521878248</v>
      </c>
      <c r="EJ27" s="4046"/>
      <c r="EK27" s="4046"/>
      <c r="EL27" s="4046">
        <v>51.334437483355472</v>
      </c>
      <c r="EM27" s="4046"/>
      <c r="EN27" s="4046"/>
      <c r="EO27" s="4058">
        <v>62.94890631727494</v>
      </c>
      <c r="EP27" s="4058"/>
      <c r="EQ27" s="4058"/>
      <c r="ER27" s="4058">
        <v>75.60524185270981</v>
      </c>
      <c r="ES27" s="4058"/>
      <c r="ET27" s="4058"/>
      <c r="EU27" s="4058">
        <v>89.291512817938596</v>
      </c>
      <c r="EV27" s="4058"/>
      <c r="EW27" s="4058"/>
      <c r="EX27" s="4058">
        <v>103.99502451434682</v>
      </c>
      <c r="EY27" s="4058"/>
      <c r="EZ27" s="4058"/>
      <c r="FA27" s="4058">
        <v>119.70242941590574</v>
      </c>
      <c r="FB27" s="4058"/>
      <c r="FC27" s="4059"/>
      <c r="FD27" s="2690"/>
      <c r="FE27" s="4053">
        <v>54.825916421671138</v>
      </c>
      <c r="FF27" s="4046"/>
      <c r="FG27" s="4046"/>
      <c r="FH27" s="4046">
        <v>64.07340633404452</v>
      </c>
      <c r="FI27" s="4046"/>
      <c r="FJ27" s="4046"/>
      <c r="FK27" s="4046">
        <v>73.970959531182544</v>
      </c>
      <c r="FL27" s="4046"/>
      <c r="FM27" s="4046"/>
      <c r="FN27" s="4054">
        <v>81.98307458153603</v>
      </c>
      <c r="FO27" s="4054"/>
      <c r="FP27" s="4054"/>
      <c r="FQ27" s="2690"/>
      <c r="FR27" s="4067">
        <v>7.8943353716617173</v>
      </c>
      <c r="FS27" s="4067"/>
      <c r="FT27" s="4067"/>
      <c r="FU27" s="4067">
        <v>11.436308959751866</v>
      </c>
      <c r="FV27" s="4067"/>
      <c r="FW27" s="4067"/>
      <c r="FX27" s="4067">
        <v>15.432187186202194</v>
      </c>
      <c r="FY27" s="4067"/>
      <c r="FZ27" s="4067"/>
      <c r="GA27" s="4067">
        <v>19.880906711845192</v>
      </c>
      <c r="GB27" s="4067"/>
      <c r="GC27" s="4067"/>
      <c r="GD27" s="4067">
        <v>24.781245108071865</v>
      </c>
      <c r="GE27" s="4067"/>
      <c r="GF27" s="4067"/>
      <c r="GG27" s="4067">
        <v>30.131825894493431</v>
      </c>
      <c r="GH27" s="4067"/>
      <c r="GI27" s="4067"/>
      <c r="GJ27" s="4067">
        <v>35.931124112202916</v>
      </c>
      <c r="GK27" s="4067"/>
      <c r="GL27" s="4067"/>
      <c r="GM27" s="4067">
        <v>42.17747239214885</v>
      </c>
      <c r="GN27" s="4067"/>
      <c r="GO27" s="4067"/>
      <c r="GP27" s="4067">
        <v>48.869067475330894</v>
      </c>
      <c r="GQ27" s="4067"/>
      <c r="GR27" s="4067"/>
      <c r="GS27" s="4076">
        <v>56.003977139206455</v>
      </c>
      <c r="GT27" s="4076"/>
      <c r="GU27" s="4076"/>
      <c r="GV27" s="4076">
        <v>63.58014748287097</v>
      </c>
      <c r="GW27" s="4076"/>
      <c r="GX27" s="4076"/>
      <c r="GY27" s="4076">
        <v>71.595410522248613</v>
      </c>
      <c r="GZ27" s="4076"/>
      <c r="HA27" s="4076"/>
      <c r="HB27" s="4076">
        <v>80.047492045704132</v>
      </c>
      <c r="HC27" s="4076"/>
      <c r="HD27" s="4077"/>
      <c r="HE27" s="2690"/>
      <c r="HF27" s="4075">
        <v>41.501622267937719</v>
      </c>
      <c r="HG27" s="4067"/>
      <c r="HH27" s="4067"/>
      <c r="HI27" s="4067">
        <v>46.357817558984323</v>
      </c>
      <c r="HJ27" s="4067"/>
      <c r="HK27" s="4067"/>
      <c r="HL27" s="4067">
        <v>51.459054716264731</v>
      </c>
      <c r="HM27" s="4067"/>
      <c r="HN27" s="4067"/>
      <c r="HO27" s="4067">
        <v>56.803623486844742</v>
      </c>
      <c r="HP27" s="4067"/>
      <c r="HQ27" s="4067"/>
      <c r="HR27" s="4067">
        <v>62.389742892416209</v>
      </c>
      <c r="HS27" s="4067"/>
      <c r="HT27" s="4067"/>
      <c r="HU27" s="4071">
        <v>72.50057880480702</v>
      </c>
      <c r="HV27" s="4071"/>
      <c r="HW27" s="4072"/>
      <c r="HX27" s="2536"/>
      <c r="IC27" s="1122"/>
      <c r="ID27" s="1122"/>
      <c r="IE27" s="1122"/>
      <c r="IF27" s="1122"/>
      <c r="IG27" s="1122"/>
      <c r="IH27" s="1122"/>
      <c r="II27" s="1122"/>
      <c r="IJ27" s="1122"/>
      <c r="IK27" s="1122"/>
      <c r="IL27" s="1122"/>
      <c r="IM27" s="1122"/>
      <c r="IN27" s="1122"/>
      <c r="IY27" s="1122"/>
      <c r="IZ27" s="1122"/>
      <c r="JA27" s="1122"/>
      <c r="JB27" s="1122"/>
      <c r="JC27" s="1122"/>
      <c r="JD27" s="1122"/>
      <c r="JE27" s="1122"/>
      <c r="JF27" s="1122"/>
      <c r="JG27" s="1122"/>
      <c r="JH27" s="1122"/>
      <c r="JI27" s="1122"/>
      <c r="JJ27" s="1122"/>
      <c r="JK27" s="1122"/>
      <c r="JL27" s="1122"/>
      <c r="JM27" s="1122"/>
      <c r="JN27" s="1122"/>
      <c r="JO27" s="1122"/>
      <c r="JP27" s="1122"/>
      <c r="JQ27" s="1122"/>
      <c r="JR27" s="1122"/>
      <c r="JS27" s="1122"/>
      <c r="JT27" s="1122"/>
      <c r="JU27" s="1122"/>
      <c r="JV27" s="1122"/>
      <c r="JW27" s="1122"/>
      <c r="JX27" s="1122"/>
      <c r="JY27" s="1122"/>
      <c r="JZ27" s="1122"/>
      <c r="KA27" s="1122"/>
      <c r="KB27" s="1122"/>
      <c r="KC27" s="1122"/>
      <c r="KD27" s="1122"/>
      <c r="KE27" s="1122"/>
      <c r="KF27" s="1122"/>
      <c r="KG27" s="1122"/>
      <c r="KH27" s="1122"/>
      <c r="KI27" s="1122"/>
      <c r="KJ27" s="1122"/>
      <c r="KK27" s="1122"/>
      <c r="KL27" s="1122"/>
      <c r="KM27" s="1122"/>
      <c r="KN27" s="1122"/>
      <c r="KO27" s="1122"/>
      <c r="KP27" s="1122"/>
      <c r="KQ27" s="1122"/>
      <c r="KR27" s="1122"/>
      <c r="KS27" s="1122"/>
      <c r="KT27" s="1122"/>
      <c r="KU27" s="1122"/>
      <c r="KV27" s="1122"/>
      <c r="KW27" s="1122"/>
      <c r="KX27" s="1122"/>
      <c r="KY27" s="1122"/>
      <c r="KZ27" s="1122"/>
      <c r="LA27" s="1122"/>
      <c r="LB27" s="1122"/>
      <c r="LC27" s="1122"/>
      <c r="LD27" s="1122"/>
      <c r="LE27" s="1122"/>
      <c r="LF27" s="1122"/>
      <c r="LG27" s="1122"/>
      <c r="LH27" s="1122"/>
      <c r="LI27" s="1122"/>
      <c r="LJ27" s="1122"/>
      <c r="LK27" s="1122"/>
      <c r="LL27" s="1122"/>
      <c r="LM27" s="1122"/>
      <c r="LN27" s="1122"/>
      <c r="LO27" s="1122"/>
      <c r="LP27" s="1122"/>
      <c r="LQ27" s="1122"/>
      <c r="LR27" s="1122"/>
      <c r="LS27" s="1122"/>
      <c r="LT27" s="1122"/>
      <c r="LU27" s="1122"/>
      <c r="LV27" s="1122"/>
      <c r="LW27" s="1122"/>
      <c r="LX27" s="1122"/>
      <c r="LY27" s="1122"/>
      <c r="LZ27" s="1122"/>
      <c r="MA27" s="1122"/>
      <c r="MB27" s="1122"/>
      <c r="MC27" s="1122"/>
      <c r="MD27" s="1122"/>
      <c r="ME27" s="1122"/>
      <c r="MF27" s="1122"/>
      <c r="MG27" s="1122"/>
      <c r="MH27" s="1122"/>
    </row>
    <row r="28" spans="1:346">
      <c r="A28" s="2615" t="s">
        <v>3021</v>
      </c>
      <c r="B28" s="4094" t="s">
        <v>3022</v>
      </c>
      <c r="C28" s="4095"/>
      <c r="D28" s="4095"/>
      <c r="E28" s="4095"/>
      <c r="F28" s="4095"/>
      <c r="G28" s="4095"/>
      <c r="H28" s="4095"/>
      <c r="I28" s="4095"/>
      <c r="J28" s="4095"/>
      <c r="K28" s="4095"/>
      <c r="L28" s="4095"/>
      <c r="M28" s="4095"/>
      <c r="N28" s="4095"/>
      <c r="O28" s="4095"/>
      <c r="P28" s="4095"/>
      <c r="Q28" s="4095"/>
      <c r="R28" s="4095"/>
      <c r="S28" s="4095"/>
      <c r="T28" s="3972">
        <v>1</v>
      </c>
      <c r="U28" s="3972"/>
      <c r="V28" s="3972"/>
      <c r="W28" s="3972"/>
      <c r="X28" s="3972"/>
      <c r="Y28" s="2608"/>
      <c r="Z28" s="2540"/>
      <c r="AA28" s="2541"/>
      <c r="AB28" s="2540"/>
      <c r="AC28" s="2541"/>
      <c r="AD28" s="2541"/>
      <c r="AE28" s="2540"/>
      <c r="AF28" s="2541"/>
      <c r="AG28" s="2536"/>
      <c r="AH28" s="2536"/>
      <c r="AI28" s="2536"/>
      <c r="AJ28" s="184"/>
      <c r="AK28" s="3993">
        <v>30</v>
      </c>
      <c r="AL28" s="3976"/>
      <c r="AM28" s="3976"/>
      <c r="AN28" s="3976"/>
      <c r="AO28" s="3976"/>
      <c r="AP28" s="3976"/>
      <c r="AQ28" s="3976"/>
      <c r="AR28" s="3976"/>
      <c r="AS28" s="3976"/>
      <c r="AT28" s="3976"/>
      <c r="AU28" s="3976">
        <v>30</v>
      </c>
      <c r="AV28" s="3976"/>
      <c r="AW28" s="3976"/>
      <c r="AX28" s="3976"/>
      <c r="AY28" s="3976"/>
      <c r="AZ28" s="3976"/>
      <c r="BA28" s="3976"/>
      <c r="BB28" s="3976"/>
      <c r="BC28" s="3976"/>
      <c r="BD28" s="3976"/>
      <c r="BE28" s="3976">
        <v>30</v>
      </c>
      <c r="BF28" s="3976"/>
      <c r="BG28" s="3976"/>
      <c r="BH28" s="3976"/>
      <c r="BI28" s="3976"/>
      <c r="BJ28" s="3976"/>
      <c r="BK28" s="3976"/>
      <c r="BL28" s="3976"/>
      <c r="BM28" s="3976"/>
      <c r="BN28" s="3976"/>
      <c r="BO28" s="3976">
        <v>30</v>
      </c>
      <c r="BP28" s="3976"/>
      <c r="BQ28" s="3976"/>
      <c r="BR28" s="3976"/>
      <c r="BS28" s="3976"/>
      <c r="BT28" s="3976"/>
      <c r="BU28" s="3976"/>
      <c r="BV28" s="3976"/>
      <c r="BW28" s="3976"/>
      <c r="BX28" s="3992"/>
      <c r="BY28" s="2536"/>
      <c r="BZ28" s="2536"/>
      <c r="CA28" s="2536"/>
      <c r="CB28" s="2536"/>
      <c r="CC28" s="2536"/>
      <c r="CD28" s="2536"/>
      <c r="CE28" s="4036">
        <v>0.92603823529411744</v>
      </c>
      <c r="CF28" s="4018"/>
      <c r="CG28" s="4018"/>
      <c r="CH28" s="4018">
        <v>1.9422117647058823</v>
      </c>
      <c r="CI28" s="4018"/>
      <c r="CJ28" s="4018"/>
      <c r="CK28" s="4018">
        <v>3.0485205882352946</v>
      </c>
      <c r="CL28" s="4018"/>
      <c r="CM28" s="4018"/>
      <c r="CN28" s="4018">
        <v>4.244964705882353</v>
      </c>
      <c r="CO28" s="4018"/>
      <c r="CP28" s="4018"/>
      <c r="CQ28" s="4018">
        <v>5.5315441176470586</v>
      </c>
      <c r="CR28" s="4018"/>
      <c r="CS28" s="4018"/>
      <c r="CT28" s="4018">
        <v>6.9082588235294127</v>
      </c>
      <c r="CU28" s="4018"/>
      <c r="CV28" s="4018"/>
      <c r="CW28" s="4042">
        <v>30</v>
      </c>
      <c r="CX28" s="4042"/>
      <c r="CY28" s="4042"/>
      <c r="CZ28" s="2689"/>
      <c r="DA28" s="4018">
        <v>1.9422117647058823</v>
      </c>
      <c r="DB28" s="4018"/>
      <c r="DC28" s="4018"/>
      <c r="DD28" s="4018">
        <v>4.244964705882353</v>
      </c>
      <c r="DE28" s="4018"/>
      <c r="DF28" s="4018"/>
      <c r="DG28" s="4018">
        <v>6.9082588235294127</v>
      </c>
      <c r="DH28" s="4018"/>
      <c r="DI28" s="4018"/>
      <c r="DJ28" s="4018">
        <v>9.9320941176470594</v>
      </c>
      <c r="DK28" s="4018"/>
      <c r="DL28" s="4018"/>
      <c r="DM28" s="4018">
        <v>13.316470588235294</v>
      </c>
      <c r="DN28" s="4018"/>
      <c r="DO28" s="4018"/>
      <c r="DP28" s="4018">
        <v>17.061388235294118</v>
      </c>
      <c r="DQ28" s="4018"/>
      <c r="DR28" s="4018"/>
      <c r="DS28" s="4042">
        <v>30</v>
      </c>
      <c r="DT28" s="4042"/>
      <c r="DU28" s="4042"/>
      <c r="DV28" s="2689"/>
      <c r="DW28" s="4018">
        <v>4.244964705882353</v>
      </c>
      <c r="DX28" s="4018"/>
      <c r="DY28" s="4018"/>
      <c r="DZ28" s="4018">
        <v>6.9082588235294127</v>
      </c>
      <c r="EA28" s="4018"/>
      <c r="EB28" s="4018"/>
      <c r="EC28" s="4018">
        <v>9.9320941176470594</v>
      </c>
      <c r="ED28" s="4018"/>
      <c r="EE28" s="4018"/>
      <c r="EF28" s="4018">
        <v>13.316470588235294</v>
      </c>
      <c r="EG28" s="4018"/>
      <c r="EH28" s="4018"/>
      <c r="EI28" s="4018">
        <v>17.061388235294118</v>
      </c>
      <c r="EJ28" s="4018"/>
      <c r="EK28" s="4018"/>
      <c r="EL28" s="4018">
        <v>21.166847058823528</v>
      </c>
      <c r="EM28" s="4018"/>
      <c r="EN28" s="4018"/>
      <c r="EO28" s="4056">
        <v>25.632847058823533</v>
      </c>
      <c r="EP28" s="4056"/>
      <c r="EQ28" s="4056"/>
      <c r="ER28" s="4056">
        <v>30.459388235294117</v>
      </c>
      <c r="ES28" s="4056"/>
      <c r="ET28" s="4056"/>
      <c r="EU28" s="4056">
        <v>35.646470588235289</v>
      </c>
      <c r="EV28" s="4056"/>
      <c r="EW28" s="4056"/>
      <c r="EX28" s="4056">
        <v>41.194094117647055</v>
      </c>
      <c r="EY28" s="4056"/>
      <c r="EZ28" s="4056"/>
      <c r="FA28" s="4056">
        <v>47.102258823529411</v>
      </c>
      <c r="FB28" s="4056"/>
      <c r="FC28" s="4057"/>
      <c r="FD28" s="2690"/>
      <c r="FE28" s="4036">
        <v>18.27766978853743</v>
      </c>
      <c r="FF28" s="4018"/>
      <c r="FG28" s="4018"/>
      <c r="FH28" s="4018">
        <v>21.044943158390762</v>
      </c>
      <c r="FI28" s="4018"/>
      <c r="FJ28" s="4018"/>
      <c r="FK28" s="4018">
        <v>23.983035872062199</v>
      </c>
      <c r="FL28" s="4018"/>
      <c r="FM28" s="4018"/>
      <c r="FN28" s="4042">
        <v>30</v>
      </c>
      <c r="FO28" s="4042"/>
      <c r="FP28" s="4042"/>
      <c r="FQ28" s="2690"/>
      <c r="FR28" s="4018">
        <v>3.6896978264711078</v>
      </c>
      <c r="FS28" s="4018"/>
      <c r="FT28" s="4018"/>
      <c r="FU28" s="4018">
        <v>5.2612357895976904</v>
      </c>
      <c r="FV28" s="4018"/>
      <c r="FW28" s="4018"/>
      <c r="FX28" s="4018">
        <v>7.0035930965423798</v>
      </c>
      <c r="FY28" s="4018"/>
      <c r="FZ28" s="4018"/>
      <c r="GA28" s="4018">
        <v>8.9167697473051781</v>
      </c>
      <c r="GB28" s="4018"/>
      <c r="GC28" s="4018"/>
      <c r="GD28" s="4018">
        <v>11.000765741886081</v>
      </c>
      <c r="GE28" s="4018"/>
      <c r="GF28" s="4018"/>
      <c r="GG28" s="4018">
        <v>13.255581080285094</v>
      </c>
      <c r="GH28" s="4018"/>
      <c r="GI28" s="4018"/>
      <c r="GJ28" s="4018">
        <v>15.681215762502209</v>
      </c>
      <c r="GK28" s="4018"/>
      <c r="GL28" s="4018"/>
      <c r="GM28" s="4018">
        <v>18.27766978853743</v>
      </c>
      <c r="GN28" s="4018"/>
      <c r="GO28" s="4018"/>
      <c r="GP28" s="4018">
        <v>21.044943158390762</v>
      </c>
      <c r="GQ28" s="4018"/>
      <c r="GR28" s="4018"/>
      <c r="GS28" s="4056">
        <v>23.983035872062199</v>
      </c>
      <c r="GT28" s="4056"/>
      <c r="GU28" s="4056"/>
      <c r="GV28" s="4056">
        <v>27.091947929551747</v>
      </c>
      <c r="GW28" s="4056"/>
      <c r="GX28" s="4056"/>
      <c r="GY28" s="4056">
        <v>30.371679330859397</v>
      </c>
      <c r="GZ28" s="4056"/>
      <c r="HA28" s="4056"/>
      <c r="HB28" s="4056">
        <v>33.822230075985161</v>
      </c>
      <c r="HC28" s="4056"/>
      <c r="HD28" s="4057"/>
      <c r="HE28" s="2690"/>
      <c r="HF28" s="4036">
        <v>15.252800848206396</v>
      </c>
      <c r="HG28" s="4018"/>
      <c r="HH28" s="4018"/>
      <c r="HI28" s="4018">
        <v>16.885492136419863</v>
      </c>
      <c r="HJ28" s="4018"/>
      <c r="HK28" s="4018"/>
      <c r="HL28" s="4018">
        <v>18.590610826412203</v>
      </c>
      <c r="HM28" s="4018"/>
      <c r="HN28" s="4018"/>
      <c r="HO28" s="4018">
        <v>20.368156918183423</v>
      </c>
      <c r="HP28" s="4018"/>
      <c r="HQ28" s="4018"/>
      <c r="HR28" s="4018">
        <v>22.218130411733522</v>
      </c>
      <c r="HS28" s="4018"/>
      <c r="HT28" s="4018"/>
      <c r="HU28" s="4042">
        <v>30</v>
      </c>
      <c r="HV28" s="4042"/>
      <c r="HW28" s="4073"/>
      <c r="HX28" s="2536"/>
      <c r="IC28" s="1122"/>
      <c r="ID28" s="1122"/>
      <c r="IE28" s="1122"/>
      <c r="IF28" s="1122"/>
      <c r="IG28" s="1122"/>
      <c r="IH28" s="1122"/>
      <c r="II28" s="1122"/>
      <c r="IJ28" s="1122"/>
      <c r="IK28" s="1122"/>
      <c r="IL28" s="1122"/>
      <c r="IM28" s="1122"/>
      <c r="IN28" s="1122"/>
      <c r="IY28" s="1122"/>
      <c r="IZ28" s="1122"/>
      <c r="JA28" s="1122"/>
      <c r="JB28" s="1122"/>
      <c r="JC28" s="1122"/>
      <c r="JD28" s="1122"/>
      <c r="JE28" s="1122"/>
      <c r="JF28" s="1122"/>
      <c r="JG28" s="1122"/>
      <c r="JH28" s="1122"/>
      <c r="JI28" s="1122"/>
      <c r="JJ28" s="1122"/>
      <c r="JK28" s="1122"/>
      <c r="JL28" s="1122"/>
      <c r="JM28" s="1122"/>
      <c r="JN28" s="1122"/>
      <c r="JO28" s="1122"/>
      <c r="JP28" s="1122"/>
      <c r="JQ28" s="1122"/>
      <c r="JR28" s="1122"/>
      <c r="JS28" s="1122"/>
      <c r="JT28" s="1122"/>
      <c r="JU28" s="1122"/>
      <c r="JV28" s="1122"/>
      <c r="JW28" s="1122"/>
      <c r="JX28" s="1122"/>
      <c r="JY28" s="1122"/>
      <c r="JZ28" s="1122"/>
      <c r="KA28" s="1122"/>
      <c r="KB28" s="1122"/>
      <c r="KC28" s="1122"/>
      <c r="KD28" s="1122"/>
      <c r="KE28" s="1122"/>
      <c r="KF28" s="1122"/>
      <c r="KG28" s="1122"/>
      <c r="KH28" s="1122"/>
      <c r="KI28" s="1122"/>
      <c r="KJ28" s="1122"/>
      <c r="KK28" s="1122"/>
      <c r="KL28" s="1122"/>
      <c r="KM28" s="1122"/>
      <c r="KN28" s="1122"/>
      <c r="KO28" s="1122"/>
      <c r="KP28" s="1122"/>
      <c r="KQ28" s="1122"/>
      <c r="KR28" s="1122"/>
      <c r="KS28" s="1122"/>
      <c r="KT28" s="1122"/>
      <c r="KU28" s="1122"/>
      <c r="KV28" s="1122"/>
      <c r="KW28" s="1122"/>
      <c r="KX28" s="1122"/>
      <c r="KY28" s="1122"/>
      <c r="KZ28" s="1122"/>
      <c r="LA28" s="1122"/>
      <c r="LB28" s="1122"/>
      <c r="LC28" s="1122"/>
      <c r="LD28" s="1122"/>
      <c r="LE28" s="1122"/>
      <c r="LF28" s="1122"/>
      <c r="LG28" s="1122"/>
      <c r="LH28" s="1122"/>
      <c r="LI28" s="1122"/>
      <c r="LJ28" s="1122"/>
      <c r="LK28" s="1122"/>
      <c r="LL28" s="1122"/>
      <c r="LM28" s="1122"/>
      <c r="LN28" s="1122"/>
      <c r="LO28" s="1122"/>
      <c r="LP28" s="1122"/>
      <c r="LQ28" s="1122"/>
      <c r="LR28" s="1122"/>
      <c r="LS28" s="1122"/>
      <c r="LT28" s="1122"/>
      <c r="LU28" s="1122"/>
      <c r="LV28" s="1122"/>
      <c r="LW28" s="1122"/>
      <c r="LX28" s="1122"/>
      <c r="LY28" s="1122"/>
      <c r="LZ28" s="1122"/>
      <c r="MA28" s="1122"/>
      <c r="MB28" s="1122"/>
      <c r="MC28" s="1122"/>
      <c r="MD28" s="1122"/>
      <c r="ME28" s="1122"/>
      <c r="MF28" s="1122"/>
      <c r="MG28" s="1122"/>
      <c r="MH28" s="1122"/>
    </row>
    <row r="29" spans="1:346" ht="15" hidden="1" customHeight="1">
      <c r="A29" s="2615">
        <v>22</v>
      </c>
      <c r="B29" s="4094" t="s">
        <v>189</v>
      </c>
      <c r="C29" s="4095"/>
      <c r="D29" s="4095"/>
      <c r="E29" s="4095"/>
      <c r="F29" s="4095"/>
      <c r="G29" s="4095"/>
      <c r="H29" s="4095"/>
      <c r="I29" s="4095"/>
      <c r="J29" s="4095"/>
      <c r="K29" s="4095"/>
      <c r="L29" s="4095"/>
      <c r="M29" s="4095"/>
      <c r="N29" s="4095"/>
      <c r="O29" s="4095"/>
      <c r="P29" s="4095"/>
      <c r="Q29" s="4095"/>
      <c r="R29" s="4095"/>
      <c r="S29" s="4095"/>
      <c r="T29" s="3972">
        <v>0</v>
      </c>
      <c r="U29" s="3972"/>
      <c r="V29" s="3972"/>
      <c r="W29" s="3972"/>
      <c r="X29" s="3972"/>
      <c r="Y29" s="1784"/>
      <c r="Z29" s="2540"/>
      <c r="AA29" s="2541"/>
      <c r="AB29" s="2540"/>
      <c r="AC29" s="2541"/>
      <c r="AD29" s="2541"/>
      <c r="AE29" s="2540"/>
      <c r="AF29" s="2541"/>
      <c r="AG29" s="2536"/>
      <c r="AH29" s="2536"/>
      <c r="AI29" s="2536"/>
      <c r="AJ29" s="184"/>
      <c r="AK29" s="3994">
        <v>0</v>
      </c>
      <c r="AL29" s="3995"/>
      <c r="AM29" s="3995"/>
      <c r="AN29" s="3995"/>
      <c r="AO29" s="3995"/>
      <c r="AP29" s="3995"/>
      <c r="AQ29" s="3995"/>
      <c r="AR29" s="3995"/>
      <c r="AS29" s="3995"/>
      <c r="AT29" s="3995"/>
      <c r="AU29" s="3977">
        <v>0</v>
      </c>
      <c r="AV29" s="3977"/>
      <c r="AW29" s="3977"/>
      <c r="AX29" s="3977"/>
      <c r="AY29" s="3977"/>
      <c r="AZ29" s="3977"/>
      <c r="BA29" s="3977"/>
      <c r="BB29" s="3977"/>
      <c r="BC29" s="3977"/>
      <c r="BD29" s="3977"/>
      <c r="BE29" s="3991">
        <v>0</v>
      </c>
      <c r="BF29" s="3991"/>
      <c r="BG29" s="3991"/>
      <c r="BH29" s="3991"/>
      <c r="BI29" s="3991"/>
      <c r="BJ29" s="3991"/>
      <c r="BK29" s="3991"/>
      <c r="BL29" s="3991"/>
      <c r="BM29" s="3991"/>
      <c r="BN29" s="3991"/>
      <c r="BO29" s="3981">
        <v>0</v>
      </c>
      <c r="BP29" s="3981"/>
      <c r="BQ29" s="3981"/>
      <c r="BR29" s="3981"/>
      <c r="BS29" s="3981"/>
      <c r="BT29" s="3981"/>
      <c r="BU29" s="3981"/>
      <c r="BV29" s="3981"/>
      <c r="BW29" s="3981"/>
      <c r="BX29" s="3982"/>
      <c r="CE29" s="4014">
        <v>0</v>
      </c>
      <c r="CF29" s="4013"/>
      <c r="CG29" s="4013"/>
      <c r="CH29" s="4013">
        <v>0</v>
      </c>
      <c r="CI29" s="4013"/>
      <c r="CJ29" s="4013"/>
      <c r="CK29" s="4013">
        <v>0</v>
      </c>
      <c r="CL29" s="4013"/>
      <c r="CM29" s="4013"/>
      <c r="CN29" s="4013">
        <v>0</v>
      </c>
      <c r="CO29" s="4013"/>
      <c r="CP29" s="4013"/>
      <c r="CQ29" s="4013">
        <v>0</v>
      </c>
      <c r="CR29" s="4013"/>
      <c r="CS29" s="4013"/>
      <c r="CT29" s="4013">
        <v>0</v>
      </c>
      <c r="CU29" s="4013"/>
      <c r="CV29" s="4013"/>
      <c r="CW29" s="4029">
        <v>0</v>
      </c>
      <c r="CX29" s="4029"/>
      <c r="CY29" s="4029"/>
      <c r="CZ29" s="2689"/>
      <c r="DA29" s="4020">
        <v>0</v>
      </c>
      <c r="DB29" s="4020"/>
      <c r="DC29" s="4020"/>
      <c r="DD29" s="4020">
        <v>0</v>
      </c>
      <c r="DE29" s="4020"/>
      <c r="DF29" s="4020"/>
      <c r="DG29" s="4020">
        <v>0</v>
      </c>
      <c r="DH29" s="4020"/>
      <c r="DI29" s="4020"/>
      <c r="DJ29" s="4020">
        <v>0</v>
      </c>
      <c r="DK29" s="4020"/>
      <c r="DL29" s="4020"/>
      <c r="DM29" s="4020">
        <v>0</v>
      </c>
      <c r="DN29" s="4020"/>
      <c r="DO29" s="4020"/>
      <c r="DP29" s="4020">
        <v>0</v>
      </c>
      <c r="DQ29" s="4020"/>
      <c r="DR29" s="4020"/>
      <c r="DS29" s="4044">
        <v>0</v>
      </c>
      <c r="DT29" s="4044"/>
      <c r="DU29" s="4044"/>
      <c r="DV29" s="2689"/>
      <c r="DW29" s="4046">
        <v>0</v>
      </c>
      <c r="DX29" s="4046"/>
      <c r="DY29" s="4046"/>
      <c r="DZ29" s="4046">
        <v>0</v>
      </c>
      <c r="EA29" s="4046"/>
      <c r="EB29" s="4046"/>
      <c r="EC29" s="4046">
        <v>0</v>
      </c>
      <c r="ED29" s="4046"/>
      <c r="EE29" s="4046"/>
      <c r="EF29" s="4046">
        <v>0</v>
      </c>
      <c r="EG29" s="4046"/>
      <c r="EH29" s="4046"/>
      <c r="EI29" s="4046">
        <v>0</v>
      </c>
      <c r="EJ29" s="4046"/>
      <c r="EK29" s="4046"/>
      <c r="EL29" s="4046">
        <v>0</v>
      </c>
      <c r="EM29" s="4046"/>
      <c r="EN29" s="4046"/>
      <c r="EO29" s="4046">
        <v>0</v>
      </c>
      <c r="EP29" s="4046"/>
      <c r="EQ29" s="4046"/>
      <c r="ER29" s="4046">
        <v>0</v>
      </c>
      <c r="ES29" s="4046"/>
      <c r="ET29" s="4046"/>
      <c r="EU29" s="4046">
        <v>0</v>
      </c>
      <c r="EV29" s="4046"/>
      <c r="EW29" s="4046"/>
      <c r="EX29" s="4046">
        <v>0</v>
      </c>
      <c r="EY29" s="4046"/>
      <c r="EZ29" s="4046"/>
      <c r="FA29" s="4046">
        <v>0</v>
      </c>
      <c r="FB29" s="4046"/>
      <c r="FC29" s="4052"/>
      <c r="FD29" s="2690"/>
      <c r="FE29" s="4053">
        <v>0</v>
      </c>
      <c r="FF29" s="4046"/>
      <c r="FG29" s="4046"/>
      <c r="FH29" s="4046">
        <v>0</v>
      </c>
      <c r="FI29" s="4046"/>
      <c r="FJ29" s="4046"/>
      <c r="FK29" s="4046">
        <v>0</v>
      </c>
      <c r="FL29" s="4046"/>
      <c r="FM29" s="4046"/>
      <c r="FN29" s="4054">
        <v>0</v>
      </c>
      <c r="FO29" s="4054"/>
      <c r="FP29" s="4054"/>
      <c r="FQ29" s="2690"/>
      <c r="FR29" s="4067">
        <v>0</v>
      </c>
      <c r="FS29" s="4067"/>
      <c r="FT29" s="4067"/>
      <c r="FU29" s="4067">
        <v>0</v>
      </c>
      <c r="FV29" s="4067"/>
      <c r="FW29" s="4067"/>
      <c r="FX29" s="4067">
        <v>0</v>
      </c>
      <c r="FY29" s="4067"/>
      <c r="FZ29" s="4067"/>
      <c r="GA29" s="4067">
        <v>0</v>
      </c>
      <c r="GB29" s="4067"/>
      <c r="GC29" s="4067"/>
      <c r="GD29" s="4067">
        <v>0</v>
      </c>
      <c r="GE29" s="4067"/>
      <c r="GF29" s="4067"/>
      <c r="GG29" s="4067">
        <v>0</v>
      </c>
      <c r="GH29" s="4067"/>
      <c r="GI29" s="4067"/>
      <c r="GJ29" s="4067">
        <v>0</v>
      </c>
      <c r="GK29" s="4067"/>
      <c r="GL29" s="4067"/>
      <c r="GM29" s="4067">
        <v>0</v>
      </c>
      <c r="GN29" s="4067"/>
      <c r="GO29" s="4067"/>
      <c r="GP29" s="4067">
        <v>0</v>
      </c>
      <c r="GQ29" s="4067"/>
      <c r="GR29" s="4067"/>
      <c r="GS29" s="4067">
        <v>0</v>
      </c>
      <c r="GT29" s="4067"/>
      <c r="GU29" s="4067"/>
      <c r="GV29" s="4067">
        <v>0</v>
      </c>
      <c r="GW29" s="4067"/>
      <c r="GX29" s="4067"/>
      <c r="GY29" s="4067">
        <v>0</v>
      </c>
      <c r="GZ29" s="4067"/>
      <c r="HA29" s="4067"/>
      <c r="HB29" s="4067">
        <v>0</v>
      </c>
      <c r="HC29" s="4067"/>
      <c r="HD29" s="4074"/>
      <c r="HE29" s="2690"/>
      <c r="HF29" s="4075">
        <v>0</v>
      </c>
      <c r="HG29" s="4067"/>
      <c r="HH29" s="4067"/>
      <c r="HI29" s="4067">
        <v>0</v>
      </c>
      <c r="HJ29" s="4067"/>
      <c r="HK29" s="4067"/>
      <c r="HL29" s="4067">
        <v>0</v>
      </c>
      <c r="HM29" s="4067"/>
      <c r="HN29" s="4067"/>
      <c r="HO29" s="4067">
        <v>0</v>
      </c>
      <c r="HP29" s="4067"/>
      <c r="HQ29" s="4067"/>
      <c r="HR29" s="4067">
        <v>0</v>
      </c>
      <c r="HS29" s="4067"/>
      <c r="HT29" s="4067"/>
      <c r="HU29" s="4071">
        <v>0</v>
      </c>
      <c r="HV29" s="4071"/>
      <c r="HW29" s="4072"/>
      <c r="HX29" s="2536"/>
      <c r="IC29" s="1122"/>
      <c r="ID29" s="1122"/>
      <c r="IE29" s="1122"/>
      <c r="IF29" s="1122"/>
      <c r="IG29" s="1122"/>
      <c r="IH29" s="1122"/>
      <c r="II29" s="1122"/>
      <c r="IJ29" s="1122"/>
      <c r="IK29" s="1122"/>
      <c r="IL29" s="1122"/>
      <c r="IM29" s="1122"/>
      <c r="IN29" s="1122"/>
      <c r="IY29" s="1122"/>
      <c r="IZ29" s="1122"/>
      <c r="JA29" s="1122"/>
      <c r="JB29" s="1122"/>
      <c r="JC29" s="1122"/>
      <c r="JD29" s="1122"/>
      <c r="JE29" s="1122"/>
      <c r="JF29" s="1122"/>
      <c r="JG29" s="1122"/>
      <c r="JH29" s="1122"/>
      <c r="JI29" s="1122"/>
      <c r="JJ29" s="1122"/>
      <c r="JK29" s="1122"/>
      <c r="JL29" s="1122"/>
      <c r="JM29" s="1122"/>
      <c r="JN29" s="1122"/>
      <c r="JO29" s="1122"/>
      <c r="JP29" s="1122"/>
      <c r="JQ29" s="1122"/>
      <c r="JR29" s="1122"/>
      <c r="JS29" s="1122"/>
      <c r="JT29" s="1122"/>
      <c r="JU29" s="1122"/>
      <c r="JV29" s="1122"/>
      <c r="JW29" s="1122"/>
      <c r="JX29" s="1122"/>
      <c r="JY29" s="1122"/>
      <c r="JZ29" s="1122"/>
      <c r="KA29" s="1122"/>
      <c r="KB29" s="1122"/>
      <c r="KC29" s="1122"/>
      <c r="KD29" s="1122"/>
      <c r="KE29" s="1122"/>
      <c r="KF29" s="1122"/>
      <c r="KG29" s="1122"/>
      <c r="KH29" s="1122"/>
      <c r="KI29" s="1122"/>
      <c r="KJ29" s="1122"/>
      <c r="KK29" s="1122"/>
      <c r="KL29" s="1122"/>
      <c r="KM29" s="1122"/>
      <c r="KN29" s="1122"/>
      <c r="KO29" s="1122"/>
      <c r="KP29" s="1122"/>
      <c r="KQ29" s="1122"/>
      <c r="KR29" s="1122"/>
      <c r="KS29" s="1122"/>
      <c r="KT29" s="1122"/>
      <c r="KU29" s="1122"/>
      <c r="KV29" s="1122"/>
      <c r="KW29" s="1122"/>
      <c r="KX29" s="1122"/>
      <c r="KY29" s="1122"/>
      <c r="KZ29" s="1122"/>
      <c r="LA29" s="1122"/>
      <c r="LB29" s="1122"/>
      <c r="LC29" s="1122"/>
      <c r="LD29" s="1122"/>
      <c r="LE29" s="1122"/>
      <c r="LF29" s="1122"/>
      <c r="LG29" s="1122"/>
      <c r="LH29" s="1122"/>
      <c r="LI29" s="1122"/>
      <c r="LJ29" s="1122"/>
      <c r="LK29" s="1122"/>
      <c r="LL29" s="1122"/>
      <c r="LM29" s="1122"/>
      <c r="LN29" s="1122"/>
      <c r="LO29" s="1122"/>
      <c r="LP29" s="1122"/>
      <c r="LQ29" s="1122"/>
      <c r="LR29" s="1122"/>
      <c r="LS29" s="1122"/>
      <c r="LT29" s="1122"/>
      <c r="LU29" s="1122"/>
      <c r="LV29" s="1122"/>
      <c r="LW29" s="1122"/>
      <c r="LX29" s="1122"/>
      <c r="LY29" s="1122"/>
      <c r="LZ29" s="1122"/>
      <c r="MA29" s="1122"/>
      <c r="MB29" s="1122"/>
      <c r="MC29" s="1122"/>
      <c r="MD29" s="1122"/>
      <c r="ME29" s="1122"/>
      <c r="MF29" s="1122"/>
      <c r="MG29" s="1122"/>
      <c r="MH29" s="1122"/>
    </row>
    <row r="30" spans="1:346">
      <c r="A30" s="2615">
        <v>25</v>
      </c>
      <c r="B30" s="4094" t="s">
        <v>3025</v>
      </c>
      <c r="C30" s="4095"/>
      <c r="D30" s="4095"/>
      <c r="E30" s="4095"/>
      <c r="F30" s="4095"/>
      <c r="G30" s="4095"/>
      <c r="H30" s="4095"/>
      <c r="I30" s="4095"/>
      <c r="J30" s="4095"/>
      <c r="K30" s="4095"/>
      <c r="L30" s="4095"/>
      <c r="M30" s="4095"/>
      <c r="N30" s="4095"/>
      <c r="O30" s="4095"/>
      <c r="P30" s="4095"/>
      <c r="Q30" s="4095"/>
      <c r="R30" s="4095"/>
      <c r="S30" s="4095"/>
      <c r="T30" s="3972">
        <v>1</v>
      </c>
      <c r="U30" s="3972"/>
      <c r="V30" s="3972"/>
      <c r="W30" s="3972"/>
      <c r="X30" s="3972"/>
      <c r="Y30" s="1782"/>
      <c r="Z30" s="2540"/>
      <c r="AA30" s="2541"/>
      <c r="AB30" s="2540"/>
      <c r="AC30" s="2541"/>
      <c r="AD30" s="2541"/>
      <c r="AE30" s="2540"/>
      <c r="AF30" s="2541"/>
      <c r="AG30" s="2536"/>
      <c r="AH30" s="2536"/>
      <c r="AI30" s="2536"/>
      <c r="AJ30" s="184"/>
      <c r="AK30" s="3994">
        <v>55.882839485619364</v>
      </c>
      <c r="AL30" s="3995"/>
      <c r="AM30" s="3995"/>
      <c r="AN30" s="3995"/>
      <c r="AO30" s="3995"/>
      <c r="AP30" s="3995"/>
      <c r="AQ30" s="3995"/>
      <c r="AR30" s="3995"/>
      <c r="AS30" s="3995"/>
      <c r="AT30" s="3995"/>
      <c r="AU30" s="3977">
        <v>57.534666783927875</v>
      </c>
      <c r="AV30" s="3977"/>
      <c r="AW30" s="3977"/>
      <c r="AX30" s="3977"/>
      <c r="AY30" s="3977"/>
      <c r="AZ30" s="3977"/>
      <c r="BA30" s="3977"/>
      <c r="BB30" s="3977"/>
      <c r="BC30" s="3977"/>
      <c r="BD30" s="3977"/>
      <c r="BE30" s="3991">
        <v>54.187421061174902</v>
      </c>
      <c r="BF30" s="3991"/>
      <c r="BG30" s="3991"/>
      <c r="BH30" s="3991"/>
      <c r="BI30" s="3991"/>
      <c r="BJ30" s="3991"/>
      <c r="BK30" s="3991"/>
      <c r="BL30" s="3991"/>
      <c r="BM30" s="3991"/>
      <c r="BN30" s="3991"/>
      <c r="BO30" s="3981">
        <v>52.254154614494595</v>
      </c>
      <c r="BP30" s="3981"/>
      <c r="BQ30" s="3981"/>
      <c r="BR30" s="3981"/>
      <c r="BS30" s="3981"/>
      <c r="BT30" s="3981"/>
      <c r="BU30" s="3981"/>
      <c r="BV30" s="3981"/>
      <c r="BW30" s="3981"/>
      <c r="BX30" s="3982"/>
      <c r="CE30" s="4014">
        <v>50.165115602540432</v>
      </c>
      <c r="CF30" s="4013"/>
      <c r="CG30" s="4013"/>
      <c r="CH30" s="4013">
        <v>50.659351754420584</v>
      </c>
      <c r="CI30" s="4013"/>
      <c r="CJ30" s="4013"/>
      <c r="CK30" s="4013">
        <v>51.479399109482912</v>
      </c>
      <c r="CL30" s="4013"/>
      <c r="CM30" s="4013"/>
      <c r="CN30" s="4013">
        <v>52.619816626140391</v>
      </c>
      <c r="CO30" s="4013"/>
      <c r="CP30" s="4013"/>
      <c r="CQ30" s="4013">
        <v>54.07314038492715</v>
      </c>
      <c r="CR30" s="4013"/>
      <c r="CS30" s="4013"/>
      <c r="CT30" s="4013">
        <v>55.830030149175307</v>
      </c>
      <c r="CU30" s="4013"/>
      <c r="CV30" s="4013"/>
      <c r="CW30" s="4029">
        <v>55.882839485619364</v>
      </c>
      <c r="CX30" s="4029"/>
      <c r="CY30" s="4029"/>
      <c r="CZ30" s="2689"/>
      <c r="DA30" s="4020">
        <v>50.211342170712918</v>
      </c>
      <c r="DB30" s="4020"/>
      <c r="DC30" s="4020"/>
      <c r="DD30" s="4020">
        <v>50.843708279052535</v>
      </c>
      <c r="DE30" s="4020"/>
      <c r="DF30" s="4020"/>
      <c r="DG30" s="4020">
        <v>51.892154714905537</v>
      </c>
      <c r="DH30" s="4020"/>
      <c r="DI30" s="4020"/>
      <c r="DJ30" s="4020">
        <v>53.348565877477284</v>
      </c>
      <c r="DK30" s="4020"/>
      <c r="DL30" s="4020"/>
      <c r="DM30" s="4020">
        <v>55.201834347714822</v>
      </c>
      <c r="DN30" s="4020"/>
      <c r="DO30" s="4020"/>
      <c r="DP30" s="4020">
        <v>57.438102601416901</v>
      </c>
      <c r="DQ30" s="4020"/>
      <c r="DR30" s="4020"/>
      <c r="DS30" s="4044">
        <v>57.534666783927875</v>
      </c>
      <c r="DT30" s="4044"/>
      <c r="DU30" s="4044"/>
      <c r="DV30" s="2689"/>
      <c r="DW30" s="4046">
        <v>50.13943956773474</v>
      </c>
      <c r="DX30" s="4046"/>
      <c r="DY30" s="4046"/>
      <c r="DZ30" s="4046">
        <v>50.313527446774849</v>
      </c>
      <c r="EA30" s="4046"/>
      <c r="EB30" s="4046"/>
      <c r="EC30" s="4046">
        <v>50.55685655384822</v>
      </c>
      <c r="ED30" s="4046"/>
      <c r="EE30" s="4046"/>
      <c r="EF30" s="4046">
        <v>50.869035266464074</v>
      </c>
      <c r="EG30" s="4046"/>
      <c r="EH30" s="4046"/>
      <c r="EI30" s="4046">
        <v>51.249563333556701</v>
      </c>
      <c r="EJ30" s="4046"/>
      <c r="EK30" s="4046"/>
      <c r="EL30" s="4046">
        <v>51.697834282047133</v>
      </c>
      <c r="EM30" s="4046"/>
      <c r="EN30" s="4046"/>
      <c r="EO30" s="4046">
        <v>52.213138313263968</v>
      </c>
      <c r="EP30" s="4046"/>
      <c r="EQ30" s="4046"/>
      <c r="ER30" s="4046">
        <v>52.794665663292655</v>
      </c>
      <c r="ES30" s="4046"/>
      <c r="ET30" s="4046"/>
      <c r="EU30" s="4046">
        <v>53.441510397512594</v>
      </c>
      <c r="EV30" s="4046"/>
      <c r="EW30" s="4046"/>
      <c r="EX30" s="4046">
        <v>54.152674606190374</v>
      </c>
      <c r="EY30" s="4046"/>
      <c r="EZ30" s="4046"/>
      <c r="FA30" s="4046">
        <v>54.927072965064525</v>
      </c>
      <c r="FB30" s="4046"/>
      <c r="FC30" s="4052"/>
      <c r="FD30" s="2690"/>
      <c r="FE30" s="4053">
        <v>53.441510397512594</v>
      </c>
      <c r="FF30" s="4046"/>
      <c r="FG30" s="4046"/>
      <c r="FH30" s="4046">
        <v>54.152674606190374</v>
      </c>
      <c r="FI30" s="4046"/>
      <c r="FJ30" s="4046"/>
      <c r="FK30" s="4046">
        <v>54.927072965064525</v>
      </c>
      <c r="FL30" s="4046"/>
      <c r="FM30" s="4046"/>
      <c r="FN30" s="4054">
        <v>54.187421061174902</v>
      </c>
      <c r="FO30" s="4054"/>
      <c r="FP30" s="4054"/>
      <c r="FQ30" s="2690"/>
      <c r="FR30" s="4067">
        <v>50.090578302919624</v>
      </c>
      <c r="FS30" s="4067"/>
      <c r="FT30" s="4067"/>
      <c r="FU30" s="4067">
        <v>50.160978450274747</v>
      </c>
      <c r="FV30" s="4067"/>
      <c r="FW30" s="4067"/>
      <c r="FX30" s="4067">
        <v>50.251429183628581</v>
      </c>
      <c r="FY30" s="4067"/>
      <c r="FZ30" s="4067"/>
      <c r="GA30" s="4067">
        <v>50.36188283812632</v>
      </c>
      <c r="GB30" s="4067"/>
      <c r="GC30" s="4067"/>
      <c r="GD30" s="4067">
        <v>50.492281313417692</v>
      </c>
      <c r="GE30" s="4067"/>
      <c r="GF30" s="4067"/>
      <c r="GG30" s="4067">
        <v>50.64255616692553</v>
      </c>
      <c r="GH30" s="4067"/>
      <c r="GI30" s="4067"/>
      <c r="GJ30" s="4067">
        <v>50.812628723397097</v>
      </c>
      <c r="GK30" s="4067"/>
      <c r="GL30" s="4067"/>
      <c r="GM30" s="4067">
        <v>51.00241020040653</v>
      </c>
      <c r="GN30" s="4067"/>
      <c r="GO30" s="4067"/>
      <c r="GP30" s="4067">
        <v>51.211801849429975</v>
      </c>
      <c r="GQ30" s="4067"/>
      <c r="GR30" s="4067"/>
      <c r="GS30" s="4067">
        <v>51.440695112070166</v>
      </c>
      <c r="GT30" s="4067"/>
      <c r="GU30" s="4067"/>
      <c r="GV30" s="4067">
        <v>51.688971790964629</v>
      </c>
      <c r="GW30" s="4067"/>
      <c r="GX30" s="4067"/>
      <c r="GY30" s="4067">
        <v>51.956504234870906</v>
      </c>
      <c r="GZ30" s="4067"/>
      <c r="HA30" s="4067"/>
      <c r="HB30" s="4067">
        <v>52.24315553738419</v>
      </c>
      <c r="HC30" s="4067"/>
      <c r="HD30" s="4074"/>
      <c r="HE30" s="2690"/>
      <c r="HF30" s="4075">
        <v>51.956504234870906</v>
      </c>
      <c r="HG30" s="4067"/>
      <c r="HH30" s="4067"/>
      <c r="HI30" s="4067">
        <v>52.24315553738419</v>
      </c>
      <c r="HJ30" s="4067"/>
      <c r="HK30" s="4067"/>
      <c r="HL30" s="4067">
        <v>52.54877974870702</v>
      </c>
      <c r="HM30" s="4067"/>
      <c r="HN30" s="4067"/>
      <c r="HO30" s="4067">
        <v>52.873222099857948</v>
      </c>
      <c r="HP30" s="4067"/>
      <c r="HQ30" s="4067"/>
      <c r="HR30" s="4067">
        <v>53.216319238675823</v>
      </c>
      <c r="HS30" s="4067"/>
      <c r="HT30" s="4067"/>
      <c r="HU30" s="4071">
        <v>52.254154614494595</v>
      </c>
      <c r="HV30" s="4071"/>
      <c r="HW30" s="4072"/>
      <c r="HX30" s="2536"/>
      <c r="IC30" s="1122"/>
      <c r="ID30" s="1122"/>
      <c r="IE30" s="1122"/>
      <c r="IF30" s="1122"/>
      <c r="IG30" s="1122"/>
      <c r="IH30" s="1122"/>
      <c r="II30" s="1122"/>
      <c r="IJ30" s="1122"/>
      <c r="IK30" s="1122"/>
      <c r="IL30" s="1122"/>
      <c r="IM30" s="1122"/>
      <c r="IN30" s="1122"/>
      <c r="IY30" s="1122"/>
      <c r="IZ30" s="1122"/>
      <c r="JA30" s="1122"/>
      <c r="JB30" s="1122"/>
      <c r="JC30" s="1122"/>
      <c r="JD30" s="1122"/>
      <c r="JE30" s="1122"/>
      <c r="JF30" s="1122"/>
      <c r="JG30" s="1122"/>
      <c r="JH30" s="1122"/>
      <c r="JI30" s="1122"/>
      <c r="JJ30" s="1122"/>
      <c r="JK30" s="1122"/>
      <c r="JL30" s="1122"/>
      <c r="JM30" s="1122"/>
      <c r="JN30" s="1122"/>
      <c r="JO30" s="1122"/>
      <c r="JP30" s="1122"/>
      <c r="JQ30" s="1122"/>
      <c r="JR30" s="1122"/>
      <c r="JS30" s="1122"/>
      <c r="JT30" s="1122"/>
      <c r="JU30" s="1122"/>
      <c r="JV30" s="1122"/>
      <c r="JW30" s="1122"/>
      <c r="JX30" s="1122"/>
      <c r="JY30" s="1122"/>
      <c r="JZ30" s="1122"/>
      <c r="KA30" s="1122"/>
      <c r="KB30" s="1122"/>
      <c r="KC30" s="1122"/>
      <c r="KD30" s="1122"/>
      <c r="KE30" s="1122"/>
      <c r="KF30" s="1122"/>
      <c r="KG30" s="1122"/>
      <c r="KH30" s="1122"/>
      <c r="KI30" s="1122"/>
      <c r="KJ30" s="1122"/>
      <c r="KK30" s="1122"/>
      <c r="KL30" s="1122"/>
      <c r="KM30" s="1122"/>
      <c r="KN30" s="1122"/>
      <c r="KO30" s="1122"/>
      <c r="KP30" s="1122"/>
      <c r="KQ30" s="1122"/>
      <c r="KR30" s="1122"/>
      <c r="KS30" s="1122"/>
      <c r="KT30" s="1122"/>
      <c r="KU30" s="1122"/>
      <c r="KV30" s="1122"/>
      <c r="KW30" s="1122"/>
      <c r="KX30" s="1122"/>
      <c r="KY30" s="1122"/>
      <c r="KZ30" s="1122"/>
      <c r="LA30" s="1122"/>
      <c r="LB30" s="1122"/>
      <c r="LC30" s="1122"/>
      <c r="LD30" s="1122"/>
      <c r="LE30" s="1122"/>
      <c r="LF30" s="1122"/>
      <c r="LG30" s="1122"/>
      <c r="LH30" s="1122"/>
      <c r="LI30" s="1122"/>
      <c r="LJ30" s="1122"/>
      <c r="LK30" s="1122"/>
      <c r="LL30" s="1122"/>
      <c r="LM30" s="1122"/>
      <c r="LN30" s="1122"/>
      <c r="LO30" s="1122"/>
      <c r="LP30" s="1122"/>
      <c r="LQ30" s="1122"/>
      <c r="LR30" s="1122"/>
      <c r="LS30" s="1122"/>
      <c r="LT30" s="1122"/>
      <c r="LU30" s="1122"/>
      <c r="LV30" s="1122"/>
      <c r="LW30" s="1122"/>
      <c r="LX30" s="1122"/>
      <c r="LY30" s="1122"/>
      <c r="LZ30" s="1122"/>
      <c r="MA30" s="1122"/>
      <c r="MB30" s="1122"/>
      <c r="MC30" s="1122"/>
      <c r="MD30" s="1122"/>
      <c r="ME30" s="1122"/>
      <c r="MF30" s="1122"/>
      <c r="MG30" s="1122"/>
      <c r="MH30" s="1122"/>
    </row>
    <row r="31" spans="1:346">
      <c r="A31" s="2615">
        <v>30</v>
      </c>
      <c r="B31" s="4096" t="s">
        <v>3030</v>
      </c>
      <c r="C31" s="4097"/>
      <c r="D31" s="4097"/>
      <c r="E31" s="4097"/>
      <c r="F31" s="4097"/>
      <c r="G31" s="4097"/>
      <c r="H31" s="4097"/>
      <c r="I31" s="4097"/>
      <c r="J31" s="4097"/>
      <c r="K31" s="4097"/>
      <c r="L31" s="4097"/>
      <c r="M31" s="4097"/>
      <c r="N31" s="4097"/>
      <c r="O31" s="4097"/>
      <c r="P31" s="4097"/>
      <c r="Q31" s="4097"/>
      <c r="R31" s="4097"/>
      <c r="S31" s="4097"/>
      <c r="T31" s="3973">
        <v>1</v>
      </c>
      <c r="U31" s="3973"/>
      <c r="V31" s="3973"/>
      <c r="W31" s="3973"/>
      <c r="X31" s="3973"/>
      <c r="Y31" s="1782"/>
      <c r="Z31" s="2540"/>
      <c r="AA31" s="2541"/>
      <c r="AB31" s="2540"/>
      <c r="AC31" s="2541"/>
      <c r="AD31" s="2541"/>
      <c r="AE31" s="2540"/>
      <c r="AF31" s="2541"/>
      <c r="AG31" s="2536"/>
      <c r="AH31" s="2536"/>
      <c r="AI31" s="2536"/>
      <c r="AJ31" s="184"/>
      <c r="AK31" s="3993">
        <v>14.673234366507982</v>
      </c>
      <c r="AL31" s="3976"/>
      <c r="AM31" s="3976"/>
      <c r="AN31" s="3976"/>
      <c r="AO31" s="3976"/>
      <c r="AP31" s="3976"/>
      <c r="AQ31" s="3976"/>
      <c r="AR31" s="3976"/>
      <c r="AS31" s="3976"/>
      <c r="AT31" s="3976"/>
      <c r="AU31" s="3976">
        <v>20.131110846695996</v>
      </c>
      <c r="AV31" s="3976"/>
      <c r="AW31" s="3976"/>
      <c r="AX31" s="3976"/>
      <c r="AY31" s="3976"/>
      <c r="AZ31" s="3976"/>
      <c r="BA31" s="3976"/>
      <c r="BB31" s="3976"/>
      <c r="BC31" s="3976"/>
      <c r="BD31" s="3976"/>
      <c r="BE31" s="3976">
        <v>12.270116601342162</v>
      </c>
      <c r="BF31" s="3976"/>
      <c r="BG31" s="3976"/>
      <c r="BH31" s="3976"/>
      <c r="BI31" s="3976"/>
      <c r="BJ31" s="3976"/>
      <c r="BK31" s="3976"/>
      <c r="BL31" s="3976"/>
      <c r="BM31" s="3976"/>
      <c r="BN31" s="3976"/>
      <c r="BO31" s="3976">
        <v>10.026894835602288</v>
      </c>
      <c r="BP31" s="3976"/>
      <c r="BQ31" s="3976"/>
      <c r="BR31" s="3976"/>
      <c r="BS31" s="3976"/>
      <c r="BT31" s="3976"/>
      <c r="BU31" s="3976"/>
      <c r="BV31" s="3976"/>
      <c r="BW31" s="3976"/>
      <c r="BX31" s="3992"/>
      <c r="BY31" s="2536"/>
      <c r="BZ31" s="2536"/>
      <c r="CA31" s="2536"/>
      <c r="CB31" s="2536"/>
      <c r="CC31" s="2536"/>
      <c r="CD31" s="2536"/>
      <c r="CE31" s="4036">
        <v>0.4101053883311031</v>
      </c>
      <c r="CF31" s="4018"/>
      <c r="CG31" s="4018"/>
      <c r="CH31" s="4018">
        <v>1.6395542166740527</v>
      </c>
      <c r="CI31" s="4018"/>
      <c r="CJ31" s="4018"/>
      <c r="CK31" s="4018">
        <v>3.6857490568911104</v>
      </c>
      <c r="CL31" s="4018"/>
      <c r="CM31" s="4018"/>
      <c r="CN31" s="4018">
        <v>6.5443760896720136</v>
      </c>
      <c r="CO31" s="4018"/>
      <c r="CP31" s="4018"/>
      <c r="CQ31" s="4018">
        <v>10.209427788687966</v>
      </c>
      <c r="CR31" s="4018"/>
      <c r="CS31" s="4018"/>
      <c r="CT31" s="4018">
        <v>14.673234366507982</v>
      </c>
      <c r="CU31" s="4018"/>
      <c r="CV31" s="4018"/>
      <c r="CW31" s="4042">
        <v>14.673234366507982</v>
      </c>
      <c r="CX31" s="4042"/>
      <c r="CY31" s="4042"/>
      <c r="CZ31" s="2689"/>
      <c r="DA31" s="4018">
        <v>0.56171025135951191</v>
      </c>
      <c r="DB31" s="4018"/>
      <c r="DC31" s="4018"/>
      <c r="DD31" s="4018">
        <v>2.2459759607847452</v>
      </c>
      <c r="DE31" s="4018"/>
      <c r="DF31" s="4018"/>
      <c r="DG31" s="4018">
        <v>5.0502053226438388</v>
      </c>
      <c r="DH31" s="4018"/>
      <c r="DI31" s="4018"/>
      <c r="DJ31" s="4018">
        <v>8.9700897314274179</v>
      </c>
      <c r="DK31" s="4018"/>
      <c r="DL31" s="4018"/>
      <c r="DM31" s="4018">
        <v>13.999620304248383</v>
      </c>
      <c r="DN31" s="4018"/>
      <c r="DO31" s="4018"/>
      <c r="DP31" s="4018">
        <v>20.131110846695996</v>
      </c>
      <c r="DQ31" s="4018"/>
      <c r="DR31" s="4018"/>
      <c r="DS31" s="4042">
        <v>20.131110846695996</v>
      </c>
      <c r="DT31" s="4042"/>
      <c r="DU31" s="4042"/>
      <c r="DV31" s="2689"/>
      <c r="DW31" s="4018">
        <v>0.40748673986486683</v>
      </c>
      <c r="DX31" s="4018"/>
      <c r="DY31" s="4018"/>
      <c r="DZ31" s="4018">
        <v>0.91666523773856778</v>
      </c>
      <c r="EA31" s="4018"/>
      <c r="EB31" s="4018"/>
      <c r="EC31" s="4018">
        <v>1.6291794819678305</v>
      </c>
      <c r="ED31" s="4018"/>
      <c r="EE31" s="4018"/>
      <c r="EF31" s="4018">
        <v>2.5446942937281936</v>
      </c>
      <c r="EG31" s="4018"/>
      <c r="EH31" s="4018"/>
      <c r="EI31" s="4018">
        <v>3.6627794047479099</v>
      </c>
      <c r="EJ31" s="4018"/>
      <c r="EK31" s="4018"/>
      <c r="EL31" s="4018">
        <v>4.9829099622166089</v>
      </c>
      <c r="EM31" s="4018"/>
      <c r="EN31" s="4018"/>
      <c r="EO31" s="4018">
        <v>6.5044671436384718</v>
      </c>
      <c r="EP31" s="4018"/>
      <c r="EQ31" s="4018"/>
      <c r="ER31" s="4018">
        <v>8.2267388802878401</v>
      </c>
      <c r="ES31" s="4018"/>
      <c r="ET31" s="4018"/>
      <c r="EU31" s="4018">
        <v>10.148920687692463</v>
      </c>
      <c r="EV31" s="4018"/>
      <c r="EW31" s="4018"/>
      <c r="EX31" s="4018">
        <v>12.270116601342162</v>
      </c>
      <c r="EY31" s="4018"/>
      <c r="EZ31" s="4018"/>
      <c r="FA31" s="4018">
        <v>14.589340215599645</v>
      </c>
      <c r="FB31" s="4018"/>
      <c r="FC31" s="4055"/>
      <c r="FD31" s="2690"/>
      <c r="FE31" s="4036">
        <v>10.148920687692463</v>
      </c>
      <c r="FF31" s="4018"/>
      <c r="FG31" s="4018"/>
      <c r="FH31" s="4018">
        <v>12.270116601342162</v>
      </c>
      <c r="FI31" s="4018"/>
      <c r="FJ31" s="4018"/>
      <c r="FK31" s="4018">
        <v>14.589340215599645</v>
      </c>
      <c r="FL31" s="4018"/>
      <c r="FM31" s="4018"/>
      <c r="FN31" s="4042">
        <v>12.270116601342162</v>
      </c>
      <c r="FO31" s="4042"/>
      <c r="FP31" s="4042"/>
      <c r="FQ31" s="2690"/>
      <c r="FR31" s="4018">
        <v>0.27982646222379959</v>
      </c>
      <c r="FS31" s="4018"/>
      <c r="FT31" s="4018"/>
      <c r="FU31" s="4018">
        <v>0.49741760977780713</v>
      </c>
      <c r="FV31" s="4018"/>
      <c r="FW31" s="4018"/>
      <c r="FX31" s="4018">
        <v>0.77711126589125201</v>
      </c>
      <c r="FY31" s="4018"/>
      <c r="FZ31" s="4018"/>
      <c r="GA31" s="4018">
        <v>1.1188576781206103</v>
      </c>
      <c r="GB31" s="4018"/>
      <c r="GC31" s="4018"/>
      <c r="GD31" s="4018">
        <v>1.5225960830073331</v>
      </c>
      <c r="GE31" s="4018"/>
      <c r="GF31" s="4018"/>
      <c r="GG31" s="4018">
        <v>1.9882547330695821</v>
      </c>
      <c r="GH31" s="4018"/>
      <c r="GI31" s="4018"/>
      <c r="GJ31" s="4018">
        <v>2.5157509286485857</v>
      </c>
      <c r="GK31" s="4018"/>
      <c r="GL31" s="4018"/>
      <c r="GM31" s="4018">
        <v>3.1049910545832513</v>
      </c>
      <c r="GN31" s="4018"/>
      <c r="GO31" s="4018"/>
      <c r="GP31" s="4018">
        <v>3.7558706216827118</v>
      </c>
      <c r="GQ31" s="4018"/>
      <c r="GR31" s="4018"/>
      <c r="GS31" s="4018">
        <v>4.4682743129625528</v>
      </c>
      <c r="GT31" s="4018"/>
      <c r="GU31" s="4018"/>
      <c r="GV31" s="4018">
        <v>5.2420760346066304</v>
      </c>
      <c r="GW31" s="4018"/>
      <c r="GX31" s="4018"/>
      <c r="GY31" s="4018">
        <v>6.0771389716125084</v>
      </c>
      <c r="GZ31" s="4018"/>
      <c r="HA31" s="4018"/>
      <c r="HB31" s="4018">
        <v>6.9733156480748004</v>
      </c>
      <c r="HC31" s="4018"/>
      <c r="HD31" s="4055"/>
      <c r="HE31" s="2690"/>
      <c r="HF31" s="4036">
        <v>6.0771389716125084</v>
      </c>
      <c r="HG31" s="4018"/>
      <c r="HH31" s="4018"/>
      <c r="HI31" s="4018">
        <v>6.9733156480748004</v>
      </c>
      <c r="HJ31" s="4018"/>
      <c r="HK31" s="4018"/>
      <c r="HL31" s="4018">
        <v>7.930447992057025</v>
      </c>
      <c r="HM31" s="4018"/>
      <c r="HN31" s="4018"/>
      <c r="HO31" s="4018">
        <v>8.9483674049988728</v>
      </c>
      <c r="HP31" s="4018"/>
      <c r="HQ31" s="4018"/>
      <c r="HR31" s="4018">
        <v>10.026894835602288</v>
      </c>
      <c r="HS31" s="4018"/>
      <c r="HT31" s="4018"/>
      <c r="HU31" s="4042">
        <v>10.026894835602288</v>
      </c>
      <c r="HV31" s="4042"/>
      <c r="HW31" s="4073"/>
      <c r="HX31" s="2536"/>
      <c r="IC31" s="1122"/>
      <c r="ID31" s="1122"/>
      <c r="IE31" s="1122"/>
      <c r="IF31" s="1122"/>
      <c r="IG31" s="1122"/>
      <c r="IH31" s="1122"/>
      <c r="II31" s="1122"/>
      <c r="IJ31" s="1122"/>
      <c r="IK31" s="1122"/>
      <c r="IL31" s="1122"/>
      <c r="IM31" s="1122"/>
      <c r="IN31" s="1122"/>
      <c r="IY31" s="1122"/>
      <c r="IZ31" s="1122"/>
      <c r="JA31" s="1122"/>
      <c r="JB31" s="1122"/>
      <c r="JC31" s="1122"/>
      <c r="JD31" s="1122"/>
      <c r="JE31" s="1122"/>
      <c r="JF31" s="1122"/>
      <c r="JG31" s="1122"/>
      <c r="JH31" s="1122"/>
      <c r="JI31" s="1122"/>
      <c r="JJ31" s="1122"/>
      <c r="JK31" s="1122"/>
      <c r="JL31" s="1122"/>
      <c r="JM31" s="1122"/>
      <c r="JN31" s="1122"/>
      <c r="JO31" s="1122"/>
      <c r="JP31" s="1122"/>
      <c r="JQ31" s="1122"/>
      <c r="JR31" s="1122"/>
      <c r="JS31" s="1122"/>
      <c r="JT31" s="1122"/>
      <c r="JU31" s="1122"/>
      <c r="JV31" s="1122"/>
      <c r="JW31" s="1122"/>
      <c r="JX31" s="1122"/>
      <c r="JY31" s="1122"/>
      <c r="JZ31" s="1122"/>
      <c r="KA31" s="1122"/>
      <c r="KB31" s="1122"/>
      <c r="KC31" s="1122"/>
      <c r="KD31" s="1122"/>
      <c r="KE31" s="1122"/>
      <c r="KF31" s="1122"/>
      <c r="KG31" s="1122"/>
      <c r="KH31" s="1122"/>
      <c r="KI31" s="1122"/>
      <c r="KJ31" s="1122"/>
      <c r="KK31" s="1122"/>
      <c r="KL31" s="1122"/>
      <c r="KM31" s="1122"/>
      <c r="KN31" s="1122"/>
      <c r="KO31" s="1122"/>
      <c r="KP31" s="1122"/>
      <c r="KQ31" s="1122"/>
      <c r="KR31" s="1122"/>
      <c r="KS31" s="1122"/>
      <c r="KT31" s="1122"/>
      <c r="KU31" s="1122"/>
      <c r="KV31" s="1122"/>
      <c r="KW31" s="1122"/>
      <c r="KX31" s="1122"/>
      <c r="KY31" s="1122"/>
      <c r="KZ31" s="1122"/>
      <c r="LA31" s="1122"/>
      <c r="LB31" s="1122"/>
      <c r="LC31" s="1122"/>
      <c r="LD31" s="1122"/>
      <c r="LE31" s="1122"/>
      <c r="LF31" s="1122"/>
      <c r="LG31" s="1122"/>
      <c r="LH31" s="1122"/>
      <c r="LI31" s="1122"/>
      <c r="LJ31" s="1122"/>
      <c r="LK31" s="1122"/>
      <c r="LL31" s="1122"/>
      <c r="LM31" s="1122"/>
      <c r="LN31" s="1122"/>
      <c r="LO31" s="1122"/>
      <c r="LP31" s="1122"/>
      <c r="LQ31" s="1122"/>
      <c r="LR31" s="1122"/>
      <c r="LS31" s="1122"/>
      <c r="LT31" s="1122"/>
      <c r="LU31" s="1122"/>
      <c r="LV31" s="1122"/>
      <c r="LW31" s="1122"/>
      <c r="LX31" s="1122"/>
      <c r="LY31" s="1122"/>
      <c r="LZ31" s="1122"/>
      <c r="MA31" s="1122"/>
      <c r="MB31" s="1122"/>
      <c r="MC31" s="1122"/>
      <c r="MD31" s="1122"/>
      <c r="ME31" s="1122"/>
      <c r="MF31" s="1122"/>
      <c r="MG31" s="1122"/>
      <c r="MH31" s="1122"/>
    </row>
    <row r="32" spans="1:346">
      <c r="A32" s="2616">
        <v>31</v>
      </c>
      <c r="B32" s="4098" t="s">
        <v>3029</v>
      </c>
      <c r="C32" s="4099"/>
      <c r="D32" s="4099"/>
      <c r="E32" s="4099"/>
      <c r="F32" s="4099"/>
      <c r="G32" s="4099"/>
      <c r="H32" s="4099"/>
      <c r="I32" s="4099"/>
      <c r="J32" s="4099"/>
      <c r="K32" s="4099"/>
      <c r="L32" s="4099"/>
      <c r="M32" s="4099"/>
      <c r="N32" s="4099"/>
      <c r="O32" s="4099"/>
      <c r="P32" s="4099"/>
      <c r="Q32" s="4099"/>
      <c r="R32" s="4099"/>
      <c r="S32" s="4099"/>
      <c r="T32" s="3974">
        <v>1</v>
      </c>
      <c r="U32" s="3974"/>
      <c r="V32" s="3974"/>
      <c r="W32" s="3974"/>
      <c r="X32" s="3974"/>
      <c r="Y32" s="2613"/>
      <c r="Z32" s="1246"/>
      <c r="AA32" s="87"/>
      <c r="AB32" s="1246"/>
      <c r="AC32" s="87"/>
      <c r="AD32" s="87"/>
      <c r="AE32" s="1246"/>
      <c r="AF32" s="87"/>
      <c r="AG32" s="2551"/>
      <c r="AH32" s="2551"/>
      <c r="AI32" s="2551"/>
      <c r="AJ32" s="1151"/>
      <c r="AK32" s="3970">
        <v>6.7507984473351685</v>
      </c>
      <c r="AL32" s="3971"/>
      <c r="AM32" s="3971"/>
      <c r="AN32" s="3971"/>
      <c r="AO32" s="3971"/>
      <c r="AP32" s="3971"/>
      <c r="AQ32" s="3971"/>
      <c r="AR32" s="3971"/>
      <c r="AS32" s="3971"/>
      <c r="AT32" s="3971"/>
      <c r="AU32" s="3999">
        <v>4.9147996674683165</v>
      </c>
      <c r="AV32" s="3999"/>
      <c r="AW32" s="3999"/>
      <c r="AX32" s="3999"/>
      <c r="AY32" s="3999"/>
      <c r="AZ32" s="3999"/>
      <c r="BA32" s="3999"/>
      <c r="BB32" s="3999"/>
      <c r="BC32" s="3999"/>
      <c r="BD32" s="3999"/>
      <c r="BE32" s="3990">
        <v>5.0513147761149808</v>
      </c>
      <c r="BF32" s="3990"/>
      <c r="BG32" s="3990"/>
      <c r="BH32" s="3990"/>
      <c r="BI32" s="3990"/>
      <c r="BJ32" s="3990"/>
      <c r="BK32" s="3990"/>
      <c r="BL32" s="3990"/>
      <c r="BM32" s="3990"/>
      <c r="BN32" s="3990"/>
      <c r="BO32" s="3983">
        <v>3.5496114972540913</v>
      </c>
      <c r="BP32" s="3983"/>
      <c r="BQ32" s="3983"/>
      <c r="BR32" s="3983"/>
      <c r="BS32" s="3983"/>
      <c r="BT32" s="3983"/>
      <c r="BU32" s="3983"/>
      <c r="BV32" s="3983"/>
      <c r="BW32" s="3983"/>
      <c r="BX32" s="3984"/>
      <c r="CE32" s="4014">
        <v>0.18752217909264363</v>
      </c>
      <c r="CF32" s="4013"/>
      <c r="CG32" s="4013"/>
      <c r="CH32" s="4013">
        <v>0.7500887163705745</v>
      </c>
      <c r="CI32" s="4013"/>
      <c r="CJ32" s="4013"/>
      <c r="CK32" s="4013">
        <v>1.6876996118337921</v>
      </c>
      <c r="CL32" s="4013"/>
      <c r="CM32" s="4013"/>
      <c r="CN32" s="4013">
        <v>3.000354865482298</v>
      </c>
      <c r="CO32" s="4013"/>
      <c r="CP32" s="4013"/>
      <c r="CQ32" s="4013">
        <v>4.6880544773160882</v>
      </c>
      <c r="CR32" s="4013"/>
      <c r="CS32" s="4013"/>
      <c r="CT32" s="4013">
        <v>6.7507984473351685</v>
      </c>
      <c r="CU32" s="4013"/>
      <c r="CV32" s="4013"/>
      <c r="CW32" s="4029">
        <v>6.7507984473351685</v>
      </c>
      <c r="CX32" s="4029"/>
      <c r="CY32" s="4029"/>
      <c r="CZ32" s="2689"/>
      <c r="DA32" s="4020">
        <v>0.13652221298523104</v>
      </c>
      <c r="DB32" s="4020"/>
      <c r="DC32" s="4020"/>
      <c r="DD32" s="4020">
        <v>0.54608885194092416</v>
      </c>
      <c r="DE32" s="4020"/>
      <c r="DF32" s="4020"/>
      <c r="DG32" s="4020">
        <v>1.2286999168670791</v>
      </c>
      <c r="DH32" s="4020"/>
      <c r="DI32" s="4020"/>
      <c r="DJ32" s="4020">
        <v>2.1843554077636966</v>
      </c>
      <c r="DK32" s="4020"/>
      <c r="DL32" s="4020"/>
      <c r="DM32" s="4020">
        <v>3.4130553246307742</v>
      </c>
      <c r="DN32" s="4020"/>
      <c r="DO32" s="4020"/>
      <c r="DP32" s="4020">
        <v>4.9147996674683165</v>
      </c>
      <c r="DQ32" s="4020"/>
      <c r="DR32" s="4020"/>
      <c r="DS32" s="4044">
        <v>4.9147996674683165</v>
      </c>
      <c r="DT32" s="4044"/>
      <c r="DU32" s="4044"/>
      <c r="DV32" s="2689"/>
      <c r="DW32" s="4046">
        <v>0.16698561243355306</v>
      </c>
      <c r="DX32" s="4046"/>
      <c r="DY32" s="4046"/>
      <c r="DZ32" s="4046">
        <v>0.37571762797549446</v>
      </c>
      <c r="EA32" s="4046"/>
      <c r="EB32" s="4046"/>
      <c r="EC32" s="4046">
        <v>0.66794244973421224</v>
      </c>
      <c r="ED32" s="4046"/>
      <c r="EE32" s="4046"/>
      <c r="EF32" s="4046">
        <v>1.0436600777097063</v>
      </c>
      <c r="EG32" s="4046"/>
      <c r="EH32" s="4046"/>
      <c r="EI32" s="4046">
        <v>1.5028705119019778</v>
      </c>
      <c r="EJ32" s="4046"/>
      <c r="EK32" s="4046"/>
      <c r="EL32" s="4046">
        <v>2.0455737523110247</v>
      </c>
      <c r="EM32" s="4046"/>
      <c r="EN32" s="4046"/>
      <c r="EO32" s="4046">
        <v>2.671769798936849</v>
      </c>
      <c r="EP32" s="4046"/>
      <c r="EQ32" s="4046"/>
      <c r="ER32" s="4046">
        <v>3.3814586517794498</v>
      </c>
      <c r="ES32" s="4046"/>
      <c r="ET32" s="4046"/>
      <c r="EU32" s="4046">
        <v>4.174640310838825</v>
      </c>
      <c r="EV32" s="4046"/>
      <c r="EW32" s="4046"/>
      <c r="EX32" s="4046">
        <v>5.0513147761149808</v>
      </c>
      <c r="EY32" s="4046"/>
      <c r="EZ32" s="4046"/>
      <c r="FA32" s="4046">
        <v>6.0114820476079114</v>
      </c>
      <c r="FB32" s="4046"/>
      <c r="FC32" s="4052"/>
      <c r="FD32" s="2690"/>
      <c r="FE32" s="4053">
        <v>4.174640310838825</v>
      </c>
      <c r="FF32" s="4046"/>
      <c r="FG32" s="4046"/>
      <c r="FH32" s="4046">
        <v>5.0513147761149808</v>
      </c>
      <c r="FI32" s="4046"/>
      <c r="FJ32" s="4046"/>
      <c r="FK32" s="4046">
        <v>6.0114820476079114</v>
      </c>
      <c r="FL32" s="4046"/>
      <c r="FM32" s="4046"/>
      <c r="FN32" s="4054">
        <v>5.0513147761149808</v>
      </c>
      <c r="FO32" s="4054"/>
      <c r="FP32" s="4054"/>
      <c r="FQ32" s="2690"/>
      <c r="FR32" s="4067">
        <v>0.14198445989016364</v>
      </c>
      <c r="FS32" s="4067"/>
      <c r="FT32" s="4067"/>
      <c r="FU32" s="4067">
        <v>0.25241681758251322</v>
      </c>
      <c r="FV32" s="4067"/>
      <c r="FW32" s="4067"/>
      <c r="FX32" s="4067">
        <v>0.39440127747267673</v>
      </c>
      <c r="FY32" s="4067"/>
      <c r="FZ32" s="4067"/>
      <c r="GA32" s="4067">
        <v>0.56793783956065458</v>
      </c>
      <c r="GB32" s="4067"/>
      <c r="GC32" s="4067"/>
      <c r="GD32" s="4067">
        <v>0.77302650384644667</v>
      </c>
      <c r="GE32" s="4067"/>
      <c r="GF32" s="4067"/>
      <c r="GG32" s="4067">
        <v>1.0096672703300529</v>
      </c>
      <c r="GH32" s="4067"/>
      <c r="GI32" s="4067"/>
      <c r="GJ32" s="4067">
        <v>1.2778601390114732</v>
      </c>
      <c r="GK32" s="4067"/>
      <c r="GL32" s="4067"/>
      <c r="GM32" s="4067">
        <v>1.5776051098907069</v>
      </c>
      <c r="GN32" s="4067"/>
      <c r="GO32" s="4067"/>
      <c r="GP32" s="4067">
        <v>1.9089021829677555</v>
      </c>
      <c r="GQ32" s="4067"/>
      <c r="GR32" s="4067"/>
      <c r="GS32" s="4067">
        <v>2.2717513582426183</v>
      </c>
      <c r="GT32" s="4067"/>
      <c r="GU32" s="4067"/>
      <c r="GV32" s="4067">
        <v>2.6661526357152945</v>
      </c>
      <c r="GW32" s="4067"/>
      <c r="GX32" s="4067"/>
      <c r="GY32" s="4067">
        <v>3.0921060153857867</v>
      </c>
      <c r="GZ32" s="4067"/>
      <c r="HA32" s="4067"/>
      <c r="HB32" s="4067">
        <v>3.5496114972540913</v>
      </c>
      <c r="HC32" s="4067"/>
      <c r="HD32" s="4074"/>
      <c r="HE32" s="2690"/>
      <c r="HF32" s="4075">
        <v>3.0921060153857867</v>
      </c>
      <c r="HG32" s="4067"/>
      <c r="HH32" s="4067"/>
      <c r="HI32" s="4067">
        <v>3.5496114972540913</v>
      </c>
      <c r="HJ32" s="4067"/>
      <c r="HK32" s="4067"/>
      <c r="HL32" s="4067">
        <v>4.0386690813202115</v>
      </c>
      <c r="HM32" s="4067"/>
      <c r="HN32" s="4067"/>
      <c r="HO32" s="4067">
        <v>4.5592787675841437</v>
      </c>
      <c r="HP32" s="4067"/>
      <c r="HQ32" s="4067"/>
      <c r="HR32" s="4067">
        <v>5.1114405560458929</v>
      </c>
      <c r="HS32" s="4067"/>
      <c r="HT32" s="4067"/>
      <c r="HU32" s="4071">
        <v>3.5496114972540913</v>
      </c>
      <c r="HV32" s="4071"/>
      <c r="HW32" s="4072"/>
      <c r="HX32" s="2536"/>
      <c r="IC32" s="1122"/>
      <c r="ID32" s="1122"/>
      <c r="IE32" s="1122"/>
      <c r="IF32" s="1122"/>
      <c r="IG32" s="1122"/>
      <c r="IH32" s="1122"/>
      <c r="II32" s="1122"/>
      <c r="IJ32" s="1122"/>
      <c r="IK32" s="1122"/>
      <c r="IL32" s="1122"/>
      <c r="IM32" s="1122"/>
      <c r="IN32" s="1122"/>
      <c r="IY32" s="1122"/>
      <c r="IZ32" s="1122"/>
      <c r="JA32" s="1122"/>
      <c r="JB32" s="1122"/>
      <c r="JC32" s="1122"/>
      <c r="JD32" s="1122"/>
      <c r="JE32" s="1122"/>
      <c r="JF32" s="1122"/>
      <c r="JG32" s="1122"/>
      <c r="JH32" s="1122"/>
      <c r="JI32" s="1122"/>
      <c r="JJ32" s="1122"/>
      <c r="JK32" s="1122"/>
      <c r="JL32" s="1122"/>
      <c r="JM32" s="1122"/>
      <c r="JN32" s="1122"/>
      <c r="JO32" s="1122"/>
      <c r="JP32" s="1122"/>
      <c r="JQ32" s="1122"/>
      <c r="JR32" s="1122"/>
      <c r="JS32" s="1122"/>
      <c r="JT32" s="1122"/>
      <c r="JU32" s="1122"/>
      <c r="JV32" s="1122"/>
      <c r="JW32" s="1122"/>
      <c r="JX32" s="1122"/>
      <c r="JY32" s="1122"/>
      <c r="JZ32" s="1122"/>
      <c r="KA32" s="1122"/>
      <c r="KB32" s="1122"/>
      <c r="KC32" s="1122"/>
      <c r="KD32" s="1122"/>
      <c r="KE32" s="1122"/>
      <c r="KF32" s="1122"/>
      <c r="KG32" s="1122"/>
      <c r="KH32" s="1122"/>
      <c r="KI32" s="1122"/>
      <c r="KJ32" s="1122"/>
      <c r="KK32" s="1122"/>
      <c r="KL32" s="1122"/>
      <c r="KM32" s="1122"/>
      <c r="KN32" s="1122"/>
      <c r="KO32" s="1122"/>
      <c r="KP32" s="1122"/>
      <c r="KQ32" s="1122"/>
      <c r="KR32" s="1122"/>
      <c r="KS32" s="1122"/>
      <c r="KT32" s="1122"/>
      <c r="KU32" s="1122"/>
      <c r="KV32" s="1122"/>
      <c r="KW32" s="1122"/>
      <c r="KX32" s="1122"/>
      <c r="KY32" s="1122"/>
      <c r="KZ32" s="1122"/>
      <c r="LA32" s="1122"/>
      <c r="LB32" s="1122"/>
      <c r="LC32" s="1122"/>
      <c r="LD32" s="1122"/>
      <c r="LE32" s="1122"/>
      <c r="LF32" s="1122"/>
      <c r="LG32" s="1122"/>
      <c r="LH32" s="1122"/>
      <c r="LI32" s="1122"/>
      <c r="LJ32" s="1122"/>
      <c r="LK32" s="1122"/>
      <c r="LL32" s="1122"/>
      <c r="LM32" s="1122"/>
      <c r="LN32" s="1122"/>
      <c r="LO32" s="1122"/>
      <c r="LP32" s="1122"/>
      <c r="LQ32" s="1122"/>
      <c r="LR32" s="1122"/>
      <c r="LS32" s="1122"/>
      <c r="LT32" s="1122"/>
      <c r="LU32" s="1122"/>
      <c r="LV32" s="1122"/>
      <c r="LW32" s="1122"/>
      <c r="LX32" s="1122"/>
      <c r="LY32" s="1122"/>
      <c r="LZ32" s="1122"/>
      <c r="MA32" s="1122"/>
      <c r="MB32" s="1122"/>
      <c r="MC32" s="1122"/>
      <c r="MD32" s="1122"/>
      <c r="ME32" s="1122"/>
      <c r="MF32" s="1122"/>
      <c r="MG32" s="1122"/>
      <c r="MH32" s="1122"/>
    </row>
    <row r="33" spans="1:570">
      <c r="A33" s="1781"/>
      <c r="B33" s="1782"/>
      <c r="T33" s="1785"/>
      <c r="Y33" s="1782"/>
      <c r="AK33" s="2610"/>
      <c r="AL33" s="2536"/>
      <c r="AM33" s="2536"/>
      <c r="AN33" s="2536"/>
      <c r="AO33" s="2536"/>
      <c r="AP33" s="2536"/>
      <c r="AQ33" s="2536"/>
      <c r="AR33" s="2536"/>
      <c r="AS33" s="2536"/>
      <c r="AT33" s="2536"/>
      <c r="AU33" s="1782"/>
      <c r="AV33" s="2536"/>
      <c r="AW33" s="2536"/>
      <c r="AX33" s="2536"/>
      <c r="AY33" s="2536"/>
      <c r="AZ33" s="2536"/>
      <c r="BA33" s="2536"/>
      <c r="BB33" s="2536"/>
      <c r="BC33" s="2536"/>
      <c r="BD33" s="2536"/>
      <c r="BE33" s="1782"/>
      <c r="BF33" s="2536"/>
      <c r="BG33" s="2536"/>
      <c r="BH33" s="2536"/>
      <c r="BI33" s="2536"/>
      <c r="BJ33" s="2536"/>
      <c r="BK33" s="2536"/>
      <c r="BL33" s="2536"/>
      <c r="BM33" s="2536"/>
      <c r="BN33" s="2536"/>
      <c r="BO33" s="1782"/>
      <c r="BP33" s="2536"/>
      <c r="BQ33" s="2536"/>
      <c r="BR33" s="2536"/>
      <c r="BS33" s="2536"/>
      <c r="BT33" s="2536"/>
      <c r="BU33" s="2536"/>
      <c r="BV33" s="2536"/>
      <c r="BW33" s="2536"/>
      <c r="BX33" s="184"/>
      <c r="CE33" s="2630" t="s">
        <v>1970</v>
      </c>
      <c r="CF33" s="1677"/>
      <c r="CG33" s="1677"/>
      <c r="CH33" s="2631"/>
      <c r="CI33" s="2624"/>
      <c r="CJ33" s="2624"/>
      <c r="CK33" s="2631"/>
      <c r="CL33" s="2624"/>
      <c r="CM33" s="2624"/>
      <c r="CN33" s="2631"/>
      <c r="CO33" s="2624"/>
      <c r="CP33" s="2624"/>
      <c r="CQ33" s="2631"/>
      <c r="CR33" s="2624"/>
      <c r="CS33" s="2624"/>
      <c r="CT33" s="2631"/>
      <c r="CU33" s="2624"/>
      <c r="CV33" s="2624"/>
      <c r="CW33" s="2631"/>
      <c r="CX33" s="1135"/>
      <c r="CY33" s="1135"/>
      <c r="CZ33" s="2624"/>
      <c r="DA33" s="2631"/>
      <c r="DB33" s="2624"/>
      <c r="DC33" s="2624"/>
      <c r="DD33" s="2631"/>
      <c r="DE33" s="2624"/>
      <c r="DF33" s="2624"/>
      <c r="DG33" s="2631"/>
      <c r="DH33" s="2624"/>
      <c r="DI33" s="2624"/>
      <c r="DJ33" s="2631"/>
      <c r="DK33" s="2624"/>
      <c r="DL33" s="2624"/>
      <c r="DM33" s="2631"/>
      <c r="DN33" s="2624"/>
      <c r="DO33" s="2624"/>
      <c r="DP33" s="2631"/>
      <c r="DQ33" s="2624"/>
      <c r="DR33" s="2624"/>
      <c r="DS33" s="2631"/>
      <c r="DT33" s="1135"/>
      <c r="DU33" s="1135"/>
      <c r="DV33" s="2624"/>
      <c r="DW33" s="2631"/>
      <c r="DX33" s="2624"/>
      <c r="DY33" s="2624"/>
      <c r="DZ33" s="2631"/>
      <c r="EA33" s="2624"/>
      <c r="EB33" s="2624"/>
      <c r="EC33" s="2631"/>
      <c r="ED33" s="2624"/>
      <c r="EE33" s="2624"/>
      <c r="EF33" s="2631"/>
      <c r="EG33" s="2624"/>
      <c r="EH33" s="2624"/>
      <c r="EI33" s="2631"/>
      <c r="EJ33" s="2624"/>
      <c r="EK33" s="2624"/>
      <c r="EL33" s="2631"/>
      <c r="EM33" s="2624"/>
      <c r="EN33" s="2624"/>
      <c r="EO33" s="2631"/>
      <c r="EP33" s="2624"/>
      <c r="EQ33" s="2624"/>
      <c r="ER33" s="2631"/>
      <c r="ES33" s="2624"/>
      <c r="ET33" s="2624"/>
      <c r="EU33" s="2631"/>
      <c r="EV33" s="2624"/>
      <c r="EW33" s="2624"/>
      <c r="EX33" s="2631"/>
      <c r="EY33" s="2624"/>
      <c r="EZ33" s="2624"/>
      <c r="FA33" s="2631"/>
      <c r="FB33" s="2624"/>
      <c r="FC33" s="2624"/>
      <c r="FD33" s="2539"/>
      <c r="FE33" s="2631"/>
      <c r="FF33" s="2624"/>
      <c r="FG33" s="2624"/>
      <c r="FH33" s="2631"/>
      <c r="FI33" s="2624"/>
      <c r="FJ33" s="2624"/>
      <c r="FK33" s="2631"/>
      <c r="FL33" s="2624"/>
      <c r="FM33" s="2624"/>
      <c r="FN33" s="2631"/>
      <c r="FO33" s="1135"/>
      <c r="FP33" s="1135"/>
      <c r="FQ33" s="2539"/>
      <c r="FR33" s="2631"/>
      <c r="FS33" s="2624"/>
      <c r="FT33" s="2624"/>
      <c r="FU33" s="2631"/>
      <c r="FV33" s="2624"/>
      <c r="FW33" s="2624"/>
      <c r="FX33" s="2631"/>
      <c r="FY33" s="2624"/>
      <c r="FZ33" s="2624"/>
      <c r="GA33" s="2631"/>
      <c r="GB33" s="2624"/>
      <c r="GC33" s="2624"/>
      <c r="GD33" s="2631"/>
      <c r="GE33" s="2624"/>
      <c r="GF33" s="2624"/>
      <c r="GG33" s="2631"/>
      <c r="GH33" s="2624"/>
      <c r="GI33" s="2624"/>
      <c r="GJ33" s="2631"/>
      <c r="GK33" s="2624"/>
      <c r="GL33" s="2624"/>
      <c r="GM33" s="2631"/>
      <c r="GN33" s="2624"/>
      <c r="GO33" s="2624"/>
      <c r="GP33" s="2631"/>
      <c r="GQ33" s="2624"/>
      <c r="GR33" s="2624"/>
      <c r="GS33" s="2631"/>
      <c r="GT33" s="2624"/>
      <c r="GU33" s="2624"/>
      <c r="GV33" s="2631"/>
      <c r="GW33" s="2624"/>
      <c r="GX33" s="2624"/>
      <c r="GY33" s="2631"/>
      <c r="GZ33" s="2624"/>
      <c r="HA33" s="2624"/>
      <c r="HB33" s="2631"/>
      <c r="HC33" s="2624"/>
      <c r="HD33" s="2624"/>
      <c r="HE33" s="2539"/>
      <c r="HF33" s="2631"/>
      <c r="HG33" s="2624"/>
      <c r="HH33" s="2624"/>
      <c r="HI33" s="2631"/>
      <c r="HJ33" s="2624"/>
      <c r="HK33" s="2624"/>
      <c r="HL33" s="2631"/>
      <c r="HM33" s="2624"/>
      <c r="HN33" s="2624"/>
      <c r="HO33" s="2631"/>
      <c r="HP33" s="2624"/>
      <c r="HQ33" s="2624"/>
      <c r="HR33" s="2631"/>
      <c r="HS33" s="2624"/>
      <c r="HT33" s="2624"/>
      <c r="HU33" s="2631"/>
      <c r="HV33" s="1135"/>
      <c r="HW33" s="619"/>
      <c r="HX33" s="2536"/>
      <c r="IC33" s="1122"/>
      <c r="ID33" s="1122"/>
      <c r="IE33" s="1122"/>
      <c r="IF33" s="1122"/>
      <c r="IG33" s="1122"/>
      <c r="IH33" s="1122"/>
      <c r="II33" s="1122"/>
      <c r="IJ33" s="1122"/>
      <c r="IK33" s="1122"/>
      <c r="IL33" s="1122"/>
      <c r="IM33" s="1122"/>
      <c r="IN33" s="1122"/>
      <c r="IY33" s="1122"/>
      <c r="IZ33" s="1122"/>
      <c r="JA33" s="1122"/>
      <c r="JB33" s="1122"/>
      <c r="JC33" s="1122"/>
      <c r="JD33" s="1122"/>
      <c r="JE33" s="1122"/>
      <c r="JF33" s="1122"/>
      <c r="JG33" s="1122"/>
      <c r="JH33" s="1122"/>
      <c r="JI33" s="1122"/>
      <c r="JJ33" s="1122"/>
      <c r="JK33" s="1122"/>
      <c r="JL33" s="1122"/>
      <c r="JM33" s="1122"/>
      <c r="JN33" s="1122"/>
      <c r="JO33" s="1122"/>
      <c r="JP33" s="1122"/>
      <c r="JQ33" s="1122"/>
      <c r="JR33" s="1122"/>
      <c r="JS33" s="1122"/>
      <c r="JT33" s="1122"/>
      <c r="JU33" s="1122"/>
      <c r="JV33" s="1122"/>
      <c r="JW33" s="1122"/>
      <c r="JX33" s="1122"/>
      <c r="JY33" s="1122"/>
      <c r="JZ33" s="1122"/>
      <c r="KA33" s="1122"/>
      <c r="KB33" s="1122"/>
      <c r="KC33" s="1122"/>
      <c r="KD33" s="1122"/>
      <c r="KE33" s="1122"/>
      <c r="KF33" s="1122"/>
      <c r="KG33" s="1122"/>
      <c r="KH33" s="1122"/>
      <c r="KI33" s="1122"/>
      <c r="KJ33" s="1122"/>
      <c r="KK33" s="1122"/>
      <c r="KL33" s="1122"/>
      <c r="KM33" s="1122"/>
      <c r="KN33" s="1122"/>
      <c r="KO33" s="1122"/>
      <c r="KP33" s="1122"/>
      <c r="KQ33" s="1122"/>
      <c r="KR33" s="1122"/>
      <c r="KS33" s="1122"/>
      <c r="KT33" s="1122"/>
      <c r="KU33" s="1122"/>
      <c r="KV33" s="1122"/>
      <c r="KW33" s="1122"/>
      <c r="KX33" s="1122"/>
      <c r="KY33" s="1122"/>
      <c r="KZ33" s="1122"/>
      <c r="LA33" s="1122"/>
      <c r="LB33" s="1122"/>
      <c r="LC33" s="1122"/>
      <c r="LD33" s="1122"/>
      <c r="LE33" s="1122"/>
      <c r="LF33" s="1122"/>
      <c r="LG33" s="1122"/>
      <c r="LH33" s="1122"/>
      <c r="LI33" s="1122"/>
      <c r="LJ33" s="1122"/>
      <c r="LK33" s="1122"/>
      <c r="LL33" s="1122"/>
      <c r="LM33" s="1122"/>
      <c r="LN33" s="1122"/>
      <c r="LO33" s="1122"/>
      <c r="LP33" s="1122"/>
      <c r="LQ33" s="1122"/>
      <c r="LR33" s="1122"/>
      <c r="LS33" s="1122"/>
      <c r="LT33" s="1122"/>
      <c r="LU33" s="1122"/>
      <c r="LV33" s="1122"/>
      <c r="LW33" s="1122"/>
      <c r="LX33" s="1122"/>
      <c r="LY33" s="1122"/>
      <c r="LZ33" s="1122"/>
      <c r="MA33" s="1122"/>
      <c r="MB33" s="1122"/>
      <c r="MC33" s="1122"/>
      <c r="MD33" s="1122"/>
      <c r="ME33" s="1122"/>
      <c r="MF33" s="1122"/>
      <c r="MG33" s="1122"/>
      <c r="MH33" s="1122"/>
    </row>
    <row r="34" spans="1:570">
      <c r="A34" s="1781"/>
      <c r="B34" s="1787" t="s">
        <v>1543</v>
      </c>
      <c r="T34" s="1788"/>
      <c r="U34" s="1788"/>
      <c r="V34" s="1788"/>
      <c r="W34" s="1788"/>
      <c r="X34" s="1788"/>
      <c r="Y34" s="1782"/>
      <c r="AK34" s="2610"/>
      <c r="AL34" s="2536"/>
      <c r="AM34" s="2536"/>
      <c r="AN34" s="2536"/>
      <c r="AO34" s="2536"/>
      <c r="AP34" s="2536"/>
      <c r="AQ34" s="2536"/>
      <c r="AR34" s="2536"/>
      <c r="AS34" s="2536"/>
      <c r="AT34" s="2536"/>
      <c r="AU34" s="1782"/>
      <c r="AV34" s="2536"/>
      <c r="AW34" s="2536"/>
      <c r="AX34" s="2536"/>
      <c r="AY34" s="2536"/>
      <c r="AZ34" s="2536"/>
      <c r="BA34" s="2536"/>
      <c r="BB34" s="2536"/>
      <c r="BC34" s="2536"/>
      <c r="BD34" s="2536"/>
      <c r="BE34" s="1782"/>
      <c r="BF34" s="2536"/>
      <c r="BG34" s="2536"/>
      <c r="BH34" s="2536"/>
      <c r="BI34" s="2536"/>
      <c r="BJ34" s="2536"/>
      <c r="BK34" s="2536"/>
      <c r="BL34" s="2536"/>
      <c r="BM34" s="2536"/>
      <c r="BN34" s="2536"/>
      <c r="BO34" s="1782"/>
      <c r="BP34" s="2536"/>
      <c r="BQ34" s="2536"/>
      <c r="BR34" s="2536"/>
      <c r="BS34" s="2536"/>
      <c r="BT34" s="2536"/>
      <c r="BU34" s="2536"/>
      <c r="BV34" s="2536"/>
      <c r="BW34" s="2536"/>
      <c r="BX34" s="184"/>
      <c r="CE34" s="2632"/>
      <c r="CF34" s="409" t="s">
        <v>1969</v>
      </c>
      <c r="CG34" s="1554"/>
      <c r="CH34" s="2633"/>
      <c r="CI34" s="2623"/>
      <c r="CJ34" s="2623"/>
      <c r="CK34" s="2633"/>
      <c r="CL34" s="2623"/>
      <c r="CM34" s="2623"/>
      <c r="CN34" s="2633"/>
      <c r="CO34" s="2623"/>
      <c r="CP34" s="2623"/>
      <c r="CQ34" s="2633"/>
      <c r="CR34" s="2623"/>
      <c r="CS34" s="2623"/>
      <c r="CT34" s="2633"/>
      <c r="CU34" s="2623"/>
      <c r="CV34" s="2623"/>
      <c r="CW34" s="2634"/>
      <c r="CX34" s="639"/>
      <c r="CY34" s="639"/>
      <c r="CZ34" s="2623"/>
      <c r="DA34" s="2633"/>
      <c r="DB34" s="2623"/>
      <c r="DC34" s="2623"/>
      <c r="DD34" s="2633"/>
      <c r="DE34" s="2623"/>
      <c r="DF34" s="2623"/>
      <c r="DG34" s="2633"/>
      <c r="DH34" s="2623"/>
      <c r="DI34" s="2623"/>
      <c r="DJ34" s="2633"/>
      <c r="DK34" s="2623"/>
      <c r="DL34" s="2623"/>
      <c r="DM34" s="2633"/>
      <c r="DN34" s="2623"/>
      <c r="DO34" s="2623"/>
      <c r="DP34" s="2633"/>
      <c r="DQ34" s="2623"/>
      <c r="DR34" s="2623"/>
      <c r="DS34" s="2634"/>
      <c r="DT34" s="639"/>
      <c r="DU34" s="639"/>
      <c r="DV34" s="2623"/>
      <c r="DW34" s="2633"/>
      <c r="DX34" s="2623"/>
      <c r="DY34" s="2623"/>
      <c r="DZ34" s="2633"/>
      <c r="EA34" s="2623"/>
      <c r="EB34" s="2623"/>
      <c r="EC34" s="2633"/>
      <c r="ED34" s="2623"/>
      <c r="EE34" s="2623"/>
      <c r="EF34" s="2633"/>
      <c r="EG34" s="2623"/>
      <c r="EH34" s="2623"/>
      <c r="EI34" s="2633"/>
      <c r="EJ34" s="2623"/>
      <c r="EK34" s="2623"/>
      <c r="EL34" s="2633"/>
      <c r="EM34" s="2623"/>
      <c r="EN34" s="2623"/>
      <c r="EO34" s="2633"/>
      <c r="EP34" s="2623"/>
      <c r="EQ34" s="2623"/>
      <c r="ER34" s="2633"/>
      <c r="ES34" s="2623"/>
      <c r="ET34" s="2623"/>
      <c r="EU34" s="2633"/>
      <c r="EV34" s="2623"/>
      <c r="EW34" s="2623"/>
      <c r="EX34" s="2633"/>
      <c r="EY34" s="2623"/>
      <c r="EZ34" s="2623"/>
      <c r="FA34" s="2633"/>
      <c r="FB34" s="2623"/>
      <c r="FC34" s="2623"/>
      <c r="FD34" s="2551"/>
      <c r="FE34" s="2633"/>
      <c r="FF34" s="2623"/>
      <c r="FG34" s="2623"/>
      <c r="FH34" s="2633"/>
      <c r="FI34" s="2623"/>
      <c r="FJ34" s="2623"/>
      <c r="FK34" s="2633"/>
      <c r="FL34" s="2623"/>
      <c r="FM34" s="2623"/>
      <c r="FN34" s="2634"/>
      <c r="FO34" s="639"/>
      <c r="FP34" s="639"/>
      <c r="FQ34" s="2551"/>
      <c r="FR34" s="2633"/>
      <c r="FS34" s="2623"/>
      <c r="FT34" s="2623"/>
      <c r="FU34" s="2633"/>
      <c r="FV34" s="2623"/>
      <c r="FW34" s="2623"/>
      <c r="FX34" s="2633"/>
      <c r="FY34" s="2623"/>
      <c r="FZ34" s="2623"/>
      <c r="GA34" s="2633"/>
      <c r="GB34" s="2623"/>
      <c r="GC34" s="2623"/>
      <c r="GD34" s="2633"/>
      <c r="GE34" s="2623"/>
      <c r="GF34" s="2623"/>
      <c r="GG34" s="2633"/>
      <c r="GH34" s="2623"/>
      <c r="GI34" s="2623"/>
      <c r="GJ34" s="2633"/>
      <c r="GK34" s="2623"/>
      <c r="GL34" s="2623"/>
      <c r="GM34" s="2633"/>
      <c r="GN34" s="2623"/>
      <c r="GO34" s="2623"/>
      <c r="GP34" s="2633"/>
      <c r="GQ34" s="2623"/>
      <c r="GR34" s="2623"/>
      <c r="GS34" s="2633"/>
      <c r="GT34" s="2623"/>
      <c r="GU34" s="2623"/>
      <c r="GV34" s="2633"/>
      <c r="GW34" s="2623"/>
      <c r="GX34" s="2623"/>
      <c r="GY34" s="2633"/>
      <c r="GZ34" s="2623"/>
      <c r="HA34" s="2623"/>
      <c r="HB34" s="2633"/>
      <c r="HC34" s="2623"/>
      <c r="HD34" s="2623"/>
      <c r="HE34" s="2551"/>
      <c r="HF34" s="2633"/>
      <c r="HG34" s="2623"/>
      <c r="HH34" s="2623"/>
      <c r="HI34" s="2633"/>
      <c r="HJ34" s="2623"/>
      <c r="HK34" s="2623"/>
      <c r="HL34" s="2633"/>
      <c r="HM34" s="2623"/>
      <c r="HN34" s="2623"/>
      <c r="HO34" s="2633"/>
      <c r="HP34" s="2623"/>
      <c r="HQ34" s="2623"/>
      <c r="HR34" s="2633"/>
      <c r="HS34" s="2623"/>
      <c r="HT34" s="2623"/>
      <c r="HU34" s="2634"/>
      <c r="HV34" s="639"/>
      <c r="HW34" s="2635"/>
      <c r="HX34" s="2536"/>
      <c r="IC34" s="1122"/>
      <c r="ID34" s="1122"/>
      <c r="IE34" s="1122"/>
      <c r="IF34" s="1122"/>
      <c r="IG34" s="1122"/>
      <c r="IH34" s="1122"/>
      <c r="II34" s="1122"/>
      <c r="IJ34" s="1122"/>
      <c r="IK34" s="1122"/>
      <c r="IL34" s="1122"/>
      <c r="IM34" s="1122"/>
      <c r="IN34" s="1122"/>
      <c r="IY34" s="1122"/>
      <c r="IZ34" s="1122"/>
      <c r="JA34" s="1122"/>
      <c r="JB34" s="1122"/>
      <c r="JC34" s="1122"/>
      <c r="JD34" s="1122"/>
      <c r="JE34" s="1122"/>
      <c r="JF34" s="1122"/>
      <c r="JG34" s="1122"/>
      <c r="JH34" s="1122"/>
      <c r="JI34" s="1122"/>
      <c r="JJ34" s="1122"/>
      <c r="JK34" s="1122"/>
      <c r="JL34" s="1122"/>
      <c r="JM34" s="1122"/>
      <c r="JN34" s="1122"/>
      <c r="JO34" s="1122"/>
      <c r="JP34" s="1122"/>
      <c r="JQ34" s="1122"/>
      <c r="JR34" s="1122"/>
      <c r="JS34" s="1122"/>
      <c r="JT34" s="1122"/>
      <c r="JU34" s="1122"/>
      <c r="JV34" s="1122"/>
      <c r="JW34" s="1122"/>
      <c r="JX34" s="1122"/>
      <c r="JY34" s="1122"/>
      <c r="JZ34" s="1122"/>
      <c r="KA34" s="1122"/>
      <c r="KB34" s="1122"/>
      <c r="KC34" s="1122"/>
      <c r="KD34" s="1122"/>
      <c r="KE34" s="1122"/>
      <c r="KF34" s="1122"/>
      <c r="KG34" s="1122"/>
      <c r="KH34" s="1122"/>
      <c r="KI34" s="1122"/>
      <c r="KJ34" s="1122"/>
      <c r="KK34" s="1122"/>
      <c r="KL34" s="1122"/>
      <c r="KM34" s="1122"/>
      <c r="KN34" s="1122"/>
      <c r="KO34" s="1122"/>
      <c r="KP34" s="1122"/>
      <c r="KQ34" s="1122"/>
      <c r="KR34" s="1122"/>
      <c r="KS34" s="1122"/>
      <c r="KT34" s="1122"/>
      <c r="KU34" s="1122"/>
      <c r="KV34" s="1122"/>
      <c r="KW34" s="1122"/>
      <c r="KX34" s="1122"/>
      <c r="KY34" s="1122"/>
      <c r="KZ34" s="1122"/>
      <c r="LA34" s="1122"/>
      <c r="LB34" s="1122"/>
      <c r="LC34" s="1122"/>
      <c r="LD34" s="1122"/>
      <c r="LE34" s="1122"/>
      <c r="LF34" s="1122"/>
      <c r="LG34" s="1122"/>
      <c r="LH34" s="1122"/>
      <c r="LI34" s="1122"/>
      <c r="LJ34" s="1122"/>
      <c r="LK34" s="1122"/>
      <c r="LL34" s="1122"/>
      <c r="LM34" s="1122"/>
      <c r="LN34" s="1122"/>
      <c r="LO34" s="1122"/>
      <c r="LP34" s="1122"/>
      <c r="LQ34" s="1122"/>
      <c r="LR34" s="1122"/>
      <c r="LS34" s="1122"/>
      <c r="LT34" s="1122"/>
      <c r="LU34" s="1122"/>
      <c r="LV34" s="1122"/>
      <c r="LW34" s="1122"/>
      <c r="LX34" s="1122"/>
      <c r="LY34" s="1122"/>
      <c r="LZ34" s="1122"/>
      <c r="MA34" s="1122"/>
      <c r="MB34" s="1122"/>
      <c r="MC34" s="1122"/>
      <c r="MD34" s="1122"/>
      <c r="ME34" s="1122"/>
      <c r="MF34" s="1122"/>
      <c r="MG34" s="1122"/>
      <c r="MH34" s="1122"/>
    </row>
    <row r="35" spans="1:570" ht="30" customHeight="1">
      <c r="A35" s="3901" t="s">
        <v>3034</v>
      </c>
      <c r="B35" s="3902"/>
      <c r="C35" s="3902"/>
      <c r="D35" s="3902"/>
      <c r="E35" s="3902"/>
      <c r="F35" s="3902"/>
      <c r="G35" s="3902"/>
      <c r="H35" s="3902"/>
      <c r="I35" s="3902"/>
      <c r="J35" s="3902"/>
      <c r="K35" s="3902"/>
      <c r="L35" s="3902"/>
      <c r="M35" s="3902"/>
      <c r="N35" s="3902"/>
      <c r="O35" s="3902"/>
      <c r="P35" s="3902"/>
      <c r="Q35" s="3902"/>
      <c r="R35" s="3902"/>
      <c r="S35" s="3902"/>
      <c r="T35" s="3975">
        <v>-20</v>
      </c>
      <c r="U35" s="3975"/>
      <c r="V35" s="3975"/>
      <c r="W35" s="3975"/>
      <c r="X35" s="3975"/>
      <c r="Y35" s="2611" t="s">
        <v>1545</v>
      </c>
      <c r="Z35" s="1418"/>
      <c r="AA35" s="644"/>
      <c r="AB35" s="1418"/>
      <c r="AC35" s="644"/>
      <c r="AD35" s="644"/>
      <c r="AE35" s="1418"/>
      <c r="AF35" s="644"/>
      <c r="AG35" s="2539"/>
      <c r="AH35" s="2539"/>
      <c r="AI35" s="2539"/>
      <c r="AJ35" s="2539"/>
      <c r="AK35" s="3997">
        <f>$T35</f>
        <v>-20</v>
      </c>
      <c r="AL35" s="3998"/>
      <c r="AM35" s="3998"/>
      <c r="AN35" s="3998"/>
      <c r="AO35" s="3998"/>
      <c r="AP35" s="3998"/>
      <c r="AQ35" s="3998"/>
      <c r="AR35" s="3998"/>
      <c r="AS35" s="3998"/>
      <c r="AT35" s="3998"/>
      <c r="AU35" s="4000">
        <f>$T35</f>
        <v>-20</v>
      </c>
      <c r="AV35" s="4000"/>
      <c r="AW35" s="4000"/>
      <c r="AX35" s="4000"/>
      <c r="AY35" s="4000"/>
      <c r="AZ35" s="4000"/>
      <c r="BA35" s="4000"/>
      <c r="BB35" s="4000"/>
      <c r="BC35" s="4000"/>
      <c r="BD35" s="4000"/>
      <c r="BE35" s="3980">
        <f>$T35</f>
        <v>-20</v>
      </c>
      <c r="BF35" s="3980"/>
      <c r="BG35" s="3980"/>
      <c r="BH35" s="3980"/>
      <c r="BI35" s="3980"/>
      <c r="BJ35" s="3980"/>
      <c r="BK35" s="3980"/>
      <c r="BL35" s="3980"/>
      <c r="BM35" s="3980"/>
      <c r="BN35" s="3980"/>
      <c r="BO35" s="3978">
        <f>$T35</f>
        <v>-20</v>
      </c>
      <c r="BP35" s="3978"/>
      <c r="BQ35" s="3978"/>
      <c r="BR35" s="3978"/>
      <c r="BS35" s="3978"/>
      <c r="BT35" s="3978"/>
      <c r="BU35" s="3978"/>
      <c r="BV35" s="3978"/>
      <c r="BW35" s="3978"/>
      <c r="BX35" s="3979"/>
      <c r="CE35" s="4037">
        <f>$T$35</f>
        <v>-20</v>
      </c>
      <c r="CF35" s="4019"/>
      <c r="CG35" s="4019"/>
      <c r="CH35" s="4019">
        <f t="shared" ref="CH35" si="0">$T$35</f>
        <v>-20</v>
      </c>
      <c r="CI35" s="4019"/>
      <c r="CJ35" s="4019"/>
      <c r="CK35" s="4019">
        <f t="shared" ref="CK35" si="1">$T$35</f>
        <v>-20</v>
      </c>
      <c r="CL35" s="4019"/>
      <c r="CM35" s="4019"/>
      <c r="CN35" s="4019">
        <f t="shared" ref="CN35" si="2">$T$35</f>
        <v>-20</v>
      </c>
      <c r="CO35" s="4019"/>
      <c r="CP35" s="4019"/>
      <c r="CQ35" s="4019">
        <f t="shared" ref="CQ35" si="3">$T$35</f>
        <v>-20</v>
      </c>
      <c r="CR35" s="4019"/>
      <c r="CS35" s="4019"/>
      <c r="CT35" s="4019">
        <f t="shared" ref="CT35:CW35" si="4">$T$35</f>
        <v>-20</v>
      </c>
      <c r="CU35" s="4019"/>
      <c r="CV35" s="4019"/>
      <c r="CW35" s="4043">
        <f t="shared" si="4"/>
        <v>-20</v>
      </c>
      <c r="CX35" s="4043"/>
      <c r="CY35" s="4043"/>
      <c r="CZ35" s="2606"/>
      <c r="DA35" s="4039">
        <f t="shared" ref="DA35:DS35" si="5">$T$35</f>
        <v>-20</v>
      </c>
      <c r="DB35" s="4039"/>
      <c r="DC35" s="4039"/>
      <c r="DD35" s="4039">
        <f t="shared" si="5"/>
        <v>-20</v>
      </c>
      <c r="DE35" s="4039"/>
      <c r="DF35" s="4039"/>
      <c r="DG35" s="4039">
        <f t="shared" si="5"/>
        <v>-20</v>
      </c>
      <c r="DH35" s="4039"/>
      <c r="DI35" s="4039"/>
      <c r="DJ35" s="4039">
        <f t="shared" si="5"/>
        <v>-20</v>
      </c>
      <c r="DK35" s="4039"/>
      <c r="DL35" s="4039"/>
      <c r="DM35" s="4039">
        <f t="shared" si="5"/>
        <v>-20</v>
      </c>
      <c r="DN35" s="4039"/>
      <c r="DO35" s="4039"/>
      <c r="DP35" s="4039">
        <f t="shared" si="5"/>
        <v>-20</v>
      </c>
      <c r="DQ35" s="4039"/>
      <c r="DR35" s="4039"/>
      <c r="DS35" s="4045">
        <f t="shared" si="5"/>
        <v>-20</v>
      </c>
      <c r="DT35" s="4045"/>
      <c r="DU35" s="4045"/>
      <c r="DV35" s="2606"/>
      <c r="DW35" s="4031">
        <f t="shared" ref="DW35:FN35" si="6">$T$35</f>
        <v>-20</v>
      </c>
      <c r="DX35" s="4031"/>
      <c r="DY35" s="4031"/>
      <c r="DZ35" s="4031">
        <f t="shared" si="6"/>
        <v>-20</v>
      </c>
      <c r="EA35" s="4031"/>
      <c r="EB35" s="4031"/>
      <c r="EC35" s="4031">
        <f t="shared" si="6"/>
        <v>-20</v>
      </c>
      <c r="ED35" s="4031"/>
      <c r="EE35" s="4031"/>
      <c r="EF35" s="4031">
        <f t="shared" si="6"/>
        <v>-20</v>
      </c>
      <c r="EG35" s="4031"/>
      <c r="EH35" s="4031"/>
      <c r="EI35" s="4031">
        <f t="shared" si="6"/>
        <v>-20</v>
      </c>
      <c r="EJ35" s="4031"/>
      <c r="EK35" s="4031"/>
      <c r="EL35" s="4031">
        <f t="shared" si="6"/>
        <v>-20</v>
      </c>
      <c r="EM35" s="4031"/>
      <c r="EN35" s="4031"/>
      <c r="EO35" s="4031">
        <f t="shared" si="6"/>
        <v>-20</v>
      </c>
      <c r="EP35" s="4031"/>
      <c r="EQ35" s="4031"/>
      <c r="ER35" s="4031">
        <f t="shared" si="6"/>
        <v>-20</v>
      </c>
      <c r="ES35" s="4031"/>
      <c r="ET35" s="4031"/>
      <c r="EU35" s="4031">
        <f t="shared" si="6"/>
        <v>-20</v>
      </c>
      <c r="EV35" s="4031"/>
      <c r="EW35" s="4031"/>
      <c r="EX35" s="4031">
        <f t="shared" si="6"/>
        <v>-20</v>
      </c>
      <c r="EY35" s="4031"/>
      <c r="EZ35" s="4031"/>
      <c r="FA35" s="4031">
        <f t="shared" si="6"/>
        <v>-20</v>
      </c>
      <c r="FB35" s="4031"/>
      <c r="FC35" s="4060"/>
      <c r="FD35" s="2536"/>
      <c r="FE35" s="4061">
        <f t="shared" si="6"/>
        <v>-20</v>
      </c>
      <c r="FF35" s="4031"/>
      <c r="FG35" s="4031"/>
      <c r="FH35" s="4031">
        <f t="shared" si="6"/>
        <v>-20</v>
      </c>
      <c r="FI35" s="4031"/>
      <c r="FJ35" s="4031"/>
      <c r="FK35" s="4031">
        <f t="shared" si="6"/>
        <v>-20</v>
      </c>
      <c r="FL35" s="4031"/>
      <c r="FM35" s="4031"/>
      <c r="FN35" s="4062">
        <f t="shared" si="6"/>
        <v>-20</v>
      </c>
      <c r="FO35" s="4062"/>
      <c r="FP35" s="4062"/>
      <c r="FQ35" s="2536"/>
      <c r="FR35" s="4079">
        <f t="shared" ref="FR35:HU35" si="7">$T$35</f>
        <v>-20</v>
      </c>
      <c r="FS35" s="4079"/>
      <c r="FT35" s="4079"/>
      <c r="FU35" s="4079">
        <f t="shared" si="7"/>
        <v>-20</v>
      </c>
      <c r="FV35" s="4079"/>
      <c r="FW35" s="4079"/>
      <c r="FX35" s="4079">
        <f t="shared" si="7"/>
        <v>-20</v>
      </c>
      <c r="FY35" s="4079"/>
      <c r="FZ35" s="4079"/>
      <c r="GA35" s="4079">
        <f t="shared" si="7"/>
        <v>-20</v>
      </c>
      <c r="GB35" s="4079"/>
      <c r="GC35" s="4079"/>
      <c r="GD35" s="4079">
        <f t="shared" si="7"/>
        <v>-20</v>
      </c>
      <c r="GE35" s="4079"/>
      <c r="GF35" s="4079"/>
      <c r="GG35" s="4079">
        <f t="shared" si="7"/>
        <v>-20</v>
      </c>
      <c r="GH35" s="4079"/>
      <c r="GI35" s="4079"/>
      <c r="GJ35" s="4079">
        <f t="shared" si="7"/>
        <v>-20</v>
      </c>
      <c r="GK35" s="4079"/>
      <c r="GL35" s="4079"/>
      <c r="GM35" s="4079">
        <f t="shared" si="7"/>
        <v>-20</v>
      </c>
      <c r="GN35" s="4079"/>
      <c r="GO35" s="4079"/>
      <c r="GP35" s="4079">
        <f t="shared" si="7"/>
        <v>-20</v>
      </c>
      <c r="GQ35" s="4079"/>
      <c r="GR35" s="4079"/>
      <c r="GS35" s="4079">
        <f t="shared" si="7"/>
        <v>-20</v>
      </c>
      <c r="GT35" s="4079"/>
      <c r="GU35" s="4079"/>
      <c r="GV35" s="4079">
        <f t="shared" si="7"/>
        <v>-20</v>
      </c>
      <c r="GW35" s="4079"/>
      <c r="GX35" s="4079"/>
      <c r="GY35" s="4079">
        <f t="shared" si="7"/>
        <v>-20</v>
      </c>
      <c r="GZ35" s="4079"/>
      <c r="HA35" s="4079"/>
      <c r="HB35" s="4079">
        <f t="shared" si="7"/>
        <v>-20</v>
      </c>
      <c r="HC35" s="4079"/>
      <c r="HD35" s="4082"/>
      <c r="HE35" s="2536"/>
      <c r="HF35" s="4078">
        <f t="shared" si="7"/>
        <v>-20</v>
      </c>
      <c r="HG35" s="4079"/>
      <c r="HH35" s="4079"/>
      <c r="HI35" s="4079">
        <f t="shared" si="7"/>
        <v>-20</v>
      </c>
      <c r="HJ35" s="4079"/>
      <c r="HK35" s="4079"/>
      <c r="HL35" s="4079">
        <f t="shared" si="7"/>
        <v>-20</v>
      </c>
      <c r="HM35" s="4079"/>
      <c r="HN35" s="4079"/>
      <c r="HO35" s="4079">
        <f t="shared" si="7"/>
        <v>-20</v>
      </c>
      <c r="HP35" s="4079"/>
      <c r="HQ35" s="4079"/>
      <c r="HR35" s="4079">
        <f t="shared" si="7"/>
        <v>-20</v>
      </c>
      <c r="HS35" s="4079"/>
      <c r="HT35" s="4079"/>
      <c r="HU35" s="4080">
        <f t="shared" si="7"/>
        <v>-20</v>
      </c>
      <c r="HV35" s="4080"/>
      <c r="HW35" s="4081"/>
      <c r="HX35" s="2536"/>
      <c r="IC35" s="1122"/>
      <c r="ID35" s="1122"/>
      <c r="IE35" s="1122"/>
      <c r="IF35" s="1122"/>
      <c r="IG35" s="1122"/>
      <c r="IH35" s="1122"/>
      <c r="II35" s="1122"/>
      <c r="IJ35" s="1122"/>
      <c r="IK35" s="1122"/>
      <c r="IL35" s="1122"/>
      <c r="IM35" s="1122"/>
      <c r="IN35" s="1122"/>
      <c r="IY35" s="1122"/>
      <c r="IZ35" s="1122"/>
      <c r="JA35" s="1122"/>
      <c r="JB35" s="1122"/>
      <c r="JC35" s="1122"/>
      <c r="JD35" s="1122"/>
      <c r="JE35" s="1122"/>
      <c r="JF35" s="1122"/>
      <c r="JG35" s="1122"/>
      <c r="JH35" s="1122"/>
      <c r="JI35" s="1122"/>
      <c r="JJ35" s="1122"/>
      <c r="JK35" s="1122"/>
      <c r="JL35" s="1122"/>
      <c r="JM35" s="1122"/>
      <c r="JN35" s="1122"/>
      <c r="JO35" s="1122"/>
      <c r="JP35" s="1122"/>
      <c r="JQ35" s="1122"/>
      <c r="JR35" s="1122"/>
      <c r="JS35" s="1122"/>
      <c r="JT35" s="1122"/>
      <c r="JU35" s="1122"/>
      <c r="JV35" s="1122"/>
      <c r="JW35" s="1122"/>
      <c r="JX35" s="1122"/>
      <c r="JY35" s="1122"/>
      <c r="JZ35" s="1122"/>
      <c r="KA35" s="1122"/>
      <c r="KB35" s="1122"/>
      <c r="KC35" s="1122"/>
      <c r="KD35" s="1122"/>
      <c r="KE35" s="1122"/>
      <c r="KF35" s="1122"/>
      <c r="KG35" s="1122"/>
      <c r="KH35" s="1122"/>
      <c r="KI35" s="1122"/>
      <c r="KJ35" s="1122"/>
      <c r="KK35" s="1122"/>
      <c r="KL35" s="1122"/>
      <c r="KM35" s="1122"/>
      <c r="KN35" s="1122"/>
      <c r="KO35" s="1122"/>
      <c r="KP35" s="1122"/>
      <c r="KQ35" s="1122"/>
      <c r="KR35" s="1122"/>
      <c r="KS35" s="1122"/>
      <c r="KT35" s="1122"/>
      <c r="KU35" s="1122"/>
      <c r="KV35" s="1122"/>
      <c r="KW35" s="1122"/>
      <c r="KX35" s="1122"/>
      <c r="KY35" s="1122"/>
      <c r="KZ35" s="1122"/>
      <c r="LA35" s="1122"/>
      <c r="LB35" s="1122"/>
      <c r="LC35" s="1122"/>
      <c r="LD35" s="1122"/>
      <c r="LE35" s="1122"/>
      <c r="LF35" s="1122"/>
      <c r="LG35" s="1122"/>
      <c r="LH35" s="1122"/>
      <c r="LI35" s="1122"/>
      <c r="LJ35" s="1122"/>
      <c r="LK35" s="1122"/>
      <c r="LL35" s="1122"/>
      <c r="LM35" s="1122"/>
      <c r="LN35" s="1122"/>
      <c r="LO35" s="1122"/>
      <c r="LP35" s="1122"/>
      <c r="LQ35" s="1122"/>
      <c r="LR35" s="1122"/>
      <c r="LS35" s="1122"/>
      <c r="LT35" s="1122"/>
      <c r="LU35" s="1122"/>
      <c r="LV35" s="1122"/>
      <c r="LW35" s="1122"/>
      <c r="LX35" s="1122"/>
      <c r="LY35" s="1122"/>
      <c r="LZ35" s="1122"/>
      <c r="MA35" s="1122"/>
      <c r="MB35" s="1122"/>
      <c r="MC35" s="1122"/>
      <c r="MD35" s="1122"/>
      <c r="ME35" s="1122"/>
      <c r="MF35" s="1122"/>
      <c r="MG35" s="1122"/>
      <c r="MH35" s="1122"/>
    </row>
    <row r="36" spans="1:570" ht="30" customHeight="1">
      <c r="A36" s="3899" t="s">
        <v>3033</v>
      </c>
      <c r="B36" s="3900"/>
      <c r="C36" s="3900"/>
      <c r="D36" s="3900"/>
      <c r="E36" s="3900"/>
      <c r="F36" s="3900"/>
      <c r="G36" s="3900"/>
      <c r="H36" s="3900"/>
      <c r="I36" s="3900"/>
      <c r="J36" s="3900"/>
      <c r="K36" s="3900"/>
      <c r="L36" s="3900"/>
      <c r="M36" s="3900"/>
      <c r="N36" s="3900"/>
      <c r="O36" s="3900"/>
      <c r="P36" s="3900"/>
      <c r="Q36" s="3900"/>
      <c r="R36" s="3900"/>
      <c r="S36" s="3900"/>
      <c r="T36" s="3972">
        <v>50</v>
      </c>
      <c r="U36" s="3972"/>
      <c r="V36" s="3972"/>
      <c r="W36" s="3972"/>
      <c r="X36" s="3972"/>
      <c r="Y36" s="1782" t="s">
        <v>1545</v>
      </c>
      <c r="Z36" s="2540"/>
      <c r="AA36" s="2541"/>
      <c r="AB36" s="2540"/>
      <c r="AC36" s="2541"/>
      <c r="AD36" s="2541"/>
      <c r="AE36" s="2540"/>
      <c r="AF36" s="2541"/>
      <c r="AG36" s="2536"/>
      <c r="AH36" s="2536"/>
      <c r="AI36" s="2536"/>
      <c r="AJ36" s="2536"/>
      <c r="AK36" s="4025">
        <f>$T36</f>
        <v>50</v>
      </c>
      <c r="AL36" s="4026"/>
      <c r="AM36" s="4026"/>
      <c r="AN36" s="4026"/>
      <c r="AO36" s="4026"/>
      <c r="AP36" s="4026"/>
      <c r="AQ36" s="4026"/>
      <c r="AR36" s="4026"/>
      <c r="AS36" s="4026"/>
      <c r="AT36" s="4026"/>
      <c r="AU36" s="4027">
        <f>$T36</f>
        <v>50</v>
      </c>
      <c r="AV36" s="4027"/>
      <c r="AW36" s="4027"/>
      <c r="AX36" s="4027"/>
      <c r="AY36" s="4027"/>
      <c r="AZ36" s="4027"/>
      <c r="BA36" s="4027"/>
      <c r="BB36" s="4027"/>
      <c r="BC36" s="4027"/>
      <c r="BD36" s="4027"/>
      <c r="BE36" s="3989">
        <f>$T36</f>
        <v>50</v>
      </c>
      <c r="BF36" s="3989"/>
      <c r="BG36" s="3989"/>
      <c r="BH36" s="3989"/>
      <c r="BI36" s="3989"/>
      <c r="BJ36" s="3989"/>
      <c r="BK36" s="3989"/>
      <c r="BL36" s="3989"/>
      <c r="BM36" s="3989"/>
      <c r="BN36" s="3989"/>
      <c r="BO36" s="3985">
        <f>$T36</f>
        <v>50</v>
      </c>
      <c r="BP36" s="3985"/>
      <c r="BQ36" s="3985"/>
      <c r="BR36" s="3985"/>
      <c r="BS36" s="3985"/>
      <c r="BT36" s="3985"/>
      <c r="BU36" s="3985"/>
      <c r="BV36" s="3985"/>
      <c r="BW36" s="3985"/>
      <c r="BX36" s="3986"/>
      <c r="CE36" s="4037">
        <f>$T$36</f>
        <v>50</v>
      </c>
      <c r="CF36" s="4019"/>
      <c r="CG36" s="4019"/>
      <c r="CH36" s="4019">
        <f t="shared" ref="CH36" si="8">$T$36</f>
        <v>50</v>
      </c>
      <c r="CI36" s="4019"/>
      <c r="CJ36" s="4019"/>
      <c r="CK36" s="4019">
        <f t="shared" ref="CK36" si="9">$T$36</f>
        <v>50</v>
      </c>
      <c r="CL36" s="4019"/>
      <c r="CM36" s="4019"/>
      <c r="CN36" s="4019">
        <f t="shared" ref="CN36" si="10">$T$36</f>
        <v>50</v>
      </c>
      <c r="CO36" s="4019"/>
      <c r="CP36" s="4019"/>
      <c r="CQ36" s="4019">
        <f t="shared" ref="CQ36" si="11">$T$36</f>
        <v>50</v>
      </c>
      <c r="CR36" s="4019"/>
      <c r="CS36" s="4019"/>
      <c r="CT36" s="4019">
        <f t="shared" ref="CT36:CW36" si="12">$T$36</f>
        <v>50</v>
      </c>
      <c r="CU36" s="4019"/>
      <c r="CV36" s="4019"/>
      <c r="CW36" s="4043">
        <f t="shared" si="12"/>
        <v>50</v>
      </c>
      <c r="CX36" s="4043"/>
      <c r="CY36" s="4043"/>
      <c r="CZ36" s="2606"/>
      <c r="DA36" s="4039">
        <f t="shared" ref="DA36:DS36" si="13">$T$36</f>
        <v>50</v>
      </c>
      <c r="DB36" s="4039"/>
      <c r="DC36" s="4039"/>
      <c r="DD36" s="4039">
        <f t="shared" si="13"/>
        <v>50</v>
      </c>
      <c r="DE36" s="4039"/>
      <c r="DF36" s="4039"/>
      <c r="DG36" s="4039">
        <f t="shared" si="13"/>
        <v>50</v>
      </c>
      <c r="DH36" s="4039"/>
      <c r="DI36" s="4039"/>
      <c r="DJ36" s="4039">
        <f t="shared" si="13"/>
        <v>50</v>
      </c>
      <c r="DK36" s="4039"/>
      <c r="DL36" s="4039"/>
      <c r="DM36" s="4039">
        <f t="shared" si="13"/>
        <v>50</v>
      </c>
      <c r="DN36" s="4039"/>
      <c r="DO36" s="4039"/>
      <c r="DP36" s="4039">
        <f t="shared" si="13"/>
        <v>50</v>
      </c>
      <c r="DQ36" s="4039"/>
      <c r="DR36" s="4039"/>
      <c r="DS36" s="4045">
        <f t="shared" si="13"/>
        <v>50</v>
      </c>
      <c r="DT36" s="4045"/>
      <c r="DU36" s="4045"/>
      <c r="DV36" s="2606"/>
      <c r="DW36" s="4031">
        <f t="shared" ref="DW36:FN36" si="14">$T$36</f>
        <v>50</v>
      </c>
      <c r="DX36" s="4031"/>
      <c r="DY36" s="4031"/>
      <c r="DZ36" s="4031">
        <f t="shared" si="14"/>
        <v>50</v>
      </c>
      <c r="EA36" s="4031"/>
      <c r="EB36" s="4031"/>
      <c r="EC36" s="4031">
        <f t="shared" si="14"/>
        <v>50</v>
      </c>
      <c r="ED36" s="4031"/>
      <c r="EE36" s="4031"/>
      <c r="EF36" s="4031">
        <f t="shared" si="14"/>
        <v>50</v>
      </c>
      <c r="EG36" s="4031"/>
      <c r="EH36" s="4031"/>
      <c r="EI36" s="4031">
        <f t="shared" si="14"/>
        <v>50</v>
      </c>
      <c r="EJ36" s="4031"/>
      <c r="EK36" s="4031"/>
      <c r="EL36" s="4031">
        <f t="shared" si="14"/>
        <v>50</v>
      </c>
      <c r="EM36" s="4031"/>
      <c r="EN36" s="4031"/>
      <c r="EO36" s="4031">
        <f t="shared" si="14"/>
        <v>50</v>
      </c>
      <c r="EP36" s="4031"/>
      <c r="EQ36" s="4031"/>
      <c r="ER36" s="4031">
        <f t="shared" si="14"/>
        <v>50</v>
      </c>
      <c r="ES36" s="4031"/>
      <c r="ET36" s="4031"/>
      <c r="EU36" s="4031">
        <f t="shared" si="14"/>
        <v>50</v>
      </c>
      <c r="EV36" s="4031"/>
      <c r="EW36" s="4031"/>
      <c r="EX36" s="4031">
        <f t="shared" si="14"/>
        <v>50</v>
      </c>
      <c r="EY36" s="4031"/>
      <c r="EZ36" s="4031"/>
      <c r="FA36" s="4031">
        <f t="shared" si="14"/>
        <v>50</v>
      </c>
      <c r="FB36" s="4031"/>
      <c r="FC36" s="4060"/>
      <c r="FD36" s="2536"/>
      <c r="FE36" s="4061">
        <f t="shared" si="14"/>
        <v>50</v>
      </c>
      <c r="FF36" s="4031"/>
      <c r="FG36" s="4031"/>
      <c r="FH36" s="4031">
        <f t="shared" si="14"/>
        <v>50</v>
      </c>
      <c r="FI36" s="4031"/>
      <c r="FJ36" s="4031"/>
      <c r="FK36" s="4031">
        <f t="shared" si="14"/>
        <v>50</v>
      </c>
      <c r="FL36" s="4031"/>
      <c r="FM36" s="4031"/>
      <c r="FN36" s="4062">
        <f t="shared" si="14"/>
        <v>50</v>
      </c>
      <c r="FO36" s="4062"/>
      <c r="FP36" s="4062"/>
      <c r="FQ36" s="2536"/>
      <c r="FR36" s="4079">
        <f t="shared" ref="FR36:HU36" si="15">$T$36</f>
        <v>50</v>
      </c>
      <c r="FS36" s="4079"/>
      <c r="FT36" s="4079"/>
      <c r="FU36" s="4079">
        <f t="shared" si="15"/>
        <v>50</v>
      </c>
      <c r="FV36" s="4079"/>
      <c r="FW36" s="4079"/>
      <c r="FX36" s="4079">
        <f t="shared" si="15"/>
        <v>50</v>
      </c>
      <c r="FY36" s="4079"/>
      <c r="FZ36" s="4079"/>
      <c r="GA36" s="4079">
        <f t="shared" si="15"/>
        <v>50</v>
      </c>
      <c r="GB36" s="4079"/>
      <c r="GC36" s="4079"/>
      <c r="GD36" s="4079">
        <f t="shared" si="15"/>
        <v>50</v>
      </c>
      <c r="GE36" s="4079"/>
      <c r="GF36" s="4079"/>
      <c r="GG36" s="4079">
        <f t="shared" si="15"/>
        <v>50</v>
      </c>
      <c r="GH36" s="4079"/>
      <c r="GI36" s="4079"/>
      <c r="GJ36" s="4079">
        <f t="shared" si="15"/>
        <v>50</v>
      </c>
      <c r="GK36" s="4079"/>
      <c r="GL36" s="4079"/>
      <c r="GM36" s="4079">
        <f t="shared" si="15"/>
        <v>50</v>
      </c>
      <c r="GN36" s="4079"/>
      <c r="GO36" s="4079"/>
      <c r="GP36" s="4079">
        <f t="shared" si="15"/>
        <v>50</v>
      </c>
      <c r="GQ36" s="4079"/>
      <c r="GR36" s="4079"/>
      <c r="GS36" s="4079">
        <f t="shared" si="15"/>
        <v>50</v>
      </c>
      <c r="GT36" s="4079"/>
      <c r="GU36" s="4079"/>
      <c r="GV36" s="4079">
        <f t="shared" si="15"/>
        <v>50</v>
      </c>
      <c r="GW36" s="4079"/>
      <c r="GX36" s="4079"/>
      <c r="GY36" s="4079">
        <f t="shared" si="15"/>
        <v>50</v>
      </c>
      <c r="GZ36" s="4079"/>
      <c r="HA36" s="4079"/>
      <c r="HB36" s="4079">
        <f t="shared" si="15"/>
        <v>50</v>
      </c>
      <c r="HC36" s="4079"/>
      <c r="HD36" s="4082"/>
      <c r="HE36" s="2536"/>
      <c r="HF36" s="4078">
        <f t="shared" si="15"/>
        <v>50</v>
      </c>
      <c r="HG36" s="4079"/>
      <c r="HH36" s="4079"/>
      <c r="HI36" s="4079">
        <f t="shared" si="15"/>
        <v>50</v>
      </c>
      <c r="HJ36" s="4079"/>
      <c r="HK36" s="4079"/>
      <c r="HL36" s="4079">
        <f t="shared" si="15"/>
        <v>50</v>
      </c>
      <c r="HM36" s="4079"/>
      <c r="HN36" s="4079"/>
      <c r="HO36" s="4079">
        <f t="shared" si="15"/>
        <v>50</v>
      </c>
      <c r="HP36" s="4079"/>
      <c r="HQ36" s="4079"/>
      <c r="HR36" s="4079">
        <f t="shared" si="15"/>
        <v>50</v>
      </c>
      <c r="HS36" s="4079"/>
      <c r="HT36" s="4079"/>
      <c r="HU36" s="4080">
        <f t="shared" si="15"/>
        <v>50</v>
      </c>
      <c r="HV36" s="4080"/>
      <c r="HW36" s="4081"/>
      <c r="HX36" s="2536"/>
      <c r="IC36" s="1122"/>
      <c r="ID36" s="1122"/>
      <c r="IE36" s="1122"/>
      <c r="IF36" s="1122"/>
      <c r="IG36" s="1122"/>
      <c r="IH36" s="1122"/>
      <c r="II36" s="1122"/>
      <c r="IJ36" s="1122"/>
      <c r="IK36" s="1122"/>
      <c r="IL36" s="1122"/>
      <c r="IM36" s="1122"/>
      <c r="IN36" s="1122"/>
      <c r="IY36" s="1122"/>
      <c r="IZ36" s="1122"/>
      <c r="JA36" s="1122"/>
      <c r="JB36" s="1122"/>
      <c r="JC36" s="1122"/>
      <c r="JD36" s="1122"/>
      <c r="JE36" s="1122"/>
      <c r="JF36" s="1122"/>
      <c r="JG36" s="1122"/>
      <c r="JH36" s="1122"/>
      <c r="JI36" s="1122"/>
      <c r="JJ36" s="1122"/>
      <c r="JK36" s="1122"/>
      <c r="JL36" s="1122"/>
      <c r="JM36" s="1122"/>
      <c r="JN36" s="1122"/>
      <c r="JO36" s="1122"/>
      <c r="JP36" s="1122"/>
      <c r="JQ36" s="1122"/>
      <c r="JR36" s="1122"/>
      <c r="JS36" s="1122"/>
      <c r="JT36" s="1122"/>
      <c r="JU36" s="1122"/>
      <c r="JV36" s="1122"/>
      <c r="JW36" s="1122"/>
      <c r="JX36" s="1122"/>
      <c r="JY36" s="1122"/>
      <c r="JZ36" s="1122"/>
      <c r="KA36" s="1122"/>
      <c r="KB36" s="1122"/>
      <c r="KC36" s="1122"/>
      <c r="KD36" s="1122"/>
      <c r="KE36" s="1122"/>
      <c r="KF36" s="1122"/>
      <c r="KG36" s="1122"/>
      <c r="KH36" s="1122"/>
      <c r="KI36" s="1122"/>
      <c r="KJ36" s="1122"/>
      <c r="KK36" s="1122"/>
      <c r="KL36" s="1122"/>
      <c r="KM36" s="1122"/>
      <c r="KN36" s="1122"/>
      <c r="KO36" s="1122"/>
      <c r="KP36" s="1122"/>
      <c r="KQ36" s="1122"/>
      <c r="KR36" s="1122"/>
      <c r="KS36" s="1122"/>
      <c r="KT36" s="1122"/>
      <c r="KU36" s="1122"/>
      <c r="KV36" s="1122"/>
      <c r="KW36" s="1122"/>
      <c r="KX36" s="1122"/>
      <c r="KY36" s="1122"/>
      <c r="KZ36" s="1122"/>
      <c r="LA36" s="1122"/>
      <c r="LB36" s="1122"/>
      <c r="LC36" s="1122"/>
      <c r="LD36" s="1122"/>
      <c r="LE36" s="1122"/>
      <c r="LF36" s="1122"/>
      <c r="LG36" s="1122"/>
      <c r="LH36" s="1122"/>
      <c r="LI36" s="1122"/>
      <c r="LJ36" s="1122"/>
      <c r="LK36" s="1122"/>
      <c r="LL36" s="1122"/>
      <c r="LM36" s="1122"/>
      <c r="LN36" s="1122"/>
      <c r="LO36" s="1122"/>
      <c r="LP36" s="1122"/>
      <c r="LQ36" s="1122"/>
      <c r="LR36" s="1122"/>
      <c r="LS36" s="1122"/>
      <c r="LT36" s="1122"/>
      <c r="LU36" s="1122"/>
      <c r="LV36" s="1122"/>
      <c r="LW36" s="1122"/>
      <c r="LX36" s="1122"/>
      <c r="LY36" s="1122"/>
      <c r="LZ36" s="1122"/>
      <c r="MA36" s="1122"/>
      <c r="MB36" s="1122"/>
      <c r="MC36" s="1122"/>
      <c r="MD36" s="1122"/>
      <c r="ME36" s="1122"/>
      <c r="MF36" s="1122"/>
      <c r="MG36" s="1122"/>
      <c r="MH36" s="1122"/>
    </row>
    <row r="37" spans="1:570" ht="30" customHeight="1">
      <c r="A37" s="3905" t="s">
        <v>3032</v>
      </c>
      <c r="B37" s="3906"/>
      <c r="C37" s="3906"/>
      <c r="D37" s="3906"/>
      <c r="E37" s="3906"/>
      <c r="F37" s="3906"/>
      <c r="G37" s="3906"/>
      <c r="H37" s="3906"/>
      <c r="I37" s="3906"/>
      <c r="J37" s="3906"/>
      <c r="K37" s="3906"/>
      <c r="L37" s="3906"/>
      <c r="M37" s="3906"/>
      <c r="N37" s="3906"/>
      <c r="O37" s="3906"/>
      <c r="P37" s="3906"/>
      <c r="Q37" s="3906"/>
      <c r="R37" s="3906"/>
      <c r="S37" s="3906"/>
      <c r="T37" s="3906"/>
      <c r="U37" s="3906"/>
      <c r="V37" s="3906"/>
      <c r="W37" s="3906"/>
      <c r="X37" s="3906"/>
      <c r="Y37" s="3906"/>
      <c r="Z37" s="3906"/>
      <c r="AA37" s="3906"/>
      <c r="AB37" s="3906"/>
      <c r="AC37" s="3906"/>
      <c r="AD37" s="3906"/>
      <c r="AE37" s="3906"/>
      <c r="AF37" s="3906"/>
      <c r="AG37" s="3906"/>
      <c r="AH37" s="3906"/>
      <c r="AI37" s="3906"/>
      <c r="AJ37" s="3638"/>
      <c r="AK37" s="3970">
        <f>SUMPRODUCT($T22:$T32,AK22:AK32)</f>
        <v>139.07986963815495</v>
      </c>
      <c r="AL37" s="3971"/>
      <c r="AM37" s="3971"/>
      <c r="AN37" s="3971"/>
      <c r="AO37" s="3971"/>
      <c r="AP37" s="3971"/>
      <c r="AQ37" s="3971"/>
      <c r="AR37" s="3971"/>
      <c r="AS37" s="3971"/>
      <c r="AT37" s="3971"/>
      <c r="AU37" s="3999">
        <f>SUMPRODUCT($T22:$T32,AU22:AU32)</f>
        <v>146.14502384833798</v>
      </c>
      <c r="AV37" s="3999"/>
      <c r="AW37" s="3999"/>
      <c r="AX37" s="3999"/>
      <c r="AY37" s="3999"/>
      <c r="AZ37" s="3999"/>
      <c r="BA37" s="3999"/>
      <c r="BB37" s="3999"/>
      <c r="BC37" s="3999"/>
      <c r="BD37" s="3999"/>
      <c r="BE37" s="3990">
        <f>SUMPRODUCT($T22:$T32,BE22:BE32)</f>
        <v>132.9450670651845</v>
      </c>
      <c r="BF37" s="3990"/>
      <c r="BG37" s="3990"/>
      <c r="BH37" s="3990"/>
      <c r="BI37" s="3990"/>
      <c r="BJ37" s="3990"/>
      <c r="BK37" s="3990"/>
      <c r="BL37" s="3990"/>
      <c r="BM37" s="3990"/>
      <c r="BN37" s="3990"/>
      <c r="BO37" s="3983">
        <f>SUMPRODUCT($T22:$T32,BO22:BO32)</f>
        <v>118.93998795181844</v>
      </c>
      <c r="BP37" s="3983"/>
      <c r="BQ37" s="3983"/>
      <c r="BR37" s="3983"/>
      <c r="BS37" s="3983"/>
      <c r="BT37" s="3983"/>
      <c r="BU37" s="3983"/>
      <c r="BV37" s="3983"/>
      <c r="BW37" s="3983"/>
      <c r="BX37" s="3984"/>
      <c r="CE37" s="4014">
        <f>SUMPRODUCT($T$22:$T$32,CE22:CE32)</f>
        <v>72.070445248918347</v>
      </c>
      <c r="CF37" s="4013"/>
      <c r="CG37" s="4013"/>
      <c r="CH37" s="4013">
        <f t="shared" ref="CH37" si="16">SUMPRODUCT($T$22:$T$32,CH22:CH32)</f>
        <v>76.50453637823955</v>
      </c>
      <c r="CI37" s="4013"/>
      <c r="CJ37" s="4013"/>
      <c r="CK37" s="4013">
        <f t="shared" ref="CK37" si="17">SUMPRODUCT($T$22:$T$32,CK22:CK32)</f>
        <v>83.26602487730618</v>
      </c>
      <c r="CL37" s="4013"/>
      <c r="CM37" s="4013"/>
      <c r="CN37" s="4013">
        <f t="shared" ref="CN37" si="18">SUMPRODUCT($T$22:$T$32,CN22:CN32)</f>
        <v>92.302655187905003</v>
      </c>
      <c r="CO37" s="4013"/>
      <c r="CP37" s="4013"/>
      <c r="CQ37" s="4013">
        <f t="shared" ref="CQ37" si="19">SUMPRODUCT($T$22:$T$32,CQ22:CQ32)</f>
        <v>103.54881987542375</v>
      </c>
      <c r="CR37" s="4013"/>
      <c r="CS37" s="4013"/>
      <c r="CT37" s="4013">
        <f t="shared" ref="CT37" si="20">SUMPRODUCT($T$22:$T$32,CT22:CT32)</f>
        <v>116.92857697188278</v>
      </c>
      <c r="CU37" s="4013"/>
      <c r="CV37" s="4013"/>
      <c r="CW37" s="4029">
        <f t="shared" ref="CW37" si="21">SUMPRODUCT($T$22:$T$32,CW22:CW32)</f>
        <v>139.07986963815495</v>
      </c>
      <c r="CX37" s="4029"/>
      <c r="CY37" s="4029"/>
      <c r="CZ37" s="2689"/>
      <c r="DA37" s="4020">
        <f t="shared" ref="DA37" si="22">SUMPRODUCT($T$22:$T$32,DA22:DA32)</f>
        <v>73.293347195800777</v>
      </c>
      <c r="DB37" s="4020"/>
      <c r="DC37" s="4020"/>
      <c r="DD37" s="4020">
        <f t="shared" ref="DD37" si="23">SUMPRODUCT($T$22:$T$32,DD22:DD32)</f>
        <v>79.620019785434991</v>
      </c>
      <c r="DE37" s="4020"/>
      <c r="DF37" s="4020"/>
      <c r="DG37" s="4020">
        <f t="shared" ref="DG37" si="24">SUMPRODUCT($T$22:$T$32,DG22:DG32)</f>
        <v>88.914542269129612</v>
      </c>
      <c r="DH37" s="4020"/>
      <c r="DI37" s="4020"/>
      <c r="DJ37" s="4020">
        <f t="shared" ref="DJ37" si="25">SUMPRODUCT($T$22:$T$32,DJ22:DJ32)</f>
        <v>101.08771233265858</v>
      </c>
      <c r="DK37" s="4020"/>
      <c r="DL37" s="4020"/>
      <c r="DM37" s="4020">
        <f t="shared" ref="DM37" si="26">SUMPRODUCT($T$22:$T$32,DM22:DM32)</f>
        <v>116.03313605434852</v>
      </c>
      <c r="DN37" s="4020"/>
      <c r="DO37" s="4020"/>
      <c r="DP37" s="4020">
        <f t="shared" ref="DP37" si="27">SUMPRODUCT($T$22:$T$32,DP22:DP32)</f>
        <v>133.63391244509546</v>
      </c>
      <c r="DQ37" s="4020"/>
      <c r="DR37" s="4020"/>
      <c r="DS37" s="4044">
        <f t="shared" ref="DS37" si="28">SUMPRODUCT($T$22:$T$32,DS22:DS32)</f>
        <v>146.14502384833798</v>
      </c>
      <c r="DT37" s="4044"/>
      <c r="DU37" s="4044"/>
      <c r="DV37" s="2689"/>
      <c r="DW37" s="4046">
        <f t="shared" ref="DW37" si="29">SUMPRODUCT($T$22:$T$32,DW22:DW32)</f>
        <v>80.201530052918443</v>
      </c>
      <c r="DX37" s="4046"/>
      <c r="DY37" s="4046"/>
      <c r="DZ37" s="4046">
        <f t="shared" ref="DZ37" si="30">SUMPRODUCT($T$22:$T$32,DZ22:DZ32)</f>
        <v>84.053127555350116</v>
      </c>
      <c r="EA37" s="4046"/>
      <c r="EB37" s="4046"/>
      <c r="EC37" s="4046">
        <f t="shared" ref="EC37" si="31">SUMPRODUCT($T$22:$T$32,EC22:EC32)</f>
        <v>88.730050815796005</v>
      </c>
      <c r="ED37" s="4046"/>
      <c r="EE37" s="4046"/>
      <c r="EF37" s="4046">
        <f t="shared" ref="EF37" si="32">SUMPRODUCT($T$22:$T$32,EF22:EF32)</f>
        <v>94.224291058128102</v>
      </c>
      <c r="EG37" s="4046"/>
      <c r="EH37" s="4046"/>
      <c r="EI37" s="4046">
        <f t="shared" ref="EI37" si="33">SUMPRODUCT($T$22:$T$32,EI22:EI32)</f>
        <v>100.52685167648146</v>
      </c>
      <c r="EJ37" s="4046"/>
      <c r="EK37" s="4046"/>
      <c r="EL37" s="4046">
        <f t="shared" ref="EL37" si="34">SUMPRODUCT($T$22:$T$32,EL22:EL32)</f>
        <v>107.62798904439501</v>
      </c>
      <c r="EM37" s="4046"/>
      <c r="EN37" s="4046"/>
      <c r="EO37" s="4046">
        <f t="shared" ref="EO37" si="35">SUMPRODUCT($T$22:$T$32,EO22:EO32)</f>
        <v>115.51744566172965</v>
      </c>
      <c r="EP37" s="4046"/>
      <c r="EQ37" s="4046"/>
      <c r="ER37" s="4046">
        <f t="shared" ref="ER37" si="36">SUMPRODUCT($T$22:$T$32,ER22:ER32)</f>
        <v>124.1846665904915</v>
      </c>
      <c r="ES37" s="4046"/>
      <c r="ET37" s="4046"/>
      <c r="EU37" s="4046">
        <f t="shared" ref="EU37" si="37">SUMPRODUCT($T$22:$T$32,EU22:EU32)</f>
        <v>133.61899251811678</v>
      </c>
      <c r="EV37" s="4046"/>
      <c r="EW37" s="4046"/>
      <c r="EX37" s="4046">
        <f t="shared" ref="EX37" si="38">SUMPRODUCT($T$22:$T$32,EX22:EX32)</f>
        <v>143.80982522739004</v>
      </c>
      <c r="EY37" s="4046"/>
      <c r="EZ37" s="4046"/>
      <c r="FA37" s="4046">
        <f t="shared" ref="FA37" si="39">SUMPRODUCT($T$22:$T$32,FA22:FA32)</f>
        <v>154.74676351833983</v>
      </c>
      <c r="FB37" s="4046"/>
      <c r="FC37" s="4052"/>
      <c r="FD37" s="2690"/>
      <c r="FE37" s="4053">
        <f t="shared" ref="FE37" si="40">SUMPRODUCT($T$22:$T$32,FE22:FE32)</f>
        <v>116.6004485273744</v>
      </c>
      <c r="FF37" s="4046"/>
      <c r="FG37" s="4046"/>
      <c r="FH37" s="4046">
        <f t="shared" ref="FH37" si="41">SUMPRODUCT($T$22:$T$32,FH22:FH32)</f>
        <v>124.13141512005943</v>
      </c>
      <c r="FI37" s="4046"/>
      <c r="FJ37" s="4046"/>
      <c r="FK37" s="4046">
        <f t="shared" ref="FK37" si="42">SUMPRODUCT($T$22:$T$32,FK22:FK32)</f>
        <v>132.24177957933932</v>
      </c>
      <c r="FL37" s="4046"/>
      <c r="FM37" s="4046"/>
      <c r="FN37" s="4054">
        <f t="shared" ref="FN37" si="43">SUMPRODUCT($T$22:$T$32,FN22:FN32)</f>
        <v>132.9450670651845</v>
      </c>
      <c r="FO37" s="4054"/>
      <c r="FP37" s="4054"/>
      <c r="FQ37" s="2690"/>
      <c r="FR37" s="4067">
        <f t="shared" ref="FR37" si="44">SUMPRODUCT($T$22:$T$32,FR22:FR32)</f>
        <v>74.342720989108841</v>
      </c>
      <c r="FS37" s="4067"/>
      <c r="FT37" s="4067"/>
      <c r="FU37" s="4067">
        <f t="shared" ref="FU37" si="45">SUMPRODUCT($T$22:$T$32,FU22:FU32)</f>
        <v>76.420207355940192</v>
      </c>
      <c r="FV37" s="4067"/>
      <c r="FW37" s="4067"/>
      <c r="FX37" s="4067">
        <f t="shared" ref="FX37" si="46">SUMPRODUCT($T$22:$T$32,FX22:FX32)</f>
        <v>78.811066919117408</v>
      </c>
      <c r="FY37" s="4067"/>
      <c r="FZ37" s="4067"/>
      <c r="GA37" s="4067">
        <f t="shared" ref="GA37" si="47">SUMPRODUCT($T$22:$T$32,GA22:GA32)</f>
        <v>81.514116096548904</v>
      </c>
      <c r="GB37" s="4067"/>
      <c r="GC37" s="4067"/>
      <c r="GD37" s="4067">
        <f t="shared" ref="GD37" si="48">SUMPRODUCT($T$22:$T$32,GD22:GD32)</f>
        <v>84.528037007146111</v>
      </c>
      <c r="GE37" s="4067"/>
      <c r="GF37" s="4067"/>
      <c r="GG37" s="4067">
        <f t="shared" ref="GG37" si="49">SUMPRODUCT($T$22:$T$32,GG22:GG32)</f>
        <v>87.851394009071967</v>
      </c>
      <c r="GH37" s="4067"/>
      <c r="GI37" s="4067"/>
      <c r="GJ37" s="4067">
        <f t="shared" ref="GJ37" si="50">SUMPRODUCT($T$22:$T$32,GJ22:GJ32)</f>
        <v>91.482650643644376</v>
      </c>
      <c r="GK37" s="4067"/>
      <c r="GL37" s="4067"/>
      <c r="GM37" s="4067">
        <f t="shared" ref="GM37" si="51">SUMPRODUCT($T$22:$T$32,GM22:GM32)</f>
        <v>95.420186629081186</v>
      </c>
      <c r="GN37" s="4067"/>
      <c r="GO37" s="4067"/>
      <c r="GP37" s="4067">
        <f t="shared" ref="GP37" si="52">SUMPRODUCT($T$22:$T$32,GP22:GP32)</f>
        <v>99.662314577473978</v>
      </c>
      <c r="GQ37" s="4067"/>
      <c r="GR37" s="4067"/>
      <c r="GS37" s="4067">
        <f t="shared" ref="GS37" si="53">SUMPRODUCT($T$22:$T$32,GS22:GS32)</f>
        <v>104.20729614547191</v>
      </c>
      <c r="GT37" s="4067"/>
      <c r="GU37" s="4067"/>
      <c r="GV37" s="4067">
        <f t="shared" ref="GV37" si="54">SUMPRODUCT($T$22:$T$32,GV22:GV32)</f>
        <v>109.05335737173716</v>
      </c>
      <c r="GW37" s="4067"/>
      <c r="GX37" s="4067"/>
      <c r="GY37" s="4067">
        <f t="shared" ref="GY37" si="55">SUMPRODUCT($T$22:$T$32,GY22:GY32)</f>
        <v>114.19870299992986</v>
      </c>
      <c r="GZ37" s="4067"/>
      <c r="HA37" s="4067"/>
      <c r="HB37" s="4067">
        <f t="shared" ref="HB37" si="56">SUMPRODUCT($T$22:$T$32,HB22:HB32)</f>
        <v>119.64152963259285</v>
      </c>
      <c r="HC37" s="4067"/>
      <c r="HD37" s="4074"/>
      <c r="HE37" s="2690"/>
      <c r="HF37" s="4075">
        <f t="shared" ref="HF37" si="57">SUMPRODUCT($T$22:$T$32,HF22:HF32)</f>
        <v>99.243253004526068</v>
      </c>
      <c r="HG37" s="4067"/>
      <c r="HH37" s="4067"/>
      <c r="HI37" s="4067">
        <f t="shared" ref="HI37" si="58">SUMPRODUCT($T$22:$T$32,HI22:HI32)</f>
        <v>102.90972247506635</v>
      </c>
      <c r="HJ37" s="4067"/>
      <c r="HK37" s="4067"/>
      <c r="HL37" s="4067">
        <f t="shared" ref="HL37" si="59">SUMPRODUCT($T$22:$T$32,HL22:HL32)</f>
        <v>106.77989096006908</v>
      </c>
      <c r="HM37" s="4067"/>
      <c r="HN37" s="4067"/>
      <c r="HO37" s="4067">
        <f t="shared" ref="HO37" si="60">SUMPRODUCT($T$22:$T$32,HO22:HO32)</f>
        <v>110.85231214877207</v>
      </c>
      <c r="HP37" s="4067"/>
      <c r="HQ37" s="4067"/>
      <c r="HR37" s="4067">
        <f t="shared" ref="HR37" si="61">SUMPRODUCT($T$22:$T$32,HR22:HR32)</f>
        <v>115.12551750270697</v>
      </c>
      <c r="HS37" s="4067"/>
      <c r="HT37" s="4067"/>
      <c r="HU37" s="4071">
        <f t="shared" ref="HU37" si="62">SUMPRODUCT($T$22:$T$32,HU22:HU32)</f>
        <v>118.93998795181844</v>
      </c>
      <c r="HV37" s="4071"/>
      <c r="HW37" s="4072"/>
      <c r="HX37" s="2536"/>
      <c r="IC37" s="1122"/>
      <c r="ID37" s="1122"/>
      <c r="IE37" s="1122"/>
      <c r="IF37" s="1122"/>
      <c r="IG37" s="1122"/>
      <c r="IH37" s="1122"/>
      <c r="II37" s="1122"/>
      <c r="IJ37" s="1122"/>
      <c r="IK37" s="1122"/>
      <c r="IL37" s="1122"/>
      <c r="IM37" s="1122"/>
      <c r="IN37" s="1122"/>
      <c r="IY37" s="1122"/>
      <c r="IZ37" s="1122"/>
      <c r="JA37" s="1122"/>
      <c r="JB37" s="1122"/>
      <c r="JC37" s="1122"/>
      <c r="JD37" s="1122"/>
      <c r="JE37" s="1122"/>
      <c r="JF37" s="1122"/>
      <c r="JG37" s="1122"/>
      <c r="JH37" s="1122"/>
      <c r="JI37" s="1122"/>
      <c r="JJ37" s="1122"/>
      <c r="JK37" s="1122"/>
      <c r="JL37" s="1122"/>
      <c r="JM37" s="1122"/>
      <c r="JN37" s="1122"/>
      <c r="JO37" s="1122"/>
      <c r="JP37" s="1122"/>
      <c r="JQ37" s="1122"/>
      <c r="JR37" s="1122"/>
      <c r="JS37" s="1122"/>
      <c r="JT37" s="1122"/>
      <c r="JU37" s="1122"/>
      <c r="JV37" s="1122"/>
      <c r="JW37" s="1122"/>
      <c r="JX37" s="1122"/>
      <c r="JY37" s="1122"/>
      <c r="JZ37" s="1122"/>
      <c r="KA37" s="1122"/>
      <c r="KB37" s="1122"/>
      <c r="KC37" s="1122"/>
      <c r="KD37" s="1122"/>
      <c r="KE37" s="1122"/>
      <c r="KF37" s="1122"/>
      <c r="KG37" s="1122"/>
      <c r="KH37" s="1122"/>
      <c r="KI37" s="1122"/>
      <c r="KJ37" s="1122"/>
      <c r="KK37" s="1122"/>
      <c r="KL37" s="1122"/>
      <c r="KM37" s="1122"/>
      <c r="KN37" s="1122"/>
      <c r="KO37" s="1122"/>
      <c r="KP37" s="1122"/>
      <c r="KQ37" s="1122"/>
      <c r="KR37" s="1122"/>
      <c r="KS37" s="1122"/>
      <c r="KT37" s="1122"/>
      <c r="KU37" s="1122"/>
      <c r="KV37" s="1122"/>
      <c r="KW37" s="1122"/>
      <c r="KX37" s="1122"/>
      <c r="KY37" s="1122"/>
      <c r="KZ37" s="1122"/>
      <c r="LA37" s="1122"/>
      <c r="LB37" s="1122"/>
      <c r="LC37" s="1122"/>
      <c r="LD37" s="1122"/>
      <c r="LE37" s="1122"/>
      <c r="LF37" s="1122"/>
      <c r="LG37" s="1122"/>
      <c r="LH37" s="1122"/>
      <c r="LI37" s="1122"/>
      <c r="LJ37" s="1122"/>
      <c r="LK37" s="1122"/>
      <c r="LL37" s="1122"/>
      <c r="LM37" s="1122"/>
      <c r="LN37" s="1122"/>
      <c r="LO37" s="1122"/>
      <c r="LP37" s="1122"/>
      <c r="LQ37" s="1122"/>
      <c r="LR37" s="1122"/>
      <c r="LS37" s="1122"/>
      <c r="LT37" s="1122"/>
      <c r="LU37" s="1122"/>
      <c r="LV37" s="1122"/>
      <c r="LW37" s="1122"/>
      <c r="LX37" s="1122"/>
      <c r="LY37" s="1122"/>
      <c r="LZ37" s="1122"/>
      <c r="MA37" s="1122"/>
      <c r="MB37" s="1122"/>
      <c r="MC37" s="1122"/>
      <c r="MD37" s="1122"/>
      <c r="ME37" s="1122"/>
      <c r="MF37" s="1122"/>
      <c r="MG37" s="1122"/>
      <c r="MH37" s="1122"/>
    </row>
    <row r="38" spans="1:570" s="42" customFormat="1" ht="30" customHeight="1">
      <c r="A38" s="3907" t="s">
        <v>3031</v>
      </c>
      <c r="B38" s="3908"/>
      <c r="C38" s="3908"/>
      <c r="D38" s="3908"/>
      <c r="E38" s="3908"/>
      <c r="F38" s="3908"/>
      <c r="G38" s="3908"/>
      <c r="H38" s="3908"/>
      <c r="I38" s="3908"/>
      <c r="J38" s="3908"/>
      <c r="K38" s="3908"/>
      <c r="L38" s="3908"/>
      <c r="M38" s="3908"/>
      <c r="N38" s="3908"/>
      <c r="O38" s="3908"/>
      <c r="P38" s="3908"/>
      <c r="Q38" s="3908"/>
      <c r="R38" s="3908"/>
      <c r="S38" s="3908"/>
      <c r="T38" s="3908"/>
      <c r="U38" s="3908"/>
      <c r="V38" s="3908"/>
      <c r="W38" s="3908"/>
      <c r="X38" s="3908"/>
      <c r="Y38" s="3908"/>
      <c r="Z38" s="3908"/>
      <c r="AA38" s="3908"/>
      <c r="AB38" s="3908"/>
      <c r="AC38" s="3908"/>
      <c r="AD38" s="3908"/>
      <c r="AE38" s="3908"/>
      <c r="AF38" s="3908"/>
      <c r="AG38" s="3908"/>
      <c r="AH38" s="3908"/>
      <c r="AI38" s="3908"/>
      <c r="AJ38" s="3639"/>
      <c r="AK38" s="4023">
        <f>AK37+AK36-AK35</f>
        <v>209.07986963815495</v>
      </c>
      <c r="AL38" s="4024"/>
      <c r="AM38" s="4024"/>
      <c r="AN38" s="4024"/>
      <c r="AO38" s="4024"/>
      <c r="AP38" s="4024"/>
      <c r="AQ38" s="4024"/>
      <c r="AR38" s="4024"/>
      <c r="AS38" s="4024"/>
      <c r="AT38" s="4024"/>
      <c r="AU38" s="4022">
        <f>AU37+AU36-AU35</f>
        <v>216.14502384833798</v>
      </c>
      <c r="AV38" s="4022"/>
      <c r="AW38" s="4022"/>
      <c r="AX38" s="4022"/>
      <c r="AY38" s="4022"/>
      <c r="AZ38" s="4022"/>
      <c r="BA38" s="4022"/>
      <c r="BB38" s="4022"/>
      <c r="BC38" s="4022"/>
      <c r="BD38" s="4022"/>
      <c r="BE38" s="4021">
        <f>BE37+BE36-BE35</f>
        <v>202.9450670651845</v>
      </c>
      <c r="BF38" s="4021"/>
      <c r="BG38" s="4021"/>
      <c r="BH38" s="4021"/>
      <c r="BI38" s="4021"/>
      <c r="BJ38" s="4021"/>
      <c r="BK38" s="4021"/>
      <c r="BL38" s="4021"/>
      <c r="BM38" s="4021"/>
      <c r="BN38" s="4021"/>
      <c r="BO38" s="3987">
        <f>BO37+BO36-BO35</f>
        <v>188.93998795181844</v>
      </c>
      <c r="BP38" s="3987"/>
      <c r="BQ38" s="3987"/>
      <c r="BR38" s="3987"/>
      <c r="BS38" s="3987"/>
      <c r="BT38" s="3987"/>
      <c r="BU38" s="3987"/>
      <c r="BV38" s="3987"/>
      <c r="BW38" s="3987"/>
      <c r="BX38" s="3988"/>
      <c r="CE38" s="4015">
        <f>CE37+CE36-CE35</f>
        <v>142.07044524891836</v>
      </c>
      <c r="CF38" s="4016"/>
      <c r="CG38" s="4016"/>
      <c r="CH38" s="4016">
        <f t="shared" ref="CH38" si="63">CH37+CH36-CH35</f>
        <v>146.50453637823955</v>
      </c>
      <c r="CI38" s="4016"/>
      <c r="CJ38" s="4016"/>
      <c r="CK38" s="4016">
        <f t="shared" ref="CK38" si="64">CK37+CK36-CK35</f>
        <v>153.26602487730617</v>
      </c>
      <c r="CL38" s="4016"/>
      <c r="CM38" s="4016"/>
      <c r="CN38" s="4016">
        <f t="shared" ref="CN38" si="65">CN37+CN36-CN35</f>
        <v>162.302655187905</v>
      </c>
      <c r="CO38" s="4016"/>
      <c r="CP38" s="4016"/>
      <c r="CQ38" s="4016">
        <f t="shared" ref="CQ38" si="66">CQ37+CQ36-CQ35</f>
        <v>173.54881987542376</v>
      </c>
      <c r="CR38" s="4016"/>
      <c r="CS38" s="4016"/>
      <c r="CT38" s="4016">
        <f t="shared" ref="CT38" si="67">CT37+CT36-CT35</f>
        <v>186.92857697188276</v>
      </c>
      <c r="CU38" s="4016"/>
      <c r="CV38" s="4016"/>
      <c r="CW38" s="4030">
        <f t="shared" ref="CW38" si="68">CW37+CW36-CW35</f>
        <v>209.07986963815495</v>
      </c>
      <c r="CX38" s="4030"/>
      <c r="CY38" s="4030"/>
      <c r="CZ38" s="2691"/>
      <c r="DA38" s="4040">
        <f>DA37+DA36-DA35</f>
        <v>143.29334719580078</v>
      </c>
      <c r="DB38" s="4040"/>
      <c r="DC38" s="4040"/>
      <c r="DD38" s="4040">
        <f>DD37+DD36-DD35</f>
        <v>149.62001978543498</v>
      </c>
      <c r="DE38" s="4040"/>
      <c r="DF38" s="4040"/>
      <c r="DG38" s="4040">
        <f>DG37+DG36-DG35</f>
        <v>158.91454226912961</v>
      </c>
      <c r="DH38" s="4040"/>
      <c r="DI38" s="4040"/>
      <c r="DJ38" s="4040">
        <f>DJ37+DJ36-DJ35</f>
        <v>171.08771233265858</v>
      </c>
      <c r="DK38" s="4040"/>
      <c r="DL38" s="4040"/>
      <c r="DM38" s="4040">
        <f>DM37+DM36-DM35</f>
        <v>186.03313605434852</v>
      </c>
      <c r="DN38" s="4040"/>
      <c r="DO38" s="4040"/>
      <c r="DP38" s="4040">
        <f>DP37+DP36-DP35</f>
        <v>203.63391244509546</v>
      </c>
      <c r="DQ38" s="4040"/>
      <c r="DR38" s="4040"/>
      <c r="DS38" s="4047">
        <f>DS37+DS36-DS35</f>
        <v>216.14502384833798</v>
      </c>
      <c r="DT38" s="4047"/>
      <c r="DU38" s="4047"/>
      <c r="DV38" s="2691"/>
      <c r="DW38" s="4032">
        <f>DW37+DW36-DW35</f>
        <v>150.20153005291843</v>
      </c>
      <c r="DX38" s="4032"/>
      <c r="DY38" s="4032"/>
      <c r="DZ38" s="4032">
        <f>DZ37+DZ36-DZ35</f>
        <v>154.0531275553501</v>
      </c>
      <c r="EA38" s="4032"/>
      <c r="EB38" s="4032"/>
      <c r="EC38" s="4032">
        <f>EC37+EC36-EC35</f>
        <v>158.73005081579601</v>
      </c>
      <c r="ED38" s="4032"/>
      <c r="EE38" s="4032"/>
      <c r="EF38" s="4032">
        <f>EF37+EF36-EF35</f>
        <v>164.2242910581281</v>
      </c>
      <c r="EG38" s="4032"/>
      <c r="EH38" s="4032"/>
      <c r="EI38" s="4032">
        <f>EI37+EI36-EI35</f>
        <v>170.52685167648144</v>
      </c>
      <c r="EJ38" s="4032"/>
      <c r="EK38" s="4032"/>
      <c r="EL38" s="4032">
        <f>EL37+EL36-EL35</f>
        <v>177.62798904439501</v>
      </c>
      <c r="EM38" s="4032"/>
      <c r="EN38" s="4032"/>
      <c r="EO38" s="4032">
        <f>EO37+EO36-EO35</f>
        <v>185.51744566172965</v>
      </c>
      <c r="EP38" s="4032"/>
      <c r="EQ38" s="4032"/>
      <c r="ER38" s="4032">
        <f>ER37+ER36-ER35</f>
        <v>194.1846665904915</v>
      </c>
      <c r="ES38" s="4032"/>
      <c r="ET38" s="4032"/>
      <c r="EU38" s="4032">
        <f>EU37+EU36-EU35</f>
        <v>203.61899251811678</v>
      </c>
      <c r="EV38" s="4032"/>
      <c r="EW38" s="4032"/>
      <c r="EX38" s="4032">
        <f>EX37+EX36-EX35</f>
        <v>213.80982522739004</v>
      </c>
      <c r="EY38" s="4032"/>
      <c r="EZ38" s="4032"/>
      <c r="FA38" s="4032">
        <f>FA37+FA36-FA35</f>
        <v>224.74676351833983</v>
      </c>
      <c r="FB38" s="4032"/>
      <c r="FC38" s="4063"/>
      <c r="FD38" s="2691"/>
      <c r="FE38" s="4064">
        <f>FE37+FE36-FE35</f>
        <v>186.6004485273744</v>
      </c>
      <c r="FF38" s="4032"/>
      <c r="FG38" s="4032"/>
      <c r="FH38" s="4032">
        <f>FH37+FH36-FH35</f>
        <v>194.13141512005944</v>
      </c>
      <c r="FI38" s="4032"/>
      <c r="FJ38" s="4032"/>
      <c r="FK38" s="4032">
        <f>FK37+FK36-FK35</f>
        <v>202.24177957933932</v>
      </c>
      <c r="FL38" s="4032"/>
      <c r="FM38" s="4032"/>
      <c r="FN38" s="4065">
        <f>FN37+FN36-FN35</f>
        <v>202.9450670651845</v>
      </c>
      <c r="FO38" s="4065"/>
      <c r="FP38" s="4065"/>
      <c r="FQ38" s="2691"/>
      <c r="FR38" s="4089">
        <f>FR37+FR36-FR35</f>
        <v>144.34272098910884</v>
      </c>
      <c r="FS38" s="4089"/>
      <c r="FT38" s="4089"/>
      <c r="FU38" s="4089">
        <f>FU37+FU36-FU35</f>
        <v>146.42020735594019</v>
      </c>
      <c r="FV38" s="4089"/>
      <c r="FW38" s="4089"/>
      <c r="FX38" s="4089">
        <f>FX37+FX36-FX35</f>
        <v>148.81106691911742</v>
      </c>
      <c r="FY38" s="4089"/>
      <c r="FZ38" s="4089"/>
      <c r="GA38" s="4089">
        <f>GA37+GA36-GA35</f>
        <v>151.51411609654889</v>
      </c>
      <c r="GB38" s="4089"/>
      <c r="GC38" s="4089"/>
      <c r="GD38" s="4089">
        <f>GD37+GD36-GD35</f>
        <v>154.52803700714611</v>
      </c>
      <c r="GE38" s="4089"/>
      <c r="GF38" s="4089"/>
      <c r="GG38" s="4089">
        <f>GG37+GG36-GG35</f>
        <v>157.85139400907195</v>
      </c>
      <c r="GH38" s="4089"/>
      <c r="GI38" s="4089"/>
      <c r="GJ38" s="4089">
        <f>GJ37+GJ36-GJ35</f>
        <v>161.48265064364438</v>
      </c>
      <c r="GK38" s="4089"/>
      <c r="GL38" s="4089"/>
      <c r="GM38" s="4089">
        <f>GM37+GM36-GM35</f>
        <v>165.42018662908117</v>
      </c>
      <c r="GN38" s="4089"/>
      <c r="GO38" s="4089"/>
      <c r="GP38" s="4089">
        <f>GP37+GP36-GP35</f>
        <v>169.66231457747398</v>
      </c>
      <c r="GQ38" s="4089"/>
      <c r="GR38" s="4089"/>
      <c r="GS38" s="4089">
        <f>GS37+GS36-GS35</f>
        <v>174.2072961454719</v>
      </c>
      <c r="GT38" s="4089"/>
      <c r="GU38" s="4089"/>
      <c r="GV38" s="4089">
        <f>GV37+GV36-GV35</f>
        <v>179.05335737173715</v>
      </c>
      <c r="GW38" s="4089"/>
      <c r="GX38" s="4089"/>
      <c r="GY38" s="4089">
        <f>GY37+GY36-GY35</f>
        <v>184.19870299992988</v>
      </c>
      <c r="GZ38" s="4089"/>
      <c r="HA38" s="4089"/>
      <c r="HB38" s="4089">
        <f>HB37+HB36-HB35</f>
        <v>189.64152963259284</v>
      </c>
      <c r="HC38" s="4089"/>
      <c r="HD38" s="4090"/>
      <c r="HE38" s="2691"/>
      <c r="HF38" s="4091">
        <f>HF37+HF36-HF35</f>
        <v>169.24325300452608</v>
      </c>
      <c r="HG38" s="4089"/>
      <c r="HH38" s="4089"/>
      <c r="HI38" s="4089">
        <f>HI37+HI36-HI35</f>
        <v>172.90972247506636</v>
      </c>
      <c r="HJ38" s="4089"/>
      <c r="HK38" s="4089"/>
      <c r="HL38" s="4089">
        <f>HL37+HL36-HL35</f>
        <v>176.77989096006908</v>
      </c>
      <c r="HM38" s="4089"/>
      <c r="HN38" s="4089"/>
      <c r="HO38" s="4089">
        <f>HO37+HO36-HO35</f>
        <v>180.85231214877206</v>
      </c>
      <c r="HP38" s="4089"/>
      <c r="HQ38" s="4089"/>
      <c r="HR38" s="4089">
        <f>HR37+HR36-HR35</f>
        <v>185.12551750270697</v>
      </c>
      <c r="HS38" s="4089"/>
      <c r="HT38" s="4089"/>
      <c r="HU38" s="4092">
        <f>HU37+HU36-HU35</f>
        <v>188.93998795181844</v>
      </c>
      <c r="HV38" s="4092"/>
      <c r="HW38" s="4093"/>
    </row>
    <row r="39" spans="1:570">
      <c r="A39" s="1779"/>
      <c r="B39" s="1779"/>
      <c r="C39" s="1779"/>
    </row>
    <row r="41" spans="1:570">
      <c r="A41" s="1789" t="s">
        <v>3035</v>
      </c>
      <c r="B41" s="1775"/>
      <c r="C41" s="1775"/>
      <c r="D41" s="1775"/>
      <c r="E41" s="1775"/>
      <c r="F41" s="1775"/>
      <c r="G41" s="1775"/>
      <c r="H41" s="1775"/>
      <c r="I41" s="1775"/>
      <c r="J41" s="1775"/>
      <c r="K41" s="1775"/>
      <c r="L41" s="1775"/>
      <c r="M41" s="1775"/>
      <c r="N41" s="1775"/>
      <c r="O41" s="1775"/>
      <c r="P41" s="1775"/>
      <c r="Q41" s="1775"/>
      <c r="R41" s="1775"/>
      <c r="S41" s="1775"/>
      <c r="T41" s="1775"/>
      <c r="U41" s="1775"/>
      <c r="V41" s="1775"/>
      <c r="W41" s="1775"/>
      <c r="X41" s="1775"/>
      <c r="Y41" s="1775"/>
      <c r="Z41" s="1775"/>
      <c r="AA41" s="1775"/>
      <c r="AB41" s="1775"/>
      <c r="AC41" s="1775"/>
      <c r="AD41" s="1775"/>
      <c r="AE41" s="1775"/>
      <c r="AF41" s="1775"/>
      <c r="AG41" s="1775"/>
      <c r="AH41" s="1775"/>
      <c r="AI41" s="1775"/>
      <c r="AJ41" s="1775"/>
      <c r="AK41" s="1775"/>
      <c r="AL41" s="1775"/>
      <c r="AM41" s="1775"/>
      <c r="AN41" s="1775"/>
      <c r="AO41" s="1775"/>
      <c r="AP41" s="1775"/>
      <c r="AQ41" s="1775"/>
      <c r="AR41" s="1775"/>
      <c r="AS41" s="1775"/>
      <c r="AT41" s="1775"/>
      <c r="AU41" s="1775"/>
      <c r="AV41" s="1775"/>
      <c r="AW41" s="1775"/>
      <c r="AX41" s="1775"/>
      <c r="AY41" s="1775"/>
      <c r="AZ41" s="1775"/>
      <c r="BA41" s="1775"/>
      <c r="BB41" s="1775"/>
      <c r="BC41" s="1775"/>
      <c r="BD41" s="1775"/>
      <c r="BE41" s="1775"/>
      <c r="BF41" s="1775"/>
      <c r="BG41" s="1775"/>
      <c r="BH41" s="1775"/>
      <c r="BI41" s="1775"/>
      <c r="BJ41" s="1775"/>
      <c r="BK41" s="1775"/>
      <c r="BL41" s="1775"/>
      <c r="BM41" s="1775"/>
      <c r="BN41" s="1775"/>
      <c r="BO41" s="1775"/>
      <c r="BP41" s="1775"/>
      <c r="BQ41" s="1775"/>
      <c r="BR41" s="1775"/>
      <c r="BS41" s="1775"/>
      <c r="BT41" s="1775"/>
      <c r="BU41" s="1775"/>
      <c r="BV41" s="1775"/>
      <c r="BW41" s="1775"/>
      <c r="BX41" s="1775"/>
      <c r="BY41" s="1775"/>
      <c r="BZ41" s="1775"/>
      <c r="CA41" s="1775"/>
      <c r="CB41" s="1775"/>
      <c r="CC41" s="1775"/>
      <c r="CD41" s="1775"/>
      <c r="CE41" s="1775"/>
      <c r="CF41" s="1775"/>
      <c r="CG41" s="1775"/>
      <c r="CH41" s="1775"/>
      <c r="CI41" s="1775"/>
      <c r="CJ41" s="1775"/>
      <c r="CK41" s="1775"/>
      <c r="CL41" s="1775"/>
      <c r="CM41" s="1775"/>
      <c r="CN41" s="1775"/>
      <c r="CO41" s="1775"/>
      <c r="CP41" s="1775"/>
      <c r="CQ41" s="1775"/>
      <c r="CR41" s="1775"/>
      <c r="CS41" s="1775"/>
      <c r="CT41" s="1775"/>
      <c r="CU41" s="1775"/>
      <c r="CV41" s="1775"/>
      <c r="CW41" s="1775"/>
      <c r="CX41" s="1775"/>
      <c r="CY41" s="1775"/>
      <c r="CZ41" s="1775"/>
      <c r="DA41" s="1775"/>
      <c r="DB41" s="1775"/>
      <c r="DC41" s="1775"/>
      <c r="DD41" s="1775"/>
      <c r="DE41" s="1775"/>
      <c r="DF41" s="1775"/>
      <c r="DG41" s="1775"/>
      <c r="DH41" s="1775"/>
      <c r="DI41" s="1775"/>
      <c r="DJ41" s="1775"/>
      <c r="DK41" s="1775"/>
      <c r="DL41" s="1775"/>
      <c r="DM41" s="1775"/>
      <c r="DN41" s="1775"/>
      <c r="DO41" s="1775"/>
      <c r="DP41" s="1775"/>
      <c r="DQ41" s="1775"/>
      <c r="DR41" s="1775"/>
      <c r="DS41" s="1775"/>
      <c r="DT41" s="1775"/>
      <c r="DU41" s="1775"/>
      <c r="DV41" s="1775"/>
      <c r="DW41" s="1775"/>
      <c r="DX41" s="1775"/>
      <c r="DY41" s="1775"/>
      <c r="DZ41" s="1775"/>
      <c r="EA41" s="1775"/>
      <c r="EB41" s="1775"/>
      <c r="EC41" s="1775"/>
      <c r="ED41" s="1775"/>
      <c r="EE41" s="1775"/>
      <c r="EF41" s="1775"/>
      <c r="EG41" s="1775"/>
      <c r="EH41" s="1775"/>
      <c r="EI41" s="1775"/>
      <c r="EJ41" s="1775"/>
      <c r="EK41" s="1775"/>
      <c r="EL41" s="1775"/>
      <c r="EM41" s="1775"/>
      <c r="EN41" s="1775"/>
      <c r="EO41" s="1775"/>
      <c r="EP41" s="1775"/>
      <c r="EQ41" s="1775"/>
      <c r="ER41" s="1775"/>
      <c r="ES41" s="1775"/>
      <c r="ET41" s="1775"/>
      <c r="EU41" s="1775"/>
      <c r="EV41" s="1775"/>
      <c r="EW41" s="1775"/>
      <c r="EX41" s="1775"/>
      <c r="EY41" s="1775"/>
      <c r="EZ41" s="1775"/>
      <c r="FA41" s="1775"/>
      <c r="FB41" s="1775"/>
      <c r="FC41" s="1775"/>
      <c r="FD41" s="1775"/>
      <c r="FE41" s="1775"/>
      <c r="FF41" s="1775"/>
      <c r="FG41" s="1775"/>
      <c r="FH41" s="1775"/>
      <c r="FI41" s="1775"/>
      <c r="FJ41" s="1775"/>
      <c r="FK41" s="1775"/>
      <c r="FL41" s="1775"/>
      <c r="FM41" s="1775"/>
      <c r="FN41" s="1775"/>
      <c r="FO41" s="1775"/>
      <c r="FP41" s="1775"/>
      <c r="FQ41" s="1775"/>
      <c r="FR41" s="1775"/>
      <c r="FS41" s="1775"/>
      <c r="FT41" s="1775"/>
      <c r="FU41" s="1775"/>
      <c r="FV41" s="1775"/>
      <c r="FW41" s="1775"/>
      <c r="FX41" s="1775"/>
      <c r="FY41" s="1775"/>
      <c r="FZ41" s="1775"/>
      <c r="GA41" s="1775"/>
      <c r="GB41" s="1775"/>
      <c r="GC41" s="1775"/>
      <c r="GD41" s="1775"/>
      <c r="GE41" s="1775"/>
      <c r="GF41" s="1775"/>
      <c r="GG41" s="1775"/>
      <c r="GH41" s="1775"/>
      <c r="GI41" s="1775"/>
      <c r="GJ41" s="1775"/>
      <c r="GK41" s="1775"/>
      <c r="GL41" s="1775"/>
      <c r="GM41" s="145"/>
      <c r="GN41" s="145"/>
      <c r="GO41" s="145"/>
      <c r="GP41" s="145"/>
      <c r="GQ41" s="145"/>
      <c r="GR41" s="145"/>
      <c r="GS41" s="145"/>
      <c r="GT41" s="145"/>
      <c r="GU41" s="145"/>
      <c r="GV41" s="145"/>
      <c r="GW41" s="145"/>
      <c r="GX41" s="145"/>
      <c r="GY41" s="145"/>
      <c r="GZ41" s="145"/>
      <c r="HA41" s="145"/>
      <c r="HB41" s="145"/>
      <c r="HC41" s="145"/>
      <c r="HD41" s="145"/>
      <c r="HE41" s="145"/>
      <c r="HF41" s="145"/>
      <c r="HG41" s="145"/>
      <c r="HH41" s="145"/>
      <c r="HI41" s="145"/>
      <c r="HJ41" s="145"/>
      <c r="HK41" s="145"/>
      <c r="HL41" s="145"/>
      <c r="HM41" s="145"/>
      <c r="HN41" s="145"/>
      <c r="HO41" s="145"/>
      <c r="HP41" s="145"/>
      <c r="HQ41" s="145"/>
      <c r="HR41" s="145"/>
      <c r="HS41" s="145"/>
      <c r="HT41" s="145"/>
      <c r="HU41" s="145"/>
      <c r="HV41" s="145"/>
      <c r="HW41" s="145"/>
      <c r="HX41" s="145"/>
    </row>
    <row r="42" spans="1:570">
      <c r="A42" s="1786" t="s">
        <v>1544</v>
      </c>
      <c r="B42" s="1777"/>
      <c r="C42" s="1777"/>
      <c r="D42" s="1777"/>
      <c r="E42" s="1777"/>
      <c r="F42" s="1777"/>
      <c r="G42" s="1777"/>
      <c r="H42" s="1777"/>
      <c r="I42" s="1777"/>
      <c r="J42" s="1777"/>
      <c r="K42" s="1777"/>
      <c r="L42" s="1777"/>
      <c r="M42" s="1777"/>
      <c r="N42" s="1777"/>
      <c r="O42" s="1777"/>
      <c r="P42" s="1777"/>
      <c r="Q42" s="1777"/>
      <c r="R42" s="1777"/>
      <c r="S42" s="1777"/>
      <c r="T42" s="1777"/>
      <c r="U42" s="1777"/>
      <c r="V42" s="1777"/>
      <c r="W42" s="1777"/>
      <c r="X42" s="1777"/>
      <c r="Y42" s="1777"/>
      <c r="Z42" s="1777"/>
      <c r="AA42" s="1777"/>
      <c r="AB42" s="1777"/>
      <c r="AC42" s="1777"/>
      <c r="AD42" s="1777"/>
      <c r="AE42" s="1777"/>
      <c r="AF42" s="1777"/>
      <c r="AG42" s="1777"/>
      <c r="AH42" s="1777"/>
      <c r="AI42" s="1777"/>
      <c r="AJ42" s="1777"/>
      <c r="AK42" s="1777"/>
      <c r="AL42" s="1777"/>
      <c r="AM42" s="1777"/>
      <c r="AN42" s="1777"/>
      <c r="AO42" s="1777"/>
      <c r="AP42" s="1777"/>
      <c r="AQ42" s="1777"/>
      <c r="AR42" s="1777"/>
      <c r="AS42" s="1777"/>
      <c r="AT42" s="1777"/>
      <c r="AU42" s="1777"/>
      <c r="AV42" s="1777"/>
      <c r="AW42" s="1777"/>
      <c r="AX42" s="1777"/>
      <c r="AY42" s="1777"/>
      <c r="AZ42" s="1777"/>
      <c r="BA42" s="1777"/>
      <c r="BB42" s="1777"/>
      <c r="BC42" s="1777"/>
      <c r="BD42" s="1777"/>
      <c r="BE42" s="1777"/>
      <c r="BF42" s="1777"/>
      <c r="BG42" s="1777"/>
      <c r="BH42" s="1777"/>
      <c r="BI42" s="1777"/>
      <c r="BJ42" s="1777"/>
      <c r="BK42" s="1777"/>
      <c r="BL42" s="1777"/>
      <c r="BM42" s="1777"/>
      <c r="BN42" s="1777"/>
      <c r="BO42" s="1777"/>
      <c r="BP42" s="1777"/>
      <c r="BQ42" s="1777"/>
      <c r="BR42" s="1777"/>
      <c r="BS42" s="1777"/>
      <c r="BT42" s="1777"/>
      <c r="BU42" s="1777"/>
      <c r="BV42" s="1777"/>
      <c r="BW42" s="1777"/>
      <c r="BX42" s="1777"/>
      <c r="BY42" s="1777"/>
      <c r="BZ42" s="1777"/>
      <c r="CA42" s="1777"/>
      <c r="CB42" s="1777"/>
      <c r="CC42" s="1777"/>
      <c r="CD42" s="1777"/>
      <c r="CE42" s="1777"/>
      <c r="CF42" s="1777"/>
      <c r="CG42" s="1777"/>
      <c r="CH42" s="1777"/>
      <c r="CI42" s="1777"/>
      <c r="CJ42" s="1777"/>
      <c r="CK42" s="1777"/>
      <c r="CL42" s="1777"/>
      <c r="CM42" s="1777"/>
      <c r="CN42" s="1777"/>
      <c r="CO42" s="1777"/>
      <c r="CP42" s="1777"/>
      <c r="CQ42" s="1777"/>
      <c r="CR42" s="1777"/>
      <c r="CS42" s="1777"/>
      <c r="CT42" s="1777"/>
      <c r="CU42" s="1777"/>
      <c r="CV42" s="1777"/>
      <c r="CW42" s="1777"/>
      <c r="CX42" s="1777"/>
      <c r="CY42" s="1777"/>
      <c r="CZ42" s="1777"/>
      <c r="DA42" s="1777"/>
      <c r="DB42" s="1777"/>
      <c r="DC42" s="1777"/>
      <c r="DD42" s="1777"/>
      <c r="DE42" s="1777"/>
      <c r="DF42" s="1777"/>
      <c r="DG42" s="1777"/>
      <c r="DH42" s="1777"/>
      <c r="DI42" s="1777"/>
      <c r="DJ42" s="1777"/>
      <c r="DK42" s="1777"/>
      <c r="DL42" s="1777"/>
      <c r="DM42" s="1777"/>
      <c r="DN42" s="1777"/>
      <c r="DO42" s="1777"/>
      <c r="DP42" s="1777"/>
      <c r="DQ42" s="1777"/>
      <c r="DR42" s="1777"/>
      <c r="DS42" s="1777"/>
      <c r="DT42" s="1777"/>
      <c r="DU42" s="1777"/>
      <c r="DV42" s="1777"/>
      <c r="DW42" s="1777"/>
      <c r="DX42" s="1777"/>
      <c r="DY42" s="1777"/>
      <c r="DZ42" s="1777"/>
      <c r="EA42" s="1777"/>
      <c r="EB42" s="1777"/>
      <c r="EC42" s="1777"/>
      <c r="ED42" s="1777"/>
      <c r="EE42" s="1777"/>
      <c r="EF42" s="1777"/>
      <c r="EG42" s="1777"/>
      <c r="EH42" s="1777"/>
      <c r="EI42" s="1777"/>
      <c r="EJ42" s="1777"/>
      <c r="EK42" s="1777"/>
      <c r="EL42" s="1777"/>
      <c r="EM42" s="1777"/>
      <c r="EN42" s="1777"/>
      <c r="EO42" s="1777"/>
      <c r="EP42" s="1777"/>
      <c r="EQ42" s="1777"/>
      <c r="ER42" s="1777"/>
      <c r="ES42" s="1777"/>
      <c r="ET42" s="1777"/>
      <c r="EU42" s="1777"/>
      <c r="EV42" s="1777"/>
      <c r="EW42" s="1777"/>
      <c r="EX42" s="1777"/>
    </row>
    <row r="43" spans="1:570">
      <c r="A43" s="2656" t="s">
        <v>1997</v>
      </c>
      <c r="B43" s="1777"/>
      <c r="C43" s="1777"/>
      <c r="D43" s="1777"/>
      <c r="E43" s="1777"/>
      <c r="F43" s="1777"/>
      <c r="G43" s="1777"/>
      <c r="H43" s="1777"/>
      <c r="I43" s="1777"/>
      <c r="J43" s="1777"/>
      <c r="K43" s="1777"/>
      <c r="L43" s="1777"/>
      <c r="M43" s="1777"/>
      <c r="N43" s="1777"/>
      <c r="O43" s="1777"/>
      <c r="P43" s="1777"/>
      <c r="Q43" s="1777"/>
      <c r="R43" s="1777"/>
      <c r="S43" s="1777"/>
      <c r="T43" s="1777"/>
      <c r="U43" s="1777"/>
      <c r="V43" s="1777"/>
      <c r="W43" s="1777"/>
      <c r="X43" s="1777"/>
      <c r="Y43" s="1777"/>
      <c r="Z43" s="1777"/>
      <c r="AA43" s="1777"/>
      <c r="AB43" s="1777"/>
      <c r="AC43" s="1777"/>
      <c r="AD43" s="1777"/>
      <c r="AE43" s="1777"/>
      <c r="AF43" s="1777"/>
      <c r="AG43" s="1777"/>
      <c r="AH43" s="1777"/>
      <c r="AI43" s="1777"/>
      <c r="AJ43" s="1777"/>
      <c r="AK43" s="1777"/>
      <c r="AL43" s="1777"/>
      <c r="AM43" s="1777"/>
      <c r="AN43" s="1777"/>
      <c r="AO43" s="1777"/>
      <c r="AP43" s="1777"/>
      <c r="AQ43" s="1777"/>
      <c r="AR43" s="1777"/>
      <c r="AS43" s="1777"/>
      <c r="AT43" s="1777"/>
      <c r="AU43" s="1777"/>
      <c r="AV43" s="1777"/>
      <c r="AW43" s="1777"/>
      <c r="AX43" s="1777"/>
      <c r="AY43" s="1777"/>
      <c r="AZ43" s="1777"/>
      <c r="BA43" s="1777"/>
      <c r="BB43" s="1777"/>
      <c r="BC43" s="1777"/>
      <c r="BD43" s="1777"/>
      <c r="BE43" s="1777"/>
      <c r="BF43" s="1777"/>
      <c r="BG43" s="1777"/>
      <c r="BH43" s="1777"/>
      <c r="BI43" s="1777"/>
      <c r="BJ43" s="1777"/>
      <c r="BK43" s="1777"/>
      <c r="BL43" s="1777"/>
      <c r="BM43" s="1777"/>
      <c r="BN43" s="1777"/>
      <c r="BO43" s="1777"/>
      <c r="BP43" s="1777"/>
      <c r="BQ43" s="1777"/>
      <c r="BR43" s="1777"/>
      <c r="BS43" s="1777"/>
      <c r="BT43" s="1777"/>
      <c r="BU43" s="1777"/>
      <c r="BV43" s="1777"/>
      <c r="BW43" s="1777"/>
      <c r="BX43" s="1777"/>
      <c r="BY43" s="1777"/>
      <c r="BZ43" s="1777"/>
      <c r="CA43" s="1777"/>
      <c r="CB43" s="1777"/>
      <c r="CC43" s="1777"/>
      <c r="CD43" s="1777"/>
      <c r="CE43" s="1777"/>
      <c r="CF43" s="1777"/>
      <c r="CG43" s="1777"/>
      <c r="CH43" s="1777"/>
      <c r="CI43" s="1777"/>
      <c r="CJ43" s="1777"/>
      <c r="CK43" s="1777"/>
      <c r="CL43" s="1777"/>
      <c r="CM43" s="1777"/>
      <c r="CN43" s="1777"/>
      <c r="CO43" s="1777"/>
      <c r="CP43" s="1777"/>
      <c r="CQ43" s="1777"/>
      <c r="CR43" s="1777"/>
      <c r="CS43" s="1777"/>
      <c r="CT43" s="1777"/>
      <c r="CU43" s="1777"/>
      <c r="CV43" s="1777"/>
      <c r="CW43" s="1777"/>
      <c r="CX43" s="1777"/>
      <c r="CY43" s="1777"/>
      <c r="CZ43" s="1777"/>
      <c r="DA43" s="1777"/>
      <c r="DB43" s="1777"/>
      <c r="DC43" s="1777"/>
      <c r="DD43" s="1777"/>
      <c r="DE43" s="1777"/>
      <c r="DF43" s="1777"/>
      <c r="DG43" s="1777"/>
      <c r="DH43" s="1777"/>
      <c r="DI43" s="1777"/>
      <c r="DJ43" s="1777"/>
      <c r="DK43" s="1777"/>
      <c r="DL43" s="1777"/>
      <c r="DM43" s="1777"/>
      <c r="DN43" s="1777"/>
      <c r="DO43" s="1777"/>
      <c r="DP43" s="1777"/>
      <c r="DQ43" s="1777"/>
      <c r="DR43" s="1777"/>
      <c r="DS43" s="1777"/>
      <c r="DT43" s="1777"/>
      <c r="DU43" s="1777"/>
      <c r="DV43" s="1777"/>
      <c r="DW43" s="1777"/>
      <c r="DX43" s="1777"/>
      <c r="DY43" s="1777"/>
      <c r="DZ43" s="1777"/>
      <c r="EA43" s="1777"/>
      <c r="EB43" s="1777"/>
      <c r="EC43" s="1777"/>
      <c r="ED43" s="1777"/>
      <c r="EE43" s="1777"/>
      <c r="EF43" s="1777"/>
      <c r="EG43" s="1777"/>
      <c r="EH43" s="1777"/>
      <c r="EI43" s="1777"/>
      <c r="EJ43" s="1777"/>
      <c r="EK43" s="1777"/>
      <c r="EL43" s="1777"/>
      <c r="EM43" s="1777"/>
      <c r="EN43" s="1777"/>
      <c r="EO43" s="1777"/>
      <c r="EP43" s="1777"/>
      <c r="EQ43" s="1777"/>
      <c r="ER43" s="1777"/>
      <c r="ES43" s="1777"/>
      <c r="ET43" s="1777"/>
      <c r="EU43" s="1777"/>
      <c r="EV43" s="1777"/>
      <c r="EW43" s="1777"/>
      <c r="EX43" s="1777"/>
      <c r="MT43" s="2197"/>
      <c r="MU43" s="2197"/>
      <c r="MV43" s="1798" t="s">
        <v>1546</v>
      </c>
      <c r="MW43" s="2198"/>
      <c r="MX43" s="2198"/>
      <c r="MY43" s="2198"/>
      <c r="MZ43" s="2198"/>
      <c r="NA43" s="2198"/>
      <c r="NB43" s="2198"/>
      <c r="NC43" s="2198"/>
      <c r="ND43" s="2198"/>
      <c r="NE43" s="2198"/>
      <c r="NF43" s="2198"/>
      <c r="NG43" s="2198"/>
      <c r="NH43" s="2198"/>
      <c r="NI43" s="2198"/>
      <c r="NJ43" s="2198"/>
      <c r="NK43" s="2198"/>
      <c r="NL43" s="2198"/>
      <c r="NM43" s="2198"/>
      <c r="NN43" s="2198"/>
      <c r="NO43" s="2198"/>
      <c r="NP43" s="2198"/>
      <c r="NQ43" s="2198"/>
      <c r="NR43" s="2198"/>
      <c r="NS43" s="2198"/>
      <c r="NT43" s="2198"/>
      <c r="NU43" s="2198"/>
      <c r="NV43" s="2198"/>
      <c r="NW43" s="2198"/>
      <c r="NX43" s="2198"/>
      <c r="NY43" s="2198"/>
      <c r="NZ43" s="2198"/>
      <c r="OA43" s="2198"/>
      <c r="OB43" s="2198"/>
      <c r="OC43" s="2198"/>
      <c r="OD43" s="2198"/>
      <c r="OE43" s="2198"/>
      <c r="OF43" s="2198"/>
      <c r="OG43" s="2198"/>
      <c r="OH43" s="2198"/>
      <c r="OI43" s="2198"/>
      <c r="OJ43" s="2198"/>
      <c r="OK43" s="2198"/>
      <c r="OL43" s="2198"/>
      <c r="OM43" s="2198"/>
      <c r="ON43" s="2198"/>
      <c r="OO43" s="2198"/>
      <c r="OP43" s="2198"/>
      <c r="OQ43" s="2198"/>
      <c r="OR43" s="2198"/>
      <c r="OS43" s="2198"/>
      <c r="OT43" s="2198"/>
      <c r="OU43" s="2198"/>
      <c r="OV43" s="2198"/>
      <c r="OW43" s="2198"/>
      <c r="OX43" s="2198"/>
      <c r="OY43" s="2198"/>
      <c r="OZ43" s="2198"/>
      <c r="PA43" s="2198"/>
      <c r="PB43" s="2199"/>
      <c r="PC43" s="2198"/>
      <c r="PD43" s="2198"/>
      <c r="PE43" s="2198"/>
      <c r="PF43" s="2198"/>
      <c r="PG43" s="2198"/>
      <c r="PH43" s="2198"/>
      <c r="PI43" s="2198"/>
      <c r="PJ43" s="2198"/>
      <c r="PK43" s="2198"/>
      <c r="PL43" s="2198"/>
      <c r="PM43" s="2198"/>
      <c r="PN43" s="2198"/>
      <c r="PO43" s="2198"/>
      <c r="PP43" s="2198"/>
      <c r="PQ43" s="2198"/>
      <c r="PR43" s="2198"/>
      <c r="PS43" s="2198"/>
      <c r="PT43" s="2198"/>
      <c r="PU43" s="2198"/>
      <c r="PV43" s="2198"/>
      <c r="PW43" s="2198"/>
      <c r="PX43" s="2198"/>
      <c r="PY43" s="2198"/>
      <c r="PZ43" s="2198"/>
      <c r="QA43" s="2198"/>
      <c r="QB43" s="2198"/>
      <c r="QC43" s="2198"/>
      <c r="QD43" s="2198"/>
      <c r="QE43" s="2198"/>
      <c r="QF43" s="2198"/>
      <c r="QG43" s="2198"/>
      <c r="QH43" s="2198"/>
      <c r="QI43" s="2198"/>
      <c r="QJ43" s="2198"/>
      <c r="QK43" s="2198"/>
      <c r="QL43" s="2198"/>
      <c r="QM43" s="2198"/>
      <c r="QN43" s="2198"/>
      <c r="QO43" s="2198"/>
      <c r="QP43" s="2198"/>
      <c r="QQ43" s="2198"/>
      <c r="QR43" s="2198"/>
      <c r="QS43" s="2198"/>
      <c r="QT43" s="2198"/>
      <c r="QU43" s="2198"/>
      <c r="QV43" s="2198"/>
      <c r="QW43" s="2198"/>
      <c r="QX43" s="2198"/>
      <c r="QY43" s="2198"/>
      <c r="QZ43" s="2198"/>
      <c r="RA43" s="2198"/>
      <c r="RB43" s="2198"/>
      <c r="RC43" s="2198"/>
      <c r="RD43" s="2198"/>
      <c r="RE43" s="2198"/>
      <c r="RF43" s="2198"/>
      <c r="RG43" s="2198"/>
      <c r="RH43" s="2198"/>
      <c r="RI43" s="2198"/>
      <c r="RJ43" s="2198"/>
      <c r="RK43" s="2198"/>
      <c r="RL43" s="2198"/>
      <c r="RM43" s="2198"/>
      <c r="RN43" s="2198"/>
      <c r="RO43" s="2198"/>
      <c r="RP43" s="2198"/>
      <c r="RQ43" s="2198"/>
      <c r="RR43" s="2198"/>
      <c r="RS43" s="2198"/>
      <c r="RT43" s="2198"/>
      <c r="RU43" s="2198"/>
      <c r="RV43" s="2198"/>
      <c r="RW43" s="2198"/>
      <c r="RX43" s="2198"/>
      <c r="RY43" s="2198"/>
      <c r="RZ43" s="2198"/>
      <c r="SA43" s="2198"/>
      <c r="SB43" s="2198"/>
      <c r="SC43" s="2198"/>
      <c r="SD43" s="2198"/>
      <c r="SE43" s="2198"/>
      <c r="SF43" s="2198"/>
      <c r="SG43" s="2198"/>
      <c r="SH43" s="2198"/>
      <c r="SI43" s="2198"/>
      <c r="SJ43" s="2198"/>
      <c r="SK43" s="2198"/>
      <c r="SL43" s="2198"/>
      <c r="SM43" s="2198"/>
      <c r="SN43" s="2198"/>
      <c r="SO43" s="2198"/>
      <c r="SP43" s="2198"/>
      <c r="SQ43" s="2198"/>
      <c r="SR43" s="2197"/>
      <c r="SS43" s="2197"/>
      <c r="ST43" s="2197"/>
      <c r="SU43" s="2197"/>
      <c r="SV43" s="2197"/>
      <c r="SW43" s="2197"/>
      <c r="SX43" s="2197"/>
      <c r="SY43" s="2197"/>
      <c r="SZ43" s="2197"/>
      <c r="TA43" s="2197"/>
      <c r="TB43" s="2197"/>
      <c r="TC43" s="2197"/>
      <c r="TD43" s="2197"/>
      <c r="TE43" s="2197"/>
      <c r="TF43" s="2197"/>
      <c r="TG43" s="2197"/>
      <c r="TH43" s="2197"/>
      <c r="TI43" s="2197"/>
      <c r="TJ43" s="2197"/>
      <c r="TK43" s="2197"/>
      <c r="TL43" s="2197"/>
      <c r="TM43" s="2197"/>
      <c r="TN43" s="2197"/>
      <c r="TO43" s="2197"/>
      <c r="TP43" s="2197"/>
      <c r="TQ43" s="2197"/>
      <c r="TR43" s="2197"/>
      <c r="TS43" s="2197"/>
      <c r="TT43" s="2197"/>
      <c r="TU43" s="2197"/>
      <c r="TV43" s="2197"/>
      <c r="TW43" s="1992"/>
      <c r="TX43" s="1992"/>
      <c r="TY43" s="1992"/>
      <c r="TZ43" s="1992"/>
      <c r="UA43" s="1992"/>
      <c r="UB43" s="1992"/>
      <c r="UC43" s="1992"/>
      <c r="UD43" s="1992"/>
      <c r="UE43" s="1992"/>
      <c r="UF43" s="1992"/>
      <c r="UG43" s="1992"/>
      <c r="UH43" s="1992"/>
      <c r="UI43" s="1992"/>
      <c r="UJ43" s="1992"/>
      <c r="UK43" s="1992"/>
      <c r="UL43" s="1992"/>
      <c r="UM43" s="1992"/>
      <c r="UN43" s="1992"/>
      <c r="UO43" s="1992"/>
      <c r="UP43" s="1992"/>
      <c r="UQ43" s="2200"/>
      <c r="UR43" s="2200"/>
      <c r="US43" s="2200"/>
      <c r="UT43" s="2200"/>
      <c r="UU43" s="2200"/>
      <c r="UV43" s="2200"/>
      <c r="UW43" s="2200"/>
    </row>
    <row r="44" spans="1:570">
      <c r="EF44" s="2536"/>
      <c r="ET44" s="2536"/>
      <c r="FD44" s="42" t="s">
        <v>2140</v>
      </c>
      <c r="FE44" s="42"/>
      <c r="FF44" s="42"/>
      <c r="FI44" s="2536"/>
      <c r="FN44" s="2822" t="s">
        <v>2138</v>
      </c>
      <c r="FO44" s="2822"/>
      <c r="FP44" s="2822"/>
      <c r="FQ44" s="2822"/>
      <c r="FR44" s="2822"/>
      <c r="FS44" s="2822"/>
      <c r="FT44" s="2822"/>
      <c r="FU44" s="2822"/>
      <c r="FV44" s="2822"/>
      <c r="FW44" s="2822"/>
      <c r="FX44" s="2822"/>
      <c r="FY44" s="2822"/>
      <c r="FZ44" s="2822"/>
      <c r="GA44" s="2822"/>
      <c r="GB44" s="2823" t="s">
        <v>2139</v>
      </c>
      <c r="GC44" s="2823"/>
      <c r="GD44" s="2823"/>
      <c r="GE44" s="2823"/>
      <c r="GF44" s="2823"/>
      <c r="GG44" s="2823"/>
      <c r="GH44" s="2823"/>
      <c r="GI44" s="2823"/>
      <c r="GJ44" s="2823"/>
      <c r="GK44" s="2823"/>
      <c r="GL44" s="2823"/>
      <c r="GM44" s="2823"/>
      <c r="GN44" s="2823"/>
      <c r="GO44" s="2823"/>
      <c r="GP44" s="2823"/>
      <c r="GQ44" s="2823"/>
      <c r="GR44" s="2823"/>
      <c r="GS44" s="2823"/>
      <c r="GT44" s="2823"/>
      <c r="GU44" s="2823"/>
      <c r="MT44" s="1799"/>
      <c r="MU44" s="1800"/>
      <c r="MV44" s="1799"/>
      <c r="MW44" s="1801" t="s">
        <v>1650</v>
      </c>
      <c r="MX44" s="1802"/>
      <c r="MY44" s="1802"/>
      <c r="MZ44" s="1802"/>
      <c r="NA44" s="1802"/>
      <c r="NB44" s="1802"/>
      <c r="NC44" s="1802"/>
      <c r="ND44" s="1802"/>
      <c r="NE44" s="1802"/>
      <c r="NF44" s="1802"/>
      <c r="NG44" s="1802"/>
      <c r="NH44" s="1802"/>
      <c r="NI44" s="1802"/>
      <c r="NJ44" s="1802"/>
      <c r="NK44" s="1802"/>
      <c r="NL44" s="1802"/>
      <c r="NM44" s="1802"/>
      <c r="NN44" s="1802"/>
      <c r="NO44" s="1802"/>
      <c r="NP44" s="1802"/>
      <c r="NQ44" s="1802"/>
      <c r="NR44" s="1802"/>
      <c r="NS44" s="1802"/>
      <c r="NT44" s="1802"/>
      <c r="NU44" s="1802"/>
      <c r="NV44" s="1802"/>
      <c r="NW44" s="1802"/>
      <c r="NX44" s="1802"/>
      <c r="NY44" s="1802"/>
      <c r="NZ44" s="1802"/>
      <c r="OA44" s="1802"/>
      <c r="OB44" s="1802"/>
      <c r="OC44" s="1802"/>
      <c r="OD44" s="1802"/>
      <c r="OE44" s="1802"/>
      <c r="OF44" s="1802"/>
      <c r="OG44" s="1802"/>
      <c r="OH44" s="1802"/>
      <c r="OI44" s="1802"/>
      <c r="OJ44" s="1802"/>
      <c r="OK44" s="1802"/>
      <c r="OL44" s="1802"/>
      <c r="OM44" s="1802"/>
      <c r="ON44" s="1802"/>
      <c r="OO44" s="1802"/>
      <c r="OP44" s="1802"/>
      <c r="OQ44" s="1802"/>
      <c r="OR44" s="1802"/>
      <c r="OS44" s="1802"/>
      <c r="OT44" s="1802"/>
      <c r="OU44" s="1802"/>
      <c r="OV44" s="1802"/>
      <c r="OW44" s="1802"/>
      <c r="OX44" s="1802"/>
      <c r="OY44" s="1802"/>
      <c r="OZ44" s="1802"/>
      <c r="PA44" s="1802"/>
      <c r="PB44" s="1802"/>
      <c r="PC44" s="1802"/>
      <c r="PD44" s="1802"/>
      <c r="PE44" s="1802"/>
      <c r="PF44" s="1802"/>
      <c r="PG44" s="1802"/>
      <c r="PH44" s="1802"/>
      <c r="PI44" s="1802"/>
      <c r="PJ44" s="1802"/>
      <c r="PK44" s="1802"/>
      <c r="PL44" s="1802"/>
      <c r="PM44" s="1802"/>
      <c r="PN44" s="1802"/>
      <c r="PO44" s="1802"/>
      <c r="PP44" s="1802"/>
      <c r="PQ44" s="1802"/>
      <c r="PR44" s="1802"/>
      <c r="PS44" s="1802"/>
      <c r="PT44" s="1802"/>
      <c r="PU44" s="1802"/>
      <c r="PV44" s="1802"/>
      <c r="PW44" s="1802"/>
      <c r="PX44" s="1802"/>
      <c r="PY44" s="1802"/>
      <c r="PZ44" s="1802"/>
      <c r="QA44" s="1802"/>
      <c r="QB44" s="1802"/>
      <c r="QC44" s="1802"/>
      <c r="QD44" s="1802"/>
      <c r="QE44" s="1802"/>
      <c r="QF44" s="1802"/>
      <c r="QG44" s="1802"/>
      <c r="QH44" s="1802"/>
      <c r="QI44" s="1802"/>
      <c r="QJ44" s="1802"/>
      <c r="QK44" s="1802"/>
      <c r="QL44" s="1802"/>
      <c r="QM44" s="1802"/>
      <c r="QN44" s="1802"/>
      <c r="QO44" s="1802"/>
      <c r="QP44" s="1802"/>
      <c r="QQ44" s="1802"/>
      <c r="QR44" s="1802"/>
      <c r="QS44" s="1802"/>
      <c r="QT44" s="1802"/>
      <c r="QU44" s="1802"/>
      <c r="QV44" s="1802"/>
      <c r="QW44" s="1802"/>
      <c r="QX44" s="1802"/>
      <c r="QY44" s="1802"/>
      <c r="QZ44" s="1802"/>
      <c r="RA44" s="1802"/>
      <c r="RB44" s="1802"/>
      <c r="RC44" s="1802"/>
      <c r="RD44" s="1802"/>
      <c r="RE44" s="1802"/>
      <c r="RF44" s="1802"/>
      <c r="RG44" s="1802"/>
      <c r="RH44" s="1802"/>
      <c r="RI44" s="1802"/>
      <c r="RJ44" s="1802"/>
      <c r="RK44" s="1802"/>
      <c r="RL44" s="1802"/>
      <c r="RM44" s="1802"/>
      <c r="RN44" s="1802"/>
      <c r="RO44" s="1802"/>
      <c r="RP44" s="1802"/>
      <c r="RQ44" s="1802"/>
      <c r="RR44" s="1802"/>
      <c r="RS44" s="1802"/>
      <c r="RT44" s="1802"/>
      <c r="RU44" s="1802"/>
      <c r="RV44" s="1802"/>
      <c r="RW44" s="1802"/>
      <c r="RX44" s="1802"/>
      <c r="RY44" s="1802"/>
      <c r="RZ44" s="1802"/>
      <c r="SA44" s="1802"/>
      <c r="SB44" s="1802"/>
      <c r="SC44" s="1802"/>
      <c r="SD44" s="1802"/>
      <c r="SE44" s="1802"/>
      <c r="SF44" s="1802"/>
      <c r="SG44" s="1802"/>
      <c r="SH44" s="1802"/>
      <c r="SI44" s="1802"/>
      <c r="SJ44" s="1802"/>
      <c r="SK44" s="1802"/>
      <c r="SL44" s="1802"/>
      <c r="SM44" s="1802"/>
      <c r="SN44" s="1802"/>
      <c r="SO44" s="1802"/>
      <c r="SP44" s="1802"/>
      <c r="SQ44" s="1803"/>
      <c r="SR44" s="1799"/>
      <c r="SS44" s="1799"/>
      <c r="ST44" s="1799"/>
      <c r="SU44" s="1799"/>
      <c r="SV44" s="1799"/>
      <c r="SW44" s="1799"/>
      <c r="SX44" s="1799"/>
      <c r="SY44" s="1799"/>
      <c r="SZ44" s="1799"/>
      <c r="TA44" s="1799"/>
      <c r="TB44" s="1799"/>
      <c r="TC44" s="1799"/>
      <c r="TD44" s="1799"/>
      <c r="TE44" s="1799"/>
      <c r="TF44" s="1799"/>
      <c r="TG44" s="1799"/>
      <c r="TH44" s="1799"/>
      <c r="TI44" s="1799"/>
      <c r="TJ44" s="1799"/>
      <c r="TK44" s="1799"/>
      <c r="TL44" s="1799"/>
      <c r="TM44" s="1799"/>
      <c r="TN44" s="1799"/>
      <c r="TO44" s="1799"/>
      <c r="TP44" s="1799"/>
      <c r="TQ44" s="1799"/>
      <c r="TR44" s="1799"/>
      <c r="TS44" s="1799"/>
      <c r="TT44" s="1799"/>
      <c r="TU44" s="1799"/>
      <c r="TV44" s="1799"/>
      <c r="TW44" s="1799"/>
      <c r="TX44" s="1799"/>
      <c r="TY44" s="2201"/>
      <c r="TZ44" s="2201"/>
      <c r="UA44" s="2201"/>
      <c r="UB44" s="2201"/>
      <c r="UC44" s="2201"/>
      <c r="UD44" s="2201"/>
      <c r="UE44" s="2201"/>
      <c r="UF44" s="2201"/>
      <c r="UG44" s="2201"/>
      <c r="UH44" s="2201"/>
      <c r="UI44" s="2201"/>
      <c r="UJ44" s="2201"/>
      <c r="UK44" s="2201"/>
      <c r="UL44" s="2201"/>
      <c r="UM44" s="2201"/>
      <c r="UN44" s="2201"/>
      <c r="UO44" s="2201"/>
      <c r="UP44" s="2536"/>
      <c r="UQ44" s="2536"/>
      <c r="UR44" s="2536"/>
      <c r="UX44" s="1125"/>
    </row>
    <row r="45" spans="1:570" s="1125" customFormat="1" ht="36" customHeight="1" outlineLevel="1">
      <c r="A45" s="3903" t="s">
        <v>3037</v>
      </c>
      <c r="B45" s="3903"/>
      <c r="C45" s="3904"/>
      <c r="D45" s="1804">
        <v>0</v>
      </c>
      <c r="E45" s="1805"/>
      <c r="F45" s="1805"/>
      <c r="G45" s="1805"/>
      <c r="H45" s="1805"/>
      <c r="I45" s="1806">
        <v>50</v>
      </c>
      <c r="J45" s="1805"/>
      <c r="K45" s="1805"/>
      <c r="L45" s="1805"/>
      <c r="M45" s="1805"/>
      <c r="N45" s="1806">
        <v>100</v>
      </c>
      <c r="O45" s="1805"/>
      <c r="P45" s="1805"/>
      <c r="Q45" s="1805"/>
      <c r="R45" s="1805"/>
      <c r="S45" s="1806">
        <v>150</v>
      </c>
      <c r="T45" s="1805"/>
      <c r="U45" s="1805"/>
      <c r="V45" s="1805"/>
      <c r="W45" s="1805"/>
      <c r="X45" s="1806">
        <v>200</v>
      </c>
      <c r="Y45" s="1805"/>
      <c r="Z45" s="1805"/>
      <c r="AA45" s="1805"/>
      <c r="AB45" s="1805"/>
      <c r="AC45" s="1806">
        <v>250</v>
      </c>
      <c r="AD45" s="1805"/>
      <c r="AE45" s="1805"/>
      <c r="AF45" s="1805"/>
      <c r="AG45" s="1805"/>
      <c r="AH45" s="1806">
        <v>300</v>
      </c>
      <c r="AI45" s="1805"/>
      <c r="AJ45" s="1805"/>
      <c r="AK45" s="1805"/>
      <c r="AL45" s="1805"/>
      <c r="AM45" s="1806">
        <v>350</v>
      </c>
      <c r="AN45" s="1805"/>
      <c r="AO45" s="1805"/>
      <c r="AP45" s="1805"/>
      <c r="AQ45" s="1805"/>
      <c r="AR45" s="1806">
        <v>400</v>
      </c>
      <c r="AS45" s="1805"/>
      <c r="AT45" s="1805"/>
      <c r="AU45" s="1805"/>
      <c r="AV45" s="1805"/>
      <c r="AW45" s="1806">
        <v>450</v>
      </c>
      <c r="AX45" s="1805"/>
      <c r="AY45" s="1805"/>
      <c r="AZ45" s="1805"/>
      <c r="BA45" s="1805"/>
      <c r="BB45" s="1806">
        <v>500</v>
      </c>
      <c r="BC45" s="1805"/>
      <c r="BD45" s="1805"/>
      <c r="BE45" s="1805"/>
      <c r="BF45" s="1805"/>
      <c r="BG45" s="1806">
        <v>550</v>
      </c>
      <c r="BH45" s="1805"/>
      <c r="BI45" s="1805"/>
      <c r="BJ45" s="1805"/>
      <c r="BK45" s="1805"/>
      <c r="BL45" s="1806">
        <v>600</v>
      </c>
      <c r="BM45" s="1805"/>
      <c r="BN45" s="1805"/>
      <c r="BO45" s="1805"/>
      <c r="BP45" s="1805"/>
      <c r="BQ45" s="1806">
        <v>650</v>
      </c>
      <c r="BR45" s="1805"/>
      <c r="BS45" s="1805"/>
      <c r="BT45" s="1805"/>
      <c r="BU45" s="1805"/>
      <c r="BV45" s="1806">
        <v>700</v>
      </c>
      <c r="BW45" s="1805"/>
      <c r="BX45" s="1805"/>
      <c r="BY45" s="1805"/>
      <c r="BZ45" s="1805"/>
      <c r="CA45" s="1806">
        <v>750</v>
      </c>
      <c r="CB45" s="1805"/>
      <c r="CC45" s="1805"/>
      <c r="CD45" s="1805"/>
      <c r="CE45" s="1805"/>
      <c r="CF45" s="1806">
        <v>800</v>
      </c>
      <c r="CG45" s="1805"/>
      <c r="CH45" s="1805"/>
      <c r="CI45" s="1805"/>
      <c r="CJ45" s="1805"/>
      <c r="CK45" s="1806">
        <v>850</v>
      </c>
      <c r="CL45" s="1805"/>
      <c r="CM45" s="1805"/>
      <c r="CN45" s="1805"/>
      <c r="CO45" s="1805"/>
      <c r="CP45" s="1806">
        <v>900</v>
      </c>
      <c r="CQ45" s="1805"/>
      <c r="CR45" s="1805"/>
      <c r="CS45" s="1805"/>
      <c r="CT45" s="1805"/>
      <c r="CU45" s="1806">
        <v>950</v>
      </c>
      <c r="CV45" s="1805"/>
      <c r="CW45" s="1805"/>
      <c r="CX45" s="1805"/>
      <c r="CY45" s="1805"/>
      <c r="CZ45" s="1806">
        <v>1000</v>
      </c>
      <c r="DA45" s="1805"/>
      <c r="DB45" s="1805"/>
      <c r="DC45" s="1805"/>
      <c r="DD45" s="1805"/>
      <c r="DE45" s="1806">
        <v>1050</v>
      </c>
      <c r="DF45" s="1805"/>
      <c r="DG45" s="1805"/>
      <c r="DH45" s="1805"/>
      <c r="DI45" s="1805"/>
      <c r="DJ45" s="1806">
        <v>1100</v>
      </c>
      <c r="DK45" s="1805"/>
      <c r="DL45" s="1805"/>
      <c r="DM45" s="1805"/>
      <c r="DN45" s="1805"/>
      <c r="DO45" s="1806">
        <v>1150</v>
      </c>
      <c r="DP45" s="1805"/>
      <c r="DQ45" s="1805"/>
      <c r="DR45" s="1805"/>
      <c r="DS45" s="1805"/>
      <c r="DT45" s="1806">
        <v>1200</v>
      </c>
      <c r="DU45" s="1805"/>
      <c r="DV45" s="1805"/>
      <c r="DW45" s="1805"/>
      <c r="DX45" s="1805"/>
      <c r="DY45" s="1806">
        <v>1250</v>
      </c>
      <c r="DZ45" s="1805"/>
      <c r="EA45" s="1805"/>
      <c r="EB45" s="1805"/>
      <c r="EC45" s="1805"/>
      <c r="ED45" s="1806">
        <v>1300</v>
      </c>
      <c r="EE45" s="1805"/>
      <c r="EF45" s="1805"/>
      <c r="EG45" s="1805"/>
      <c r="EH45" s="1805"/>
      <c r="EI45" s="1806">
        <v>1350</v>
      </c>
      <c r="EJ45" s="1805"/>
      <c r="EK45" s="1805"/>
      <c r="EL45" s="1805"/>
      <c r="EM45" s="1805"/>
      <c r="EN45" s="1806">
        <v>1400</v>
      </c>
      <c r="EO45" s="1805"/>
      <c r="EP45" s="1805"/>
      <c r="EQ45" s="1805"/>
      <c r="ER45" s="1805"/>
      <c r="ES45" s="1806">
        <v>1450</v>
      </c>
      <c r="ET45" s="1805"/>
      <c r="EU45" s="1805"/>
      <c r="EV45" s="1805"/>
      <c r="EW45" s="1805"/>
      <c r="EX45" s="1806">
        <v>1500</v>
      </c>
      <c r="EY45" s="1796"/>
      <c r="EZ45" s="1796"/>
      <c r="FA45" s="1796"/>
      <c r="FB45" s="1796"/>
      <c r="FC45" s="1797">
        <v>1550</v>
      </c>
      <c r="FD45" s="1796"/>
      <c r="FE45" s="1796"/>
      <c r="FF45" s="1796"/>
      <c r="FG45" s="1796"/>
      <c r="FH45" s="1797">
        <v>1600</v>
      </c>
      <c r="FI45" s="1796"/>
      <c r="FJ45" s="1796"/>
      <c r="FK45" s="1796"/>
      <c r="FL45" s="1796"/>
      <c r="FM45" s="1797">
        <v>1650</v>
      </c>
      <c r="FN45" s="1796"/>
      <c r="FO45" s="1796"/>
      <c r="FP45" s="1796"/>
      <c r="FQ45" s="1796"/>
      <c r="FR45" s="1797">
        <v>1700</v>
      </c>
      <c r="FS45" s="1796"/>
      <c r="FT45" s="1796"/>
      <c r="FU45" s="1796"/>
      <c r="FV45" s="1796"/>
      <c r="FW45" s="1797">
        <v>1750</v>
      </c>
      <c r="FX45" s="1796"/>
      <c r="FY45" s="1796"/>
      <c r="FZ45" s="1796"/>
      <c r="GA45" s="1796"/>
      <c r="GB45" s="1797">
        <v>1800</v>
      </c>
      <c r="GC45" s="1796"/>
      <c r="GD45" s="1796"/>
      <c r="GE45" s="1796"/>
      <c r="GF45" s="1796"/>
      <c r="GG45" s="1797">
        <v>1850</v>
      </c>
      <c r="GH45" s="1796"/>
      <c r="GI45" s="1796"/>
      <c r="GJ45" s="1796"/>
      <c r="GK45" s="1796"/>
      <c r="GL45" s="1797">
        <v>1900</v>
      </c>
      <c r="GM45" s="1796"/>
      <c r="GN45" s="1796"/>
      <c r="GO45" s="1796"/>
      <c r="GP45" s="1796"/>
      <c r="GQ45" s="1797">
        <v>1950</v>
      </c>
      <c r="GR45" s="1796"/>
      <c r="GS45" s="1796"/>
      <c r="GT45" s="1796"/>
      <c r="GU45" s="1796"/>
      <c r="GV45" s="1797">
        <v>2000</v>
      </c>
      <c r="GW45" s="1122"/>
      <c r="GX45" s="1122"/>
      <c r="GY45" s="1122"/>
      <c r="GZ45" s="1122"/>
      <c r="HA45" s="1122"/>
      <c r="HB45" s="1122"/>
      <c r="HC45" s="1122"/>
      <c r="HD45" s="1122"/>
      <c r="HE45" s="1122"/>
      <c r="HF45" s="1122"/>
      <c r="IC45" s="2541"/>
      <c r="ID45" s="2541"/>
      <c r="IO45" s="2541"/>
      <c r="IP45" s="2541"/>
      <c r="IQ45" s="2541"/>
      <c r="IR45" s="2541"/>
      <c r="IS45" s="2541"/>
      <c r="IT45" s="2541"/>
      <c r="IU45" s="2541"/>
      <c r="IV45" s="2541"/>
      <c r="IW45" s="2541"/>
      <c r="IX45" s="2541"/>
      <c r="LG45" s="2541"/>
      <c r="LH45" s="2541"/>
      <c r="LI45" s="2541"/>
      <c r="LJ45" s="2541"/>
      <c r="LK45" s="2541"/>
      <c r="LL45" s="2541"/>
      <c r="LM45" s="2541"/>
      <c r="LN45" s="2541"/>
      <c r="LO45" s="2541"/>
      <c r="LP45" s="2541"/>
      <c r="LQ45" s="2541"/>
      <c r="LR45" s="2541"/>
      <c r="LS45" s="2541"/>
      <c r="LT45" s="2541"/>
      <c r="LU45" s="2541"/>
      <c r="LV45" s="2541"/>
      <c r="LW45" s="2541"/>
      <c r="LX45" s="2541"/>
      <c r="LY45" s="2541"/>
      <c r="LZ45" s="2541"/>
      <c r="MA45" s="2541"/>
      <c r="MB45" s="2541"/>
      <c r="MC45" s="2541"/>
      <c r="MD45" s="2541"/>
      <c r="ME45" s="2541"/>
      <c r="MF45" s="2541"/>
      <c r="MG45" s="2541"/>
      <c r="MH45" s="2541"/>
      <c r="MT45" s="1799"/>
      <c r="MU45" s="4114" t="s">
        <v>1546</v>
      </c>
      <c r="MV45" s="2202" t="s">
        <v>1603</v>
      </c>
      <c r="MW45" s="1804">
        <v>0</v>
      </c>
      <c r="MX45" s="1805"/>
      <c r="MY45" s="1805"/>
      <c r="MZ45" s="1805"/>
      <c r="NA45" s="1805"/>
      <c r="NB45" s="1806">
        <v>50</v>
      </c>
      <c r="NC45" s="1805"/>
      <c r="ND45" s="1805"/>
      <c r="NE45" s="1805"/>
      <c r="NF45" s="1805"/>
      <c r="NG45" s="1806">
        <v>100</v>
      </c>
      <c r="NH45" s="1805"/>
      <c r="NI45" s="1805"/>
      <c r="NJ45" s="1805"/>
      <c r="NK45" s="1805"/>
      <c r="NL45" s="1806">
        <v>150</v>
      </c>
      <c r="NM45" s="1805"/>
      <c r="NN45" s="1805"/>
      <c r="NO45" s="1805"/>
      <c r="NP45" s="1805"/>
      <c r="NQ45" s="1806">
        <v>200</v>
      </c>
      <c r="NR45" s="1805"/>
      <c r="NS45" s="1805"/>
      <c r="NT45" s="1805"/>
      <c r="NU45" s="1805"/>
      <c r="NV45" s="1806">
        <v>250</v>
      </c>
      <c r="NW45" s="1805"/>
      <c r="NX45" s="1805"/>
      <c r="NY45" s="1805"/>
      <c r="NZ45" s="1805"/>
      <c r="OA45" s="1806">
        <v>300</v>
      </c>
      <c r="OB45" s="1805"/>
      <c r="OC45" s="1805"/>
      <c r="OD45" s="1805"/>
      <c r="OE45" s="1805"/>
      <c r="OF45" s="1806">
        <v>350</v>
      </c>
      <c r="OG45" s="1805"/>
      <c r="OH45" s="1805"/>
      <c r="OI45" s="1805"/>
      <c r="OJ45" s="1805"/>
      <c r="OK45" s="1806">
        <v>400</v>
      </c>
      <c r="OL45" s="1805"/>
      <c r="OM45" s="1805"/>
      <c r="ON45" s="1805"/>
      <c r="OO45" s="1805"/>
      <c r="OP45" s="1806">
        <v>450</v>
      </c>
      <c r="OQ45" s="1805"/>
      <c r="OR45" s="1805"/>
      <c r="OS45" s="1805"/>
      <c r="OT45" s="1805"/>
      <c r="OU45" s="1806">
        <v>500</v>
      </c>
      <c r="OV45" s="1805"/>
      <c r="OW45" s="1805"/>
      <c r="OX45" s="1805"/>
      <c r="OY45" s="1805"/>
      <c r="OZ45" s="1806">
        <v>550</v>
      </c>
      <c r="PA45" s="1805"/>
      <c r="PB45" s="1805"/>
      <c r="PC45" s="1805"/>
      <c r="PD45" s="1805"/>
      <c r="PE45" s="1806">
        <v>600</v>
      </c>
      <c r="PF45" s="1805"/>
      <c r="PG45" s="1805"/>
      <c r="PH45" s="1805"/>
      <c r="PI45" s="1805"/>
      <c r="PJ45" s="1806">
        <v>650</v>
      </c>
      <c r="PK45" s="1805"/>
      <c r="PL45" s="1805"/>
      <c r="PM45" s="1805"/>
      <c r="PN45" s="1805"/>
      <c r="PO45" s="1806">
        <v>700</v>
      </c>
      <c r="PP45" s="1805"/>
      <c r="PQ45" s="1805"/>
      <c r="PR45" s="1805"/>
      <c r="PS45" s="1805"/>
      <c r="PT45" s="1806">
        <v>750</v>
      </c>
      <c r="PU45" s="1805"/>
      <c r="PV45" s="1805"/>
      <c r="PW45" s="1805"/>
      <c r="PX45" s="1805"/>
      <c r="PY45" s="1806">
        <v>800</v>
      </c>
      <c r="PZ45" s="1805"/>
      <c r="QA45" s="1805"/>
      <c r="QB45" s="1805"/>
      <c r="QC45" s="1805"/>
      <c r="QD45" s="1806">
        <v>850</v>
      </c>
      <c r="QE45" s="1805"/>
      <c r="QF45" s="1805"/>
      <c r="QG45" s="1805"/>
      <c r="QH45" s="1805"/>
      <c r="QI45" s="1806">
        <v>900</v>
      </c>
      <c r="QJ45" s="1805"/>
      <c r="QK45" s="1805"/>
      <c r="QL45" s="1805"/>
      <c r="QM45" s="1805"/>
      <c r="QN45" s="1806">
        <v>950</v>
      </c>
      <c r="QO45" s="1805"/>
      <c r="QP45" s="1805"/>
      <c r="QQ45" s="1805"/>
      <c r="QR45" s="1805"/>
      <c r="QS45" s="1806">
        <v>1000</v>
      </c>
      <c r="QT45" s="1805"/>
      <c r="QU45" s="1805"/>
      <c r="QV45" s="1805"/>
      <c r="QW45" s="1805"/>
      <c r="QX45" s="1806">
        <v>1050</v>
      </c>
      <c r="QY45" s="1805"/>
      <c r="QZ45" s="1805"/>
      <c r="RA45" s="1805"/>
      <c r="RB45" s="1805"/>
      <c r="RC45" s="1806">
        <v>1100</v>
      </c>
      <c r="RD45" s="1805"/>
      <c r="RE45" s="1805"/>
      <c r="RF45" s="1805"/>
      <c r="RG45" s="1805"/>
      <c r="RH45" s="1806">
        <v>1150</v>
      </c>
      <c r="RI45" s="1805"/>
      <c r="RJ45" s="1805"/>
      <c r="RK45" s="1805"/>
      <c r="RL45" s="1805"/>
      <c r="RM45" s="1806">
        <v>1200</v>
      </c>
      <c r="RN45" s="1805"/>
      <c r="RO45" s="1805"/>
      <c r="RP45" s="1805"/>
      <c r="RQ45" s="1805"/>
      <c r="RR45" s="1806">
        <v>1250</v>
      </c>
      <c r="RS45" s="1805"/>
      <c r="RT45" s="1805"/>
      <c r="RU45" s="1805"/>
      <c r="RV45" s="1805"/>
      <c r="RW45" s="1806">
        <v>1300</v>
      </c>
      <c r="RX45" s="1805"/>
      <c r="RY45" s="1805"/>
      <c r="RZ45" s="1805"/>
      <c r="SA45" s="1805"/>
      <c r="SB45" s="1806">
        <v>1350</v>
      </c>
      <c r="SC45" s="1805"/>
      <c r="SD45" s="1805"/>
      <c r="SE45" s="1805"/>
      <c r="SF45" s="1805"/>
      <c r="SG45" s="1806">
        <v>1400</v>
      </c>
      <c r="SH45" s="1805"/>
      <c r="SI45" s="1805"/>
      <c r="SJ45" s="1805"/>
      <c r="SK45" s="1805"/>
      <c r="SL45" s="1806">
        <v>1450</v>
      </c>
      <c r="SM45" s="1805"/>
      <c r="SN45" s="1805"/>
      <c r="SO45" s="1805"/>
      <c r="SP45" s="1805"/>
      <c r="SQ45" s="1806">
        <v>1500</v>
      </c>
      <c r="SR45" s="1796"/>
      <c r="SS45" s="1796"/>
      <c r="ST45" s="1796"/>
      <c r="SU45" s="1796"/>
      <c r="SV45" s="1797">
        <v>1550</v>
      </c>
      <c r="SW45" s="1796"/>
      <c r="SX45" s="1796"/>
      <c r="SY45" s="1796"/>
      <c r="SZ45" s="1796"/>
      <c r="TA45" s="1797">
        <v>1600</v>
      </c>
      <c r="TB45" s="1796"/>
      <c r="TC45" s="1796"/>
      <c r="TD45" s="1796"/>
      <c r="TE45" s="1796"/>
      <c r="TF45" s="1797">
        <v>1650</v>
      </c>
      <c r="TG45" s="1796"/>
      <c r="TH45" s="1796"/>
      <c r="TI45" s="1796"/>
      <c r="TJ45" s="1796"/>
      <c r="TK45" s="1797">
        <v>1700</v>
      </c>
      <c r="TL45" s="1796"/>
      <c r="TM45" s="1796"/>
      <c r="TN45" s="1796"/>
      <c r="TO45" s="1796"/>
      <c r="TP45" s="1797">
        <v>1750</v>
      </c>
      <c r="TQ45" s="1796"/>
      <c r="TR45" s="1796"/>
      <c r="TS45" s="1796"/>
      <c r="TT45" s="1796"/>
      <c r="TU45" s="1797">
        <v>1800</v>
      </c>
      <c r="TV45" s="1796"/>
      <c r="TW45" s="1796"/>
      <c r="TX45" s="1796"/>
      <c r="TY45" s="1796"/>
      <c r="TZ45" s="1797">
        <v>1850</v>
      </c>
      <c r="UA45" s="1796"/>
      <c r="UB45" s="1796"/>
      <c r="UC45" s="1796"/>
      <c r="UD45" s="1796"/>
      <c r="UE45" s="1797">
        <v>1900</v>
      </c>
      <c r="UF45" s="1796"/>
      <c r="UG45" s="1796"/>
      <c r="UH45" s="1796"/>
      <c r="UI45" s="1796"/>
      <c r="UJ45" s="1797">
        <v>1950</v>
      </c>
      <c r="UK45" s="1796"/>
      <c r="UL45" s="1796"/>
      <c r="UM45" s="1796"/>
      <c r="UN45" s="1796"/>
      <c r="UO45" s="1797">
        <v>2000</v>
      </c>
      <c r="UP45" s="2536"/>
      <c r="UQ45" s="2536"/>
      <c r="UR45" s="2536"/>
      <c r="US45" s="1122"/>
      <c r="UT45" s="1122"/>
      <c r="UU45" s="1122"/>
      <c r="UV45" s="1122"/>
      <c r="UW45" s="1122"/>
      <c r="UX45" s="1122"/>
    </row>
    <row r="46" spans="1:570">
      <c r="B46" s="2482"/>
      <c r="C46" s="3924" t="s">
        <v>1854</v>
      </c>
      <c r="D46" s="2483"/>
      <c r="E46" s="2484"/>
      <c r="F46" s="2484"/>
      <c r="G46" s="2484"/>
      <c r="H46" s="2484"/>
      <c r="I46" s="2485"/>
      <c r="J46" s="2484"/>
      <c r="K46" s="2484"/>
      <c r="L46" s="2484"/>
      <c r="M46" s="2484"/>
      <c r="N46" s="2485"/>
      <c r="O46" s="2484"/>
      <c r="P46" s="2484"/>
      <c r="Q46" s="2484"/>
      <c r="R46" s="2484"/>
      <c r="S46" s="2485"/>
      <c r="T46" s="2484"/>
      <c r="U46" s="2484"/>
      <c r="V46" s="2484"/>
      <c r="W46" s="2484"/>
      <c r="X46" s="2485"/>
      <c r="Y46" s="2484"/>
      <c r="Z46" s="2484"/>
      <c r="AA46" s="2484"/>
      <c r="AB46" s="2484"/>
      <c r="AC46" s="2485"/>
      <c r="AD46" s="2484"/>
      <c r="AE46" s="2484"/>
      <c r="AF46" s="2484"/>
      <c r="AG46" s="2484"/>
      <c r="AH46" s="2485"/>
      <c r="AI46" s="2484"/>
      <c r="AJ46" s="2484"/>
      <c r="AK46" s="2484"/>
      <c r="AL46" s="2484"/>
      <c r="AM46" s="2485"/>
      <c r="AN46" s="2484"/>
      <c r="AO46" s="2484"/>
      <c r="AP46" s="2484"/>
      <c r="AQ46" s="2484"/>
      <c r="AR46" s="2485"/>
      <c r="AS46" s="2484"/>
      <c r="AT46" s="2484"/>
      <c r="AU46" s="2484"/>
      <c r="AV46" s="2484"/>
      <c r="AW46" s="2485"/>
      <c r="AX46" s="2484"/>
      <c r="AY46" s="2484"/>
      <c r="AZ46" s="2484"/>
      <c r="BA46" s="2484"/>
      <c r="BB46" s="2485"/>
      <c r="BC46" s="2484"/>
      <c r="BD46" s="2484"/>
      <c r="BE46" s="2484"/>
      <c r="BF46" s="2484"/>
      <c r="BG46" s="2485"/>
      <c r="BH46" s="2484"/>
      <c r="BI46" s="2507"/>
      <c r="BJ46" s="2484"/>
      <c r="BK46" s="2484"/>
      <c r="BL46" s="2485"/>
      <c r="BM46" s="2484"/>
      <c r="BN46" s="2484"/>
      <c r="BO46" s="2484"/>
      <c r="BP46" s="2484"/>
      <c r="BQ46" s="2485"/>
      <c r="BR46" s="2484"/>
      <c r="BS46" s="2484"/>
      <c r="BT46" s="2484"/>
      <c r="BU46" s="2484"/>
      <c r="BV46" s="2485"/>
      <c r="BW46" s="2484"/>
      <c r="BX46" s="2484"/>
      <c r="BY46" s="2484"/>
      <c r="BZ46" s="2484"/>
      <c r="CA46" s="2485"/>
      <c r="CB46" s="2484"/>
      <c r="CC46" s="2484"/>
      <c r="CD46" s="2484"/>
      <c r="CE46" s="2484"/>
      <c r="CF46" s="2485"/>
      <c r="CG46" s="2484"/>
      <c r="CH46" s="2484"/>
      <c r="CI46" s="2484"/>
      <c r="CJ46" s="2484"/>
      <c r="CK46" s="2485"/>
      <c r="CL46" s="2484"/>
      <c r="CM46" s="2484"/>
      <c r="CN46" s="2484"/>
      <c r="CO46" s="2484"/>
      <c r="CP46" s="2485"/>
      <c r="CQ46" s="2484"/>
      <c r="CR46" s="2484"/>
      <c r="CS46" s="2484"/>
      <c r="CT46" s="2484"/>
      <c r="CU46" s="2485"/>
      <c r="CV46" s="2484"/>
      <c r="CW46" s="2484"/>
      <c r="CX46" s="2484"/>
      <c r="CY46" s="2484"/>
      <c r="CZ46" s="2485"/>
      <c r="DA46" s="2484"/>
      <c r="DB46" s="2484"/>
      <c r="DC46" s="2484"/>
      <c r="DD46" s="2484"/>
      <c r="DE46" s="2485"/>
      <c r="DF46" s="2484"/>
      <c r="DG46" s="2484"/>
      <c r="DH46" s="2484"/>
      <c r="DI46" s="2484"/>
      <c r="DJ46" s="2485"/>
      <c r="DK46" s="2484"/>
      <c r="DL46" s="2484"/>
      <c r="DM46" s="2484"/>
      <c r="DN46" s="2484"/>
      <c r="DO46" s="2485"/>
      <c r="DP46" s="2484"/>
      <c r="DQ46" s="2484"/>
      <c r="DR46" s="2484"/>
      <c r="DS46" s="2484"/>
      <c r="DT46" s="2485"/>
      <c r="DU46" s="2484"/>
      <c r="DV46" s="2484"/>
      <c r="DW46" s="2484"/>
      <c r="DX46" s="2484"/>
      <c r="DY46" s="2485"/>
      <c r="DZ46" s="2484"/>
      <c r="EA46" s="2484"/>
      <c r="EB46" s="2484"/>
      <c r="EC46" s="2484"/>
      <c r="ED46" s="2485"/>
      <c r="EE46" s="2484"/>
      <c r="EF46" s="2484"/>
      <c r="EG46" s="2484"/>
      <c r="EH46" s="2484"/>
      <c r="EI46" s="2485"/>
      <c r="EJ46" s="2484"/>
      <c r="EK46" s="2484"/>
      <c r="EL46" s="2484"/>
      <c r="EM46" s="2484"/>
      <c r="EN46" s="2485"/>
      <c r="EO46" s="2484"/>
      <c r="EP46" s="2484"/>
      <c r="EQ46" s="2484"/>
      <c r="ER46" s="2484"/>
      <c r="ES46" s="2485"/>
      <c r="ET46" s="2484"/>
      <c r="EU46" s="2484"/>
      <c r="EV46" s="2484"/>
      <c r="EW46" s="2484"/>
      <c r="EX46" s="2485"/>
      <c r="EY46" s="2493"/>
      <c r="EZ46" s="2493"/>
      <c r="FA46" s="2493"/>
      <c r="FB46" s="2493"/>
      <c r="FC46" s="2493"/>
      <c r="FD46" s="2493"/>
      <c r="FE46" s="2493"/>
      <c r="FF46" s="2493"/>
      <c r="FG46" s="2493"/>
      <c r="FH46" s="2493"/>
      <c r="FI46" s="2493"/>
      <c r="FJ46" s="2493"/>
      <c r="FK46" s="2493"/>
      <c r="FL46" s="2493"/>
      <c r="FM46" s="2493"/>
      <c r="FN46" s="2493"/>
      <c r="FO46" s="2493"/>
      <c r="FP46" s="2493"/>
      <c r="FQ46" s="2493"/>
      <c r="FR46" s="2493"/>
      <c r="FS46" s="2493"/>
      <c r="FT46" s="2493"/>
      <c r="FU46" s="2493"/>
      <c r="FV46" s="2493"/>
      <c r="FW46" s="2493"/>
      <c r="FX46" s="2493"/>
      <c r="FY46" s="2493"/>
      <c r="FZ46" s="2493"/>
      <c r="GA46" s="2493"/>
      <c r="GB46" s="2493"/>
      <c r="GC46" s="2493"/>
      <c r="GD46" s="2493"/>
      <c r="GE46" s="2493"/>
      <c r="GF46" s="2498"/>
      <c r="GG46" s="2498"/>
      <c r="GH46" s="2498"/>
      <c r="GI46" s="2498"/>
      <c r="GJ46" s="2498"/>
      <c r="GK46" s="2498"/>
      <c r="GL46" s="2498"/>
      <c r="GM46" s="2498"/>
      <c r="GN46" s="2498"/>
      <c r="GO46" s="2498"/>
      <c r="GP46" s="2498"/>
      <c r="GQ46" s="2498"/>
      <c r="GR46" s="2498"/>
      <c r="GS46" s="2498"/>
      <c r="GT46" s="2498"/>
      <c r="GU46" s="2498"/>
      <c r="GV46" s="2499"/>
      <c r="MT46" s="1799"/>
      <c r="MU46" s="4114"/>
      <c r="MV46" s="1799">
        <v>350</v>
      </c>
      <c r="MW46" s="1807"/>
      <c r="MX46" s="1808"/>
      <c r="MY46" s="1808"/>
      <c r="MZ46" s="1808"/>
      <c r="NA46" s="1808"/>
      <c r="NB46" s="1809"/>
      <c r="NC46" s="1808"/>
      <c r="ND46" s="1808"/>
      <c r="NE46" s="1808"/>
      <c r="NF46" s="1808"/>
      <c r="NG46" s="1809"/>
      <c r="NH46" s="1808"/>
      <c r="NI46" s="1808"/>
      <c r="NJ46" s="1808"/>
      <c r="NK46" s="1808"/>
      <c r="NL46" s="1809"/>
      <c r="NM46" s="1808"/>
      <c r="NN46" s="1808"/>
      <c r="NO46" s="1808"/>
      <c r="NP46" s="1808"/>
      <c r="NQ46" s="1809"/>
      <c r="NR46" s="1808"/>
      <c r="NS46" s="1808"/>
      <c r="NT46" s="1808"/>
      <c r="NU46" s="1808"/>
      <c r="NV46" s="1809"/>
      <c r="NW46" s="1808"/>
      <c r="NX46" s="1808"/>
      <c r="NY46" s="1808"/>
      <c r="NZ46" s="1808"/>
      <c r="OA46" s="1809"/>
      <c r="OB46" s="1808"/>
      <c r="OC46" s="1808"/>
      <c r="OD46" s="1808"/>
      <c r="OE46" s="1808"/>
      <c r="OF46" s="1809"/>
      <c r="OG46" s="1808"/>
      <c r="OH46" s="1808"/>
      <c r="OI46" s="1808"/>
      <c r="OJ46" s="1808"/>
      <c r="OK46" s="1809"/>
      <c r="OL46" s="1808"/>
      <c r="OM46" s="1808"/>
      <c r="ON46" s="1808"/>
      <c r="OO46" s="1808"/>
      <c r="OP46" s="1809"/>
      <c r="OQ46" s="1808"/>
      <c r="OR46" s="1808"/>
      <c r="OS46" s="1808"/>
      <c r="OT46" s="1808"/>
      <c r="OU46" s="1809"/>
      <c r="OV46" s="1808"/>
      <c r="OW46" s="1808"/>
      <c r="OX46" s="1808"/>
      <c r="OY46" s="1808"/>
      <c r="OZ46" s="1809"/>
      <c r="PA46" s="1808"/>
      <c r="PB46" s="1810"/>
      <c r="PC46" s="1808"/>
      <c r="PD46" s="1808"/>
      <c r="PE46" s="1809"/>
      <c r="PF46" s="1808"/>
      <c r="PG46" s="1808"/>
      <c r="PH46" s="1808"/>
      <c r="PI46" s="1808"/>
      <c r="PJ46" s="1809"/>
      <c r="PK46" s="1808"/>
      <c r="PL46" s="1808"/>
      <c r="PM46" s="1808"/>
      <c r="PN46" s="1808"/>
      <c r="PO46" s="1809"/>
      <c r="PP46" s="1808"/>
      <c r="PQ46" s="1808"/>
      <c r="PR46" s="1808"/>
      <c r="PS46" s="1808"/>
      <c r="PT46" s="1809"/>
      <c r="PU46" s="1808"/>
      <c r="PV46" s="1808"/>
      <c r="PW46" s="1808"/>
      <c r="PX46" s="1808"/>
      <c r="PY46" s="1809"/>
      <c r="PZ46" s="1808"/>
      <c r="QA46" s="1808"/>
      <c r="QB46" s="1808"/>
      <c r="QC46" s="1808"/>
      <c r="QD46" s="1809"/>
      <c r="QE46" s="1808"/>
      <c r="QF46" s="1808"/>
      <c r="QG46" s="1808"/>
      <c r="QH46" s="1808"/>
      <c r="QI46" s="1809"/>
      <c r="QJ46" s="1808"/>
      <c r="QK46" s="1808"/>
      <c r="QL46" s="1808"/>
      <c r="QM46" s="1808"/>
      <c r="QN46" s="1809"/>
      <c r="QO46" s="1808"/>
      <c r="QP46" s="1808"/>
      <c r="QQ46" s="1808"/>
      <c r="QR46" s="1808"/>
      <c r="QS46" s="1809"/>
      <c r="QT46" s="1808"/>
      <c r="QU46" s="1808"/>
      <c r="QV46" s="1808"/>
      <c r="QW46" s="1808"/>
      <c r="QX46" s="1809"/>
      <c r="QY46" s="1808"/>
      <c r="QZ46" s="1808"/>
      <c r="RA46" s="1808"/>
      <c r="RB46" s="1808"/>
      <c r="RC46" s="1809"/>
      <c r="RD46" s="1808"/>
      <c r="RE46" s="1808"/>
      <c r="RF46" s="1808"/>
      <c r="RG46" s="1808"/>
      <c r="RH46" s="1809"/>
      <c r="RI46" s="1808"/>
      <c r="RJ46" s="1808"/>
      <c r="RK46" s="1808"/>
      <c r="RL46" s="1808"/>
      <c r="RM46" s="1809"/>
      <c r="RN46" s="1808"/>
      <c r="RO46" s="1808"/>
      <c r="RP46" s="1808"/>
      <c r="RQ46" s="1808"/>
      <c r="RR46" s="1809"/>
      <c r="RS46" s="1808"/>
      <c r="RT46" s="1808"/>
      <c r="RU46" s="1808"/>
      <c r="RV46" s="1808"/>
      <c r="RW46" s="1809"/>
      <c r="RX46" s="1808"/>
      <c r="RY46" s="1808"/>
      <c r="RZ46" s="1808"/>
      <c r="SA46" s="1808"/>
      <c r="SB46" s="1809"/>
      <c r="SC46" s="1808"/>
      <c r="SD46" s="1808"/>
      <c r="SE46" s="1808"/>
      <c r="SF46" s="1808"/>
      <c r="SG46" s="1809"/>
      <c r="SH46" s="1808"/>
      <c r="SI46" s="1808"/>
      <c r="SJ46" s="1808"/>
      <c r="SK46" s="1808"/>
      <c r="SL46" s="1809"/>
      <c r="SM46" s="1808"/>
      <c r="SN46" s="1808"/>
      <c r="SO46" s="1808"/>
      <c r="SP46" s="1808"/>
      <c r="SQ46" s="1809"/>
      <c r="SR46" s="1799"/>
      <c r="SS46" s="1799"/>
      <c r="ST46" s="1799"/>
      <c r="SU46" s="1799"/>
      <c r="SV46" s="1799"/>
      <c r="SW46" s="1799"/>
      <c r="SX46" s="1799"/>
      <c r="SY46" s="1799"/>
      <c r="SZ46" s="1799"/>
      <c r="TA46" s="1799"/>
      <c r="TB46" s="1799"/>
      <c r="TC46" s="1799"/>
      <c r="TD46" s="1799"/>
      <c r="TE46" s="1799"/>
      <c r="TF46" s="1799"/>
      <c r="TG46" s="1799"/>
      <c r="TH46" s="1799"/>
      <c r="TI46" s="1799"/>
      <c r="TJ46" s="1799"/>
      <c r="TK46" s="1799"/>
      <c r="TL46" s="1799"/>
      <c r="TM46" s="1799"/>
      <c r="TN46" s="1799"/>
      <c r="TO46" s="1799"/>
      <c r="TP46" s="1799"/>
      <c r="TQ46" s="1799"/>
      <c r="TR46" s="1799"/>
      <c r="TS46" s="1799"/>
      <c r="TT46" s="1799"/>
      <c r="TU46" s="1799"/>
      <c r="TV46" s="1799"/>
      <c r="TW46" s="1799"/>
      <c r="TX46" s="1799"/>
      <c r="TY46" s="2203"/>
      <c r="TZ46" s="2203"/>
      <c r="UA46" s="2203"/>
      <c r="UB46" s="2203"/>
      <c r="UC46" s="2203"/>
      <c r="UD46" s="2203"/>
      <c r="UE46" s="2203"/>
      <c r="UF46" s="2203"/>
      <c r="UG46" s="2203"/>
      <c r="UH46" s="2203"/>
      <c r="UI46" s="2203"/>
      <c r="UJ46" s="2203"/>
      <c r="UK46" s="2203"/>
      <c r="UL46" s="2203"/>
      <c r="UM46" s="2203"/>
      <c r="UN46" s="2203"/>
      <c r="UO46" s="2203"/>
      <c r="UP46" s="2536"/>
      <c r="UQ46" s="2536"/>
      <c r="UR46" s="2536"/>
    </row>
    <row r="47" spans="1:570" s="2536" customFormat="1">
      <c r="B47" s="2482"/>
      <c r="C47" s="3925"/>
      <c r="D47" s="2672"/>
      <c r="E47" s="2672"/>
      <c r="F47" s="2672"/>
      <c r="G47" s="2672"/>
      <c r="H47" s="2672"/>
      <c r="I47" s="2673"/>
      <c r="J47" s="2672"/>
      <c r="K47" s="2672"/>
      <c r="L47" s="2672" t="s">
        <v>1989</v>
      </c>
      <c r="M47" s="2672"/>
      <c r="N47" s="2673"/>
      <c r="O47" s="2672"/>
      <c r="P47" s="2672"/>
      <c r="Q47" s="2672"/>
      <c r="R47" s="2672"/>
      <c r="S47" s="2673"/>
      <c r="T47" s="2672"/>
      <c r="U47" s="2672"/>
      <c r="V47" s="2672"/>
      <c r="W47" s="2672"/>
      <c r="X47" s="2673"/>
      <c r="Y47" s="2672"/>
      <c r="Z47" s="2672"/>
      <c r="AA47" s="2672"/>
      <c r="AB47" s="2672"/>
      <c r="AC47" s="2673"/>
      <c r="AD47" s="2672"/>
      <c r="AE47" s="2672"/>
      <c r="AF47" s="2672"/>
      <c r="AG47" s="2672"/>
      <c r="AH47" s="2673"/>
      <c r="AI47" s="2672"/>
      <c r="AJ47" s="2672"/>
      <c r="AK47" s="2672"/>
      <c r="AL47" s="2672"/>
      <c r="AM47" s="2673"/>
      <c r="AN47" s="2672"/>
      <c r="AO47" s="2672"/>
      <c r="AP47" s="2672"/>
      <c r="AQ47" s="2672"/>
      <c r="AR47" s="2673"/>
      <c r="AS47" s="2672"/>
      <c r="AT47" s="2672"/>
      <c r="AU47" s="2672"/>
      <c r="AV47" s="2672"/>
      <c r="AW47" s="2673"/>
      <c r="AX47" s="2672"/>
      <c r="AY47" s="2674" t="s">
        <v>1990</v>
      </c>
      <c r="AZ47" s="1808"/>
      <c r="BA47" s="1808"/>
      <c r="BB47" s="1809"/>
      <c r="BC47" s="1808"/>
      <c r="BD47" s="1808"/>
      <c r="BE47" s="1808"/>
      <c r="BF47" s="1808"/>
      <c r="BG47" s="1809"/>
      <c r="BH47" s="1808"/>
      <c r="BI47" s="1810"/>
      <c r="BJ47" s="1808"/>
      <c r="BK47" s="1808"/>
      <c r="BL47" s="1809"/>
      <c r="BM47" s="1808"/>
      <c r="BN47" s="1808"/>
      <c r="BO47" s="1808"/>
      <c r="BP47" s="1808"/>
      <c r="BQ47" s="1809"/>
      <c r="BR47" s="1808"/>
      <c r="BS47" s="1808"/>
      <c r="BT47" s="1808"/>
      <c r="BU47" s="1808"/>
      <c r="BV47" s="1809"/>
      <c r="BW47" s="1808"/>
      <c r="BX47" s="1808"/>
      <c r="BY47" s="1808"/>
      <c r="BZ47" s="1808"/>
      <c r="CA47" s="1809"/>
      <c r="CB47" s="1808"/>
      <c r="CC47" s="1808"/>
      <c r="CD47" s="1808"/>
      <c r="CE47" s="1808"/>
      <c r="CF47" s="1809"/>
      <c r="CG47" s="1808"/>
      <c r="CH47" s="1808"/>
      <c r="CI47" s="1808"/>
      <c r="CJ47" s="1808"/>
      <c r="CK47" s="1809"/>
      <c r="CL47" s="1808"/>
      <c r="CM47" s="1808"/>
      <c r="CN47" s="1808"/>
      <c r="CO47" s="1808"/>
      <c r="CP47" s="1809"/>
      <c r="CQ47" s="1808"/>
      <c r="CR47" s="1808"/>
      <c r="CS47" s="1808"/>
      <c r="CT47" s="1808"/>
      <c r="CU47" s="1809"/>
      <c r="CV47" s="1808"/>
      <c r="CW47" s="1808"/>
      <c r="CX47" s="1808"/>
      <c r="CY47" s="1808"/>
      <c r="CZ47" s="1809"/>
      <c r="DA47" s="1808"/>
      <c r="DB47" s="1808"/>
      <c r="DC47" s="1808"/>
      <c r="DD47" s="1808"/>
      <c r="DE47" s="1809"/>
      <c r="DF47" s="1808"/>
      <c r="DG47" s="1808"/>
      <c r="DH47" s="1808"/>
      <c r="DI47" s="1808"/>
      <c r="DJ47" s="1809"/>
      <c r="DK47" s="1808"/>
      <c r="DL47" s="1808"/>
      <c r="DM47" s="1808"/>
      <c r="DN47" s="1808"/>
      <c r="DO47" s="1809"/>
      <c r="DP47" s="1808"/>
      <c r="DQ47" s="1808"/>
      <c r="DR47" s="1808"/>
      <c r="DS47" s="1808"/>
      <c r="DT47" s="1809"/>
      <c r="DU47" s="1808"/>
      <c r="DV47" s="1808"/>
      <c r="DW47" s="1808"/>
      <c r="DX47" s="1808"/>
      <c r="DY47" s="1809"/>
      <c r="DZ47" s="1808"/>
      <c r="EA47" s="1808"/>
      <c r="EB47" s="1808"/>
      <c r="EC47" s="1808"/>
      <c r="ED47" s="1809"/>
      <c r="EE47" s="1808"/>
      <c r="EF47" s="1808"/>
      <c r="EG47" s="1808"/>
      <c r="EH47" s="1808"/>
      <c r="EI47" s="1809"/>
      <c r="EJ47" s="1808"/>
      <c r="EK47" s="1808"/>
      <c r="EL47" s="1808"/>
      <c r="EM47" s="1808"/>
      <c r="EN47" s="1809"/>
      <c r="EO47" s="1808"/>
      <c r="EP47" s="1808"/>
      <c r="EQ47" s="1808"/>
      <c r="ER47" s="1808"/>
      <c r="ES47" s="1809"/>
      <c r="ET47" s="1808"/>
      <c r="EU47" s="1808"/>
      <c r="EV47" s="1808"/>
      <c r="EW47" s="1808"/>
      <c r="EX47" s="1809"/>
      <c r="EY47" s="1799"/>
      <c r="EZ47" s="1799"/>
      <c r="FA47" s="1799"/>
      <c r="FB47" s="1799"/>
      <c r="FC47" s="1799"/>
      <c r="FD47" s="1799"/>
      <c r="FE47" s="1799"/>
      <c r="FF47" s="1799"/>
      <c r="FG47" s="1799"/>
      <c r="FH47" s="1799"/>
      <c r="FI47" s="1799"/>
      <c r="FJ47" s="1799"/>
      <c r="FK47" s="1799"/>
      <c r="FL47" s="1799"/>
      <c r="FM47" s="1799"/>
      <c r="FN47" s="1799"/>
      <c r="FO47" s="1799"/>
      <c r="FP47" s="1799"/>
      <c r="FQ47" s="1799"/>
      <c r="FR47" s="1799"/>
      <c r="FS47" s="1799"/>
      <c r="FT47" s="1799"/>
      <c r="FU47" s="1799"/>
      <c r="FV47" s="1799"/>
      <c r="FW47" s="1799"/>
      <c r="FX47" s="1799"/>
      <c r="FY47" s="1799"/>
      <c r="FZ47" s="1799"/>
      <c r="GA47" s="1799"/>
      <c r="GB47" s="1799"/>
      <c r="GC47" s="1799"/>
      <c r="GD47" s="1799"/>
      <c r="GE47" s="1799"/>
      <c r="GF47" s="2496"/>
      <c r="GG47" s="2496"/>
      <c r="GH47" s="2496"/>
      <c r="GI47" s="2496"/>
      <c r="GJ47" s="2496"/>
      <c r="GK47" s="2496"/>
      <c r="GL47" s="2496"/>
      <c r="GM47" s="2496"/>
      <c r="GN47" s="2496"/>
      <c r="GO47" s="2496"/>
      <c r="GP47" s="2496"/>
      <c r="GQ47" s="2496"/>
      <c r="GR47" s="2496"/>
      <c r="GS47" s="2496"/>
      <c r="GT47" s="2496"/>
      <c r="GU47" s="2496"/>
      <c r="GV47" s="2500"/>
      <c r="MT47" s="1799"/>
      <c r="MU47" s="4114"/>
      <c r="MV47" s="1799"/>
      <c r="MW47" s="1807"/>
      <c r="MX47" s="1808"/>
      <c r="MY47" s="1808"/>
      <c r="MZ47" s="1808"/>
      <c r="NA47" s="1808"/>
      <c r="NB47" s="1809"/>
      <c r="NC47" s="1808"/>
      <c r="ND47" s="1808"/>
      <c r="NE47" s="1808"/>
      <c r="NF47" s="1808"/>
      <c r="NG47" s="1809"/>
      <c r="NH47" s="1808"/>
      <c r="NI47" s="1808"/>
      <c r="NJ47" s="1808"/>
      <c r="NK47" s="1808"/>
      <c r="NL47" s="1809"/>
      <c r="NM47" s="1808"/>
      <c r="NN47" s="1808"/>
      <c r="NO47" s="1808"/>
      <c r="NP47" s="1808"/>
      <c r="NQ47" s="1809"/>
      <c r="NR47" s="1808"/>
      <c r="NS47" s="1808"/>
      <c r="NT47" s="1808"/>
      <c r="NU47" s="1808"/>
      <c r="NV47" s="1809"/>
      <c r="NW47" s="1808"/>
      <c r="NX47" s="1808"/>
      <c r="NY47" s="1808"/>
      <c r="NZ47" s="1808"/>
      <c r="OA47" s="1809"/>
      <c r="OB47" s="1808"/>
      <c r="OC47" s="1808"/>
      <c r="OD47" s="1808"/>
      <c r="OE47" s="1808"/>
      <c r="OF47" s="1809"/>
      <c r="OG47" s="1808"/>
      <c r="OH47" s="1808"/>
      <c r="OI47" s="1808"/>
      <c r="OJ47" s="1808"/>
      <c r="OK47" s="1809"/>
      <c r="OL47" s="1808"/>
      <c r="OM47" s="1808"/>
      <c r="ON47" s="1808"/>
      <c r="OO47" s="1808"/>
      <c r="OP47" s="1809"/>
      <c r="OQ47" s="1808"/>
      <c r="OR47" s="1808"/>
      <c r="OS47" s="1808"/>
      <c r="OT47" s="1808"/>
      <c r="OU47" s="1809"/>
      <c r="OV47" s="1808"/>
      <c r="OW47" s="1808"/>
      <c r="OX47" s="1808"/>
      <c r="OY47" s="1808"/>
      <c r="OZ47" s="1809"/>
      <c r="PA47" s="1808"/>
      <c r="PB47" s="1810"/>
      <c r="PC47" s="1808"/>
      <c r="PD47" s="1808"/>
      <c r="PE47" s="1809"/>
      <c r="PF47" s="1808"/>
      <c r="PG47" s="1808"/>
      <c r="PH47" s="1808"/>
      <c r="PI47" s="1808"/>
      <c r="PJ47" s="1809"/>
      <c r="PK47" s="1808"/>
      <c r="PL47" s="1808"/>
      <c r="PM47" s="1808"/>
      <c r="PN47" s="1808"/>
      <c r="PO47" s="1809"/>
      <c r="PP47" s="1808"/>
      <c r="PQ47" s="1808"/>
      <c r="PR47" s="1808"/>
      <c r="PS47" s="1808"/>
      <c r="PT47" s="1809"/>
      <c r="PU47" s="1808"/>
      <c r="PV47" s="1808"/>
      <c r="PW47" s="1808"/>
      <c r="PX47" s="1808"/>
      <c r="PY47" s="1809"/>
      <c r="PZ47" s="1808"/>
      <c r="QA47" s="1808"/>
      <c r="QB47" s="1808"/>
      <c r="QC47" s="1808"/>
      <c r="QD47" s="1809"/>
      <c r="QE47" s="1808"/>
      <c r="QF47" s="1808"/>
      <c r="QG47" s="1808"/>
      <c r="QH47" s="1808"/>
      <c r="QI47" s="1809"/>
      <c r="QJ47" s="1808"/>
      <c r="QK47" s="1808"/>
      <c r="QL47" s="1808"/>
      <c r="QM47" s="1808"/>
      <c r="QN47" s="1809"/>
      <c r="QO47" s="1808"/>
      <c r="QP47" s="1808"/>
      <c r="QQ47" s="1808"/>
      <c r="QR47" s="1808"/>
      <c r="QS47" s="1809"/>
      <c r="QT47" s="1808"/>
      <c r="QU47" s="1808"/>
      <c r="QV47" s="1808"/>
      <c r="QW47" s="1808"/>
      <c r="QX47" s="1809"/>
      <c r="QY47" s="1808"/>
      <c r="QZ47" s="1808"/>
      <c r="RA47" s="1808"/>
      <c r="RB47" s="1808"/>
      <c r="RC47" s="1809"/>
      <c r="RD47" s="1808"/>
      <c r="RE47" s="1808"/>
      <c r="RF47" s="1808"/>
      <c r="RG47" s="1808"/>
      <c r="RH47" s="1809"/>
      <c r="RI47" s="1808"/>
      <c r="RJ47" s="1808"/>
      <c r="RK47" s="1808"/>
      <c r="RL47" s="1808"/>
      <c r="RM47" s="1809"/>
      <c r="RN47" s="1808"/>
      <c r="RO47" s="1808"/>
      <c r="RP47" s="1808"/>
      <c r="RQ47" s="1808"/>
      <c r="RR47" s="1809"/>
      <c r="RS47" s="1808"/>
      <c r="RT47" s="1808"/>
      <c r="RU47" s="1808"/>
      <c r="RV47" s="1808"/>
      <c r="RW47" s="1809"/>
      <c r="RX47" s="1808"/>
      <c r="RY47" s="1808"/>
      <c r="RZ47" s="1808"/>
      <c r="SA47" s="1808"/>
      <c r="SB47" s="1809"/>
      <c r="SC47" s="1808"/>
      <c r="SD47" s="1808"/>
      <c r="SE47" s="1808"/>
      <c r="SF47" s="1808"/>
      <c r="SG47" s="1809"/>
      <c r="SH47" s="1808"/>
      <c r="SI47" s="1808"/>
      <c r="SJ47" s="1808"/>
      <c r="SK47" s="1808"/>
      <c r="SL47" s="1809"/>
      <c r="SM47" s="1808"/>
      <c r="SN47" s="1808"/>
      <c r="SO47" s="1808"/>
      <c r="SP47" s="1808"/>
      <c r="SQ47" s="1809"/>
      <c r="SR47" s="1799"/>
      <c r="SS47" s="1799"/>
      <c r="ST47" s="1799"/>
      <c r="SU47" s="1799"/>
      <c r="SV47" s="1799"/>
      <c r="SW47" s="1799"/>
      <c r="SX47" s="1799"/>
      <c r="SY47" s="1799"/>
      <c r="SZ47" s="1799"/>
      <c r="TA47" s="1799"/>
      <c r="TB47" s="1799"/>
      <c r="TC47" s="1799"/>
      <c r="TD47" s="1799"/>
      <c r="TE47" s="1799"/>
      <c r="TF47" s="1799"/>
      <c r="TG47" s="1799"/>
      <c r="TH47" s="1799"/>
      <c r="TI47" s="1799"/>
      <c r="TJ47" s="1799"/>
      <c r="TK47" s="1799"/>
      <c r="TL47" s="1799"/>
      <c r="TM47" s="1799"/>
      <c r="TN47" s="1799"/>
      <c r="TO47" s="1799"/>
      <c r="TP47" s="1799"/>
      <c r="TQ47" s="1799"/>
      <c r="TR47" s="1799"/>
      <c r="TS47" s="1799"/>
      <c r="TT47" s="1799"/>
      <c r="TU47" s="1799"/>
      <c r="TV47" s="1799"/>
      <c r="TW47" s="1799"/>
      <c r="TX47" s="1799"/>
      <c r="TY47" s="2203"/>
      <c r="TZ47" s="2203"/>
      <c r="UA47" s="2203"/>
      <c r="UB47" s="2203"/>
      <c r="UC47" s="2203"/>
      <c r="UD47" s="2203"/>
      <c r="UE47" s="2203"/>
      <c r="UF47" s="2203"/>
      <c r="UG47" s="2203"/>
      <c r="UH47" s="2203"/>
      <c r="UI47" s="2203"/>
      <c r="UJ47" s="2203"/>
      <c r="UK47" s="2203"/>
      <c r="UL47" s="2203"/>
      <c r="UM47" s="2203"/>
      <c r="UN47" s="2203"/>
      <c r="UO47" s="2203"/>
    </row>
    <row r="48" spans="1:570" ht="15" customHeight="1" outlineLevel="1">
      <c r="B48" s="2482"/>
      <c r="C48" s="3925"/>
      <c r="D48" s="1811"/>
      <c r="E48" s="1812"/>
      <c r="F48" s="1812"/>
      <c r="G48" s="1812"/>
      <c r="H48" s="1812"/>
      <c r="I48" s="1813"/>
      <c r="J48" s="1812"/>
      <c r="K48" s="1812"/>
      <c r="L48" s="1812"/>
      <c r="M48" s="1812"/>
      <c r="N48" s="1813"/>
      <c r="O48" s="1812"/>
      <c r="P48" s="1812"/>
      <c r="Q48" s="1812"/>
      <c r="R48" s="1812"/>
      <c r="S48" s="1813"/>
      <c r="T48" s="2778"/>
      <c r="U48" s="2778"/>
      <c r="V48" s="2778"/>
      <c r="W48" s="2778"/>
      <c r="X48" s="2779"/>
      <c r="Y48" s="2778"/>
      <c r="Z48" s="2780" t="s">
        <v>1850</v>
      </c>
      <c r="AA48" s="2781"/>
      <c r="AB48" s="2781"/>
      <c r="AC48" s="2782"/>
      <c r="AD48" s="2781"/>
      <c r="AE48" s="2781"/>
      <c r="AF48" s="2781"/>
      <c r="AG48" s="2781"/>
      <c r="AH48" s="2782"/>
      <c r="AI48" s="2781"/>
      <c r="AJ48" s="2781"/>
      <c r="AK48" s="2781"/>
      <c r="AL48" s="2781"/>
      <c r="AM48" s="2782"/>
      <c r="AN48" s="2781"/>
      <c r="AO48" s="2781"/>
      <c r="AP48" s="2781"/>
      <c r="AQ48" s="2781"/>
      <c r="AR48" s="2782"/>
      <c r="AS48" s="2781"/>
      <c r="AT48" s="2781"/>
      <c r="AU48" s="2781"/>
      <c r="AV48" s="2781"/>
      <c r="AW48" s="2782"/>
      <c r="AX48" s="2781"/>
      <c r="AY48" s="2781"/>
      <c r="AZ48" s="2781"/>
      <c r="BA48" s="2781"/>
      <c r="BB48" s="2782"/>
      <c r="BC48" s="2781"/>
      <c r="BD48" s="2781"/>
      <c r="BE48" s="2781"/>
      <c r="BF48" s="2781"/>
      <c r="BG48" s="2783" t="s">
        <v>1851</v>
      </c>
      <c r="BH48" s="1812"/>
      <c r="BI48" s="1810"/>
      <c r="BJ48" s="1808"/>
      <c r="BK48" s="1808"/>
      <c r="BL48" s="1809"/>
      <c r="BM48" s="1808"/>
      <c r="BN48" s="1808"/>
      <c r="BO48" s="1808"/>
      <c r="BP48" s="1808"/>
      <c r="BQ48" s="1809"/>
      <c r="BR48" s="1808"/>
      <c r="BS48" s="1808"/>
      <c r="BT48" s="1808"/>
      <c r="BU48" s="1808"/>
      <c r="BV48" s="1809"/>
      <c r="BW48" s="1808"/>
      <c r="BX48" s="1808"/>
      <c r="BY48" s="1808"/>
      <c r="BZ48" s="1808"/>
      <c r="CA48" s="1809"/>
      <c r="CB48" s="1808"/>
      <c r="CC48" s="1808"/>
      <c r="CD48" s="1808"/>
      <c r="CE48" s="1808"/>
      <c r="CF48" s="1809"/>
      <c r="CG48" s="1808"/>
      <c r="CH48" s="1808"/>
      <c r="CI48" s="1808"/>
      <c r="CJ48" s="1808"/>
      <c r="CK48" s="1809"/>
      <c r="CL48" s="1808"/>
      <c r="CM48" s="1808"/>
      <c r="CN48" s="1808"/>
      <c r="CO48" s="1808"/>
      <c r="CP48" s="1809"/>
      <c r="CQ48" s="1808"/>
      <c r="CR48" s="1808"/>
      <c r="CS48" s="1808"/>
      <c r="CT48" s="1808"/>
      <c r="CU48" s="1809"/>
      <c r="CV48" s="1808"/>
      <c r="CW48" s="1808"/>
      <c r="CX48" s="1808"/>
      <c r="CY48" s="1808"/>
      <c r="CZ48" s="1809"/>
      <c r="DA48" s="1808"/>
      <c r="DB48" s="1808"/>
      <c r="DC48" s="1808"/>
      <c r="DD48" s="1808"/>
      <c r="DE48" s="1809"/>
      <c r="DF48" s="1808"/>
      <c r="DG48" s="1808"/>
      <c r="DH48" s="1808"/>
      <c r="DI48" s="1808"/>
      <c r="DJ48" s="1809"/>
      <c r="DK48" s="1808"/>
      <c r="DL48" s="1808"/>
      <c r="DM48" s="1808"/>
      <c r="DN48" s="1808"/>
      <c r="DO48" s="1809"/>
      <c r="DP48" s="1808"/>
      <c r="DQ48" s="1808"/>
      <c r="DR48" s="1808"/>
      <c r="DS48" s="1808"/>
      <c r="DT48" s="1809"/>
      <c r="DU48" s="1808"/>
      <c r="DV48" s="1808"/>
      <c r="DW48" s="1808"/>
      <c r="DX48" s="1808"/>
      <c r="DY48" s="1809"/>
      <c r="DZ48" s="1808"/>
      <c r="EA48" s="1808"/>
      <c r="EB48" s="1808"/>
      <c r="EC48" s="1808"/>
      <c r="ED48" s="1809"/>
      <c r="EE48" s="1808"/>
      <c r="EF48" s="1808"/>
      <c r="EG48" s="1808"/>
      <c r="EH48" s="1808"/>
      <c r="EI48" s="1809"/>
      <c r="EJ48" s="1808"/>
      <c r="EK48" s="1808"/>
      <c r="EL48" s="1808"/>
      <c r="EM48" s="1808"/>
      <c r="EN48" s="1809"/>
      <c r="EO48" s="1808"/>
      <c r="EP48" s="1808"/>
      <c r="EQ48" s="1808"/>
      <c r="ER48" s="1808"/>
      <c r="ES48" s="1809"/>
      <c r="ET48" s="1808"/>
      <c r="EU48" s="1808"/>
      <c r="EV48" s="1808"/>
      <c r="EW48" s="1808"/>
      <c r="EX48" s="1809"/>
      <c r="EY48" s="1814"/>
      <c r="EZ48" s="1814"/>
      <c r="FA48" s="1814"/>
      <c r="FB48" s="1814"/>
      <c r="FC48" s="1814"/>
      <c r="FD48" s="1814"/>
      <c r="FE48" s="1814"/>
      <c r="FF48" s="1814"/>
      <c r="FG48" s="1814"/>
      <c r="FH48" s="1814"/>
      <c r="FI48" s="1814"/>
      <c r="FJ48" s="1814"/>
      <c r="FK48" s="1814"/>
      <c r="FL48" s="1814"/>
      <c r="FM48" s="1814"/>
      <c r="FN48" s="1814"/>
      <c r="FO48" s="1814"/>
      <c r="FP48" s="1814"/>
      <c r="FQ48" s="1814"/>
      <c r="FR48" s="1814"/>
      <c r="FS48" s="1814"/>
      <c r="FT48" s="1814"/>
      <c r="FU48" s="1814"/>
      <c r="FV48" s="1814"/>
      <c r="FW48" s="1814"/>
      <c r="FX48" s="1814"/>
      <c r="FY48" s="1814"/>
      <c r="FZ48" s="1814"/>
      <c r="GA48" s="1814"/>
      <c r="GB48" s="1814"/>
      <c r="GC48" s="1814"/>
      <c r="GD48" s="1814"/>
      <c r="GE48" s="1814"/>
      <c r="GF48" s="2496"/>
      <c r="GG48" s="2496"/>
      <c r="GH48" s="2496"/>
      <c r="GI48" s="2496"/>
      <c r="GJ48" s="2496"/>
      <c r="GK48" s="2496"/>
      <c r="GL48" s="2496"/>
      <c r="GM48" s="2496"/>
      <c r="GN48" s="2496"/>
      <c r="GO48" s="2496"/>
      <c r="GP48" s="2496"/>
      <c r="GQ48" s="2496"/>
      <c r="GR48" s="2496"/>
      <c r="GS48" s="2496"/>
      <c r="GT48" s="2496"/>
      <c r="GU48" s="2496"/>
      <c r="GV48" s="2500"/>
      <c r="MT48" s="1799"/>
      <c r="MU48" s="4114"/>
      <c r="MV48" s="1799">
        <v>340</v>
      </c>
      <c r="MW48" s="1811"/>
      <c r="MX48" s="1812"/>
      <c r="MY48" s="1812"/>
      <c r="MZ48" s="1812"/>
      <c r="NA48" s="1812"/>
      <c r="NB48" s="1813"/>
      <c r="NC48" s="1812"/>
      <c r="ND48" s="1812"/>
      <c r="NE48" s="1812"/>
      <c r="NF48" s="1812"/>
      <c r="NG48" s="1813"/>
      <c r="NH48" s="1812"/>
      <c r="NI48" s="1812"/>
      <c r="NJ48" s="1812"/>
      <c r="NK48" s="1812"/>
      <c r="NL48" s="1813"/>
      <c r="NM48" s="1812"/>
      <c r="NN48" s="1812"/>
      <c r="NO48" s="1812"/>
      <c r="NP48" s="1812"/>
      <c r="NQ48" s="1813"/>
      <c r="NR48" s="1812"/>
      <c r="NS48" s="1812"/>
      <c r="NT48" s="1812"/>
      <c r="NU48" s="1812"/>
      <c r="NV48" s="1813"/>
      <c r="NW48" s="1812"/>
      <c r="NX48" s="1812"/>
      <c r="NY48" s="1812"/>
      <c r="NZ48" s="1812"/>
      <c r="OA48" s="1813"/>
      <c r="OB48" s="1812"/>
      <c r="OC48" s="1812"/>
      <c r="OD48" s="1812"/>
      <c r="OE48" s="1812"/>
      <c r="OF48" s="1813"/>
      <c r="OG48" s="1812"/>
      <c r="OH48" s="1812"/>
      <c r="OI48" s="1812"/>
      <c r="OJ48" s="1812"/>
      <c r="OK48" s="1813"/>
      <c r="OL48" s="1812"/>
      <c r="OM48" s="1812"/>
      <c r="ON48" s="1812"/>
      <c r="OO48" s="1812"/>
      <c r="OP48" s="1813"/>
      <c r="OQ48" s="1812"/>
      <c r="OR48" s="1812"/>
      <c r="OS48" s="1812"/>
      <c r="OT48" s="1812"/>
      <c r="OU48" s="1813"/>
      <c r="OV48" s="1812"/>
      <c r="OW48" s="1812"/>
      <c r="OX48" s="1812"/>
      <c r="OY48" s="1812"/>
      <c r="OZ48" s="1813"/>
      <c r="PA48" s="1812"/>
      <c r="PB48" s="1810"/>
      <c r="PC48" s="1808"/>
      <c r="PD48" s="1808"/>
      <c r="PE48" s="1809"/>
      <c r="PF48" s="1808"/>
      <c r="PG48" s="1808"/>
      <c r="PH48" s="1808"/>
      <c r="PI48" s="1808"/>
      <c r="PJ48" s="1809"/>
      <c r="PK48" s="1808"/>
      <c r="PL48" s="1808"/>
      <c r="PM48" s="1808"/>
      <c r="PN48" s="1808"/>
      <c r="PO48" s="1809"/>
      <c r="PP48" s="1808"/>
      <c r="PQ48" s="1808"/>
      <c r="PR48" s="1808"/>
      <c r="PS48" s="1808"/>
      <c r="PT48" s="1809"/>
      <c r="PU48" s="1808"/>
      <c r="PV48" s="1808"/>
      <c r="PW48" s="1808"/>
      <c r="PX48" s="1808"/>
      <c r="PY48" s="1809"/>
      <c r="PZ48" s="1808"/>
      <c r="QA48" s="1808"/>
      <c r="QB48" s="1808"/>
      <c r="QC48" s="1808"/>
      <c r="QD48" s="1809"/>
      <c r="QE48" s="1808"/>
      <c r="QF48" s="1808"/>
      <c r="QG48" s="1808"/>
      <c r="QH48" s="1808"/>
      <c r="QI48" s="1809"/>
      <c r="QJ48" s="1808"/>
      <c r="QK48" s="1808"/>
      <c r="QL48" s="1808"/>
      <c r="QM48" s="1808"/>
      <c r="QN48" s="1809"/>
      <c r="QO48" s="1808"/>
      <c r="QP48" s="1808"/>
      <c r="QQ48" s="1808"/>
      <c r="QR48" s="1808"/>
      <c r="QS48" s="1809"/>
      <c r="QT48" s="1808"/>
      <c r="QU48" s="1808"/>
      <c r="QV48" s="1808"/>
      <c r="QW48" s="1808"/>
      <c r="QX48" s="1809"/>
      <c r="QY48" s="1808"/>
      <c r="QZ48" s="1808"/>
      <c r="RA48" s="1808"/>
      <c r="RB48" s="1808"/>
      <c r="RC48" s="1809"/>
      <c r="RD48" s="1808"/>
      <c r="RE48" s="1808"/>
      <c r="RF48" s="1808"/>
      <c r="RG48" s="1808"/>
      <c r="RH48" s="1809"/>
      <c r="RI48" s="1808"/>
      <c r="RJ48" s="1808"/>
      <c r="RK48" s="1808"/>
      <c r="RL48" s="1808"/>
      <c r="RM48" s="1809"/>
      <c r="RN48" s="1808"/>
      <c r="RO48" s="1808"/>
      <c r="RP48" s="1808"/>
      <c r="RQ48" s="1808"/>
      <c r="RR48" s="1809"/>
      <c r="RS48" s="1808"/>
      <c r="RT48" s="1808"/>
      <c r="RU48" s="1808"/>
      <c r="RV48" s="1808"/>
      <c r="RW48" s="1809"/>
      <c r="RX48" s="1808"/>
      <c r="RY48" s="1808"/>
      <c r="RZ48" s="1808"/>
      <c r="SA48" s="1808"/>
      <c r="SB48" s="1809"/>
      <c r="SC48" s="1808"/>
      <c r="SD48" s="1808"/>
      <c r="SE48" s="1808"/>
      <c r="SF48" s="1808"/>
      <c r="SG48" s="1809"/>
      <c r="SH48" s="1808"/>
      <c r="SI48" s="1808"/>
      <c r="SJ48" s="1808"/>
      <c r="SK48" s="1808"/>
      <c r="SL48" s="1809"/>
      <c r="SM48" s="1808"/>
      <c r="SN48" s="1808"/>
      <c r="SO48" s="1808"/>
      <c r="SP48" s="1808"/>
      <c r="SQ48" s="1809"/>
      <c r="SR48" s="1814"/>
      <c r="SS48" s="1814"/>
      <c r="ST48" s="1814"/>
      <c r="SU48" s="1814"/>
      <c r="SV48" s="1814"/>
      <c r="SW48" s="1814"/>
      <c r="SX48" s="1814"/>
      <c r="SY48" s="1814"/>
      <c r="SZ48" s="1814"/>
      <c r="TA48" s="1814"/>
      <c r="TB48" s="1814"/>
      <c r="TC48" s="1814"/>
      <c r="TD48" s="1814"/>
      <c r="TE48" s="1814"/>
      <c r="TF48" s="1814"/>
      <c r="TG48" s="1814"/>
      <c r="TH48" s="1814"/>
      <c r="TI48" s="1814"/>
      <c r="TJ48" s="1814"/>
      <c r="TK48" s="1814"/>
      <c r="TL48" s="1814"/>
      <c r="TM48" s="1814"/>
      <c r="TN48" s="1814"/>
      <c r="TO48" s="1814"/>
      <c r="TP48" s="1814"/>
      <c r="TQ48" s="1814"/>
      <c r="TR48" s="1814"/>
      <c r="TS48" s="1814"/>
      <c r="TT48" s="1814"/>
      <c r="TU48" s="1814"/>
      <c r="TV48" s="1814"/>
      <c r="TW48" s="1814"/>
      <c r="TX48" s="1814"/>
      <c r="TY48" s="2203"/>
      <c r="TZ48" s="2203"/>
      <c r="UA48" s="2203"/>
      <c r="UB48" s="2203"/>
      <c r="UC48" s="2203"/>
      <c r="UD48" s="2203"/>
      <c r="UE48" s="2203"/>
      <c r="UF48" s="2203"/>
      <c r="UG48" s="2203"/>
      <c r="UH48" s="2203"/>
      <c r="UI48" s="2203"/>
      <c r="UJ48" s="2203"/>
      <c r="UK48" s="2203"/>
      <c r="UL48" s="2203"/>
      <c r="UM48" s="2203"/>
      <c r="UN48" s="2203"/>
      <c r="UO48" s="2203"/>
      <c r="UP48" s="2536"/>
      <c r="UQ48" s="2536"/>
      <c r="UR48" s="2536"/>
    </row>
    <row r="49" spans="2:564" outlineLevel="1">
      <c r="B49" s="2482"/>
      <c r="C49" s="3925"/>
      <c r="D49" s="1811"/>
      <c r="E49" s="1812"/>
      <c r="F49" s="1812"/>
      <c r="G49" s="1812"/>
      <c r="H49" s="1812"/>
      <c r="I49" s="1813"/>
      <c r="J49" s="1812"/>
      <c r="K49" s="1812"/>
      <c r="L49" s="1812"/>
      <c r="M49" s="1812"/>
      <c r="N49" s="1813"/>
      <c r="O49" s="1812"/>
      <c r="P49" s="1812"/>
      <c r="Q49" s="1812"/>
      <c r="R49" s="1812"/>
      <c r="S49" s="1813"/>
      <c r="T49" s="1812"/>
      <c r="U49" s="1812"/>
      <c r="V49" s="1812"/>
      <c r="W49" s="1812"/>
      <c r="X49" s="1813"/>
      <c r="Y49" s="1812"/>
      <c r="Z49" s="1812"/>
      <c r="AA49" s="1812"/>
      <c r="AB49" s="1812"/>
      <c r="AC49" s="2792"/>
      <c r="AD49" s="2793"/>
      <c r="AE49" s="2793"/>
      <c r="AF49" s="2793"/>
      <c r="AG49" s="2793"/>
      <c r="AH49" s="2792"/>
      <c r="AI49" s="2793"/>
      <c r="AJ49" s="2793"/>
      <c r="AK49" s="2793"/>
      <c r="AL49" s="2793"/>
      <c r="AM49" s="2792"/>
      <c r="AN49" s="2794" t="s">
        <v>1856</v>
      </c>
      <c r="AO49" s="2795"/>
      <c r="AP49" s="2795"/>
      <c r="AQ49" s="2795"/>
      <c r="AR49" s="2796"/>
      <c r="AS49" s="2795"/>
      <c r="AT49" s="2795"/>
      <c r="AU49" s="2795"/>
      <c r="AV49" s="2795"/>
      <c r="AW49" s="2796"/>
      <c r="AX49" s="2795"/>
      <c r="AY49" s="2795"/>
      <c r="AZ49" s="2795"/>
      <c r="BA49" s="2795"/>
      <c r="BB49" s="2796"/>
      <c r="BC49" s="2795"/>
      <c r="BD49" s="2795"/>
      <c r="BE49" s="2795"/>
      <c r="BF49" s="2795"/>
      <c r="BG49" s="2796"/>
      <c r="BH49" s="2795"/>
      <c r="BI49" s="2797"/>
      <c r="BJ49" s="2798"/>
      <c r="BK49" s="2798"/>
      <c r="BL49" s="2799"/>
      <c r="BM49" s="2798"/>
      <c r="BN49" s="2798"/>
      <c r="BO49" s="2798"/>
      <c r="BP49" s="2798"/>
      <c r="BQ49" s="2799"/>
      <c r="BR49" s="2798"/>
      <c r="BS49" s="2798"/>
      <c r="BT49" s="2798"/>
      <c r="BU49" s="2798"/>
      <c r="BV49" s="2799"/>
      <c r="BW49" s="2798"/>
      <c r="BX49" s="2798"/>
      <c r="BY49" s="2798"/>
      <c r="BZ49" s="2798"/>
      <c r="CA49" s="2799"/>
      <c r="CB49" s="2798"/>
      <c r="CC49" s="2800" t="s">
        <v>1852</v>
      </c>
      <c r="CD49" s="1808"/>
      <c r="CE49" s="1808"/>
      <c r="CF49" s="1809"/>
      <c r="CG49" s="1808"/>
      <c r="CH49" s="1808"/>
      <c r="CI49" s="1808"/>
      <c r="CJ49" s="1808"/>
      <c r="CK49" s="1809"/>
      <c r="CL49" s="1808"/>
      <c r="CM49" s="1808"/>
      <c r="CN49" s="1808"/>
      <c r="CO49" s="1808"/>
      <c r="CP49" s="1809"/>
      <c r="CQ49" s="1808"/>
      <c r="CR49" s="1808"/>
      <c r="CS49" s="1808"/>
      <c r="CT49" s="1808"/>
      <c r="CU49" s="1809"/>
      <c r="CV49" s="1808"/>
      <c r="CW49" s="1808"/>
      <c r="CX49" s="1808"/>
      <c r="CY49" s="1808"/>
      <c r="CZ49" s="1809"/>
      <c r="DA49" s="1808"/>
      <c r="DB49" s="1808"/>
      <c r="DC49" s="1808"/>
      <c r="DD49" s="1808"/>
      <c r="DE49" s="1809"/>
      <c r="DF49" s="1808"/>
      <c r="DG49" s="1808"/>
      <c r="DH49" s="1808"/>
      <c r="DI49" s="1808"/>
      <c r="DJ49" s="1809"/>
      <c r="DK49" s="1808"/>
      <c r="DL49" s="1808"/>
      <c r="DM49" s="1808"/>
      <c r="DN49" s="1808"/>
      <c r="DO49" s="1809"/>
      <c r="DP49" s="1808"/>
      <c r="DQ49" s="1808"/>
      <c r="DR49" s="1808"/>
      <c r="DS49" s="1808"/>
      <c r="DT49" s="1809"/>
      <c r="DU49" s="1808"/>
      <c r="DV49" s="1808"/>
      <c r="DW49" s="1808"/>
      <c r="DX49" s="1808"/>
      <c r="DY49" s="1809"/>
      <c r="DZ49" s="1808"/>
      <c r="EA49" s="1808"/>
      <c r="EB49" s="1808"/>
      <c r="EC49" s="1808"/>
      <c r="ED49" s="1809"/>
      <c r="EE49" s="1808"/>
      <c r="EF49" s="1808"/>
      <c r="EG49" s="1808"/>
      <c r="EH49" s="1808"/>
      <c r="EI49" s="1809"/>
      <c r="EJ49" s="1808"/>
      <c r="EK49" s="1808"/>
      <c r="EL49" s="1808"/>
      <c r="EM49" s="1808"/>
      <c r="EN49" s="1809"/>
      <c r="EO49" s="1808"/>
      <c r="EP49" s="1808"/>
      <c r="EQ49" s="1808"/>
      <c r="ER49" s="1808"/>
      <c r="ES49" s="1809"/>
      <c r="ET49" s="1808"/>
      <c r="EU49" s="1808"/>
      <c r="EV49" s="1808"/>
      <c r="EW49" s="1808"/>
      <c r="EX49" s="1809"/>
      <c r="EY49" s="1814"/>
      <c r="EZ49" s="1814"/>
      <c r="FA49" s="1814"/>
      <c r="FB49" s="1814"/>
      <c r="FC49" s="1814"/>
      <c r="FD49" s="1814"/>
      <c r="FE49" s="1814"/>
      <c r="FF49" s="1814"/>
      <c r="FG49" s="1814"/>
      <c r="FH49" s="1814"/>
      <c r="FI49" s="1814"/>
      <c r="FJ49" s="1814"/>
      <c r="FK49" s="1814"/>
      <c r="FL49" s="1814"/>
      <c r="FM49" s="1814"/>
      <c r="FN49" s="1814"/>
      <c r="FO49" s="1814"/>
      <c r="FP49" s="1814"/>
      <c r="FQ49" s="1814"/>
      <c r="FR49" s="1814"/>
      <c r="FS49" s="1814"/>
      <c r="FT49" s="1814"/>
      <c r="FU49" s="1814"/>
      <c r="FV49" s="1814"/>
      <c r="FW49" s="1814"/>
      <c r="FX49" s="1814"/>
      <c r="FY49" s="1814"/>
      <c r="FZ49" s="1814"/>
      <c r="GA49" s="1814"/>
      <c r="GB49" s="1814"/>
      <c r="GC49" s="1814"/>
      <c r="GD49" s="1814"/>
      <c r="GE49" s="1814"/>
      <c r="GF49" s="2496"/>
      <c r="GG49" s="2496"/>
      <c r="GH49" s="2496"/>
      <c r="GI49" s="2496"/>
      <c r="GJ49" s="2496"/>
      <c r="GK49" s="2496"/>
      <c r="GL49" s="2496"/>
      <c r="GM49" s="2496"/>
      <c r="GN49" s="2496"/>
      <c r="GO49" s="2496"/>
      <c r="GP49" s="2496"/>
      <c r="GQ49" s="2496"/>
      <c r="GR49" s="2496"/>
      <c r="GS49" s="2496"/>
      <c r="GT49" s="2496"/>
      <c r="GU49" s="2496"/>
      <c r="GV49" s="2500"/>
      <c r="MT49" s="1799"/>
      <c r="MU49" s="4114"/>
      <c r="MV49" s="1799">
        <v>330</v>
      </c>
      <c r="MW49" s="1811"/>
      <c r="MX49" s="1812"/>
      <c r="MY49" s="1812"/>
      <c r="MZ49" s="1812"/>
      <c r="NA49" s="1812"/>
      <c r="NB49" s="1813"/>
      <c r="NC49" s="1812"/>
      <c r="ND49" s="1812"/>
      <c r="NE49" s="1812"/>
      <c r="NF49" s="1812"/>
      <c r="NG49" s="1813"/>
      <c r="NH49" s="1812"/>
      <c r="NI49" s="1812"/>
      <c r="NJ49" s="1812"/>
      <c r="NK49" s="1812"/>
      <c r="NL49" s="1813"/>
      <c r="NM49" s="1812"/>
      <c r="NN49" s="1812"/>
      <c r="NO49" s="1812"/>
      <c r="NP49" s="1812"/>
      <c r="NQ49" s="1813"/>
      <c r="NR49" s="1812"/>
      <c r="NS49" s="1812"/>
      <c r="NT49" s="1812"/>
      <c r="NU49" s="1812"/>
      <c r="NV49" s="1813"/>
      <c r="NW49" s="1812"/>
      <c r="NX49" s="1812"/>
      <c r="NY49" s="1812"/>
      <c r="NZ49" s="1812"/>
      <c r="OA49" s="1813"/>
      <c r="OB49" s="1812"/>
      <c r="OC49" s="1812"/>
      <c r="OD49" s="1812"/>
      <c r="OE49" s="1812"/>
      <c r="OF49" s="1813"/>
      <c r="OG49" s="1812"/>
      <c r="OH49" s="1812"/>
      <c r="OI49" s="1812"/>
      <c r="OJ49" s="1812"/>
      <c r="OK49" s="1813"/>
      <c r="OL49" s="1812"/>
      <c r="OM49" s="1812"/>
      <c r="ON49" s="1812"/>
      <c r="OO49" s="1812"/>
      <c r="OP49" s="1813"/>
      <c r="OQ49" s="1812"/>
      <c r="OR49" s="1812"/>
      <c r="OS49" s="1812"/>
      <c r="OT49" s="1812"/>
      <c r="OU49" s="1813"/>
      <c r="OV49" s="1812"/>
      <c r="OW49" s="1812"/>
      <c r="OX49" s="1815"/>
      <c r="OY49" s="1815"/>
      <c r="OZ49" s="1816"/>
      <c r="PA49" s="1815"/>
      <c r="PB49" s="1817"/>
      <c r="PC49" s="1818"/>
      <c r="PD49" s="1818"/>
      <c r="PE49" s="1819"/>
      <c r="PF49" s="1818"/>
      <c r="PG49" s="1818"/>
      <c r="PH49" s="1808"/>
      <c r="PI49" s="1808"/>
      <c r="PJ49" s="1809"/>
      <c r="PK49" s="1808"/>
      <c r="PL49" s="1808"/>
      <c r="PM49" s="1808"/>
      <c r="PN49" s="1808"/>
      <c r="PO49" s="1809"/>
      <c r="PP49" s="1808"/>
      <c r="PQ49" s="1808"/>
      <c r="PR49" s="1808"/>
      <c r="PS49" s="1808"/>
      <c r="PT49" s="1809"/>
      <c r="PU49" s="1808"/>
      <c r="PV49" s="1808"/>
      <c r="PW49" s="1808"/>
      <c r="PX49" s="1808"/>
      <c r="PY49" s="1809"/>
      <c r="PZ49" s="1808"/>
      <c r="QA49" s="1808"/>
      <c r="QB49" s="1808"/>
      <c r="QC49" s="1808"/>
      <c r="QD49" s="1809"/>
      <c r="QE49" s="1808"/>
      <c r="QF49" s="1808"/>
      <c r="QG49" s="1808"/>
      <c r="QH49" s="1808"/>
      <c r="QI49" s="1809"/>
      <c r="QJ49" s="1808"/>
      <c r="QK49" s="1808"/>
      <c r="QL49" s="1808"/>
      <c r="QM49" s="1808"/>
      <c r="QN49" s="1809"/>
      <c r="QO49" s="1808"/>
      <c r="QP49" s="1808"/>
      <c r="QQ49" s="1808"/>
      <c r="QR49" s="1808"/>
      <c r="QS49" s="1809"/>
      <c r="QT49" s="1808"/>
      <c r="QU49" s="1808"/>
      <c r="QV49" s="1808"/>
      <c r="QW49" s="1808"/>
      <c r="QX49" s="1809"/>
      <c r="QY49" s="1808"/>
      <c r="QZ49" s="1808"/>
      <c r="RA49" s="1808"/>
      <c r="RB49" s="1808"/>
      <c r="RC49" s="1809"/>
      <c r="RD49" s="1808"/>
      <c r="RE49" s="1808"/>
      <c r="RF49" s="1808"/>
      <c r="RG49" s="1808"/>
      <c r="RH49" s="1809"/>
      <c r="RI49" s="1808"/>
      <c r="RJ49" s="1808"/>
      <c r="RK49" s="1808"/>
      <c r="RL49" s="1808"/>
      <c r="RM49" s="1809"/>
      <c r="RN49" s="1808"/>
      <c r="RO49" s="1808"/>
      <c r="RP49" s="1808"/>
      <c r="RQ49" s="1808"/>
      <c r="RR49" s="1809"/>
      <c r="RS49" s="1808"/>
      <c r="RT49" s="1808"/>
      <c r="RU49" s="1808"/>
      <c r="RV49" s="1808"/>
      <c r="RW49" s="1809"/>
      <c r="RX49" s="1808"/>
      <c r="RY49" s="1808"/>
      <c r="RZ49" s="1808"/>
      <c r="SA49" s="1808"/>
      <c r="SB49" s="1809"/>
      <c r="SC49" s="1808"/>
      <c r="SD49" s="1808"/>
      <c r="SE49" s="1808"/>
      <c r="SF49" s="1808"/>
      <c r="SG49" s="1809"/>
      <c r="SH49" s="1808"/>
      <c r="SI49" s="1808"/>
      <c r="SJ49" s="1808"/>
      <c r="SK49" s="1808"/>
      <c r="SL49" s="1809"/>
      <c r="SM49" s="1808"/>
      <c r="SN49" s="1808"/>
      <c r="SO49" s="1808"/>
      <c r="SP49" s="1808"/>
      <c r="SQ49" s="1809"/>
      <c r="SR49" s="1814"/>
      <c r="SS49" s="1814"/>
      <c r="ST49" s="1814"/>
      <c r="SU49" s="1814"/>
      <c r="SV49" s="1814"/>
      <c r="SW49" s="1814"/>
      <c r="SX49" s="1814"/>
      <c r="SY49" s="1814"/>
      <c r="SZ49" s="1814"/>
      <c r="TA49" s="1814"/>
      <c r="TB49" s="1814"/>
      <c r="TC49" s="1814"/>
      <c r="TD49" s="1814"/>
      <c r="TE49" s="1814"/>
      <c r="TF49" s="1814"/>
      <c r="TG49" s="1814"/>
      <c r="TH49" s="1814"/>
      <c r="TI49" s="1814"/>
      <c r="TJ49" s="1814"/>
      <c r="TK49" s="1814"/>
      <c r="TL49" s="1814"/>
      <c r="TM49" s="1814"/>
      <c r="TN49" s="1814"/>
      <c r="TO49" s="1814"/>
      <c r="TP49" s="1814"/>
      <c r="TQ49" s="1814"/>
      <c r="TR49" s="1814"/>
      <c r="TS49" s="1814"/>
      <c r="TT49" s="1814"/>
      <c r="TU49" s="1814"/>
      <c r="TV49" s="1814"/>
      <c r="TW49" s="1814"/>
      <c r="TX49" s="1814"/>
      <c r="TY49" s="2203"/>
      <c r="TZ49" s="2203"/>
      <c r="UA49" s="2203"/>
      <c r="UB49" s="2203"/>
      <c r="UC49" s="2203"/>
      <c r="UD49" s="2203"/>
      <c r="UE49" s="2203"/>
      <c r="UF49" s="2203"/>
      <c r="UG49" s="2203"/>
      <c r="UH49" s="2203"/>
      <c r="UI49" s="2203"/>
      <c r="UJ49" s="2203"/>
      <c r="UK49" s="2203"/>
      <c r="UL49" s="2203"/>
      <c r="UM49" s="2203"/>
      <c r="UN49" s="2203"/>
      <c r="UO49" s="2203"/>
      <c r="UP49" s="2536"/>
      <c r="UQ49" s="2536"/>
      <c r="UR49" s="2536"/>
    </row>
    <row r="50" spans="2:564" outlineLevel="1">
      <c r="B50" s="2482"/>
      <c r="C50" s="3925"/>
      <c r="D50" s="1811"/>
      <c r="E50" s="1812"/>
      <c r="F50" s="1812"/>
      <c r="G50" s="1812"/>
      <c r="H50" s="1812"/>
      <c r="I50" s="1813"/>
      <c r="J50" s="1812"/>
      <c r="K50" s="1812"/>
      <c r="L50" s="1812"/>
      <c r="M50" s="1812"/>
      <c r="N50" s="1813"/>
      <c r="O50" s="1812"/>
      <c r="P50" s="1812"/>
      <c r="Q50" s="1812"/>
      <c r="R50" s="1812"/>
      <c r="S50" s="1813"/>
      <c r="T50" s="1812"/>
      <c r="U50" s="1812"/>
      <c r="V50" s="1812"/>
      <c r="W50" s="1812"/>
      <c r="X50" s="1813"/>
      <c r="Y50" s="1812"/>
      <c r="Z50" s="1812"/>
      <c r="AA50" s="1812"/>
      <c r="AB50" s="1812"/>
      <c r="AC50" s="1813"/>
      <c r="AD50" s="1812"/>
      <c r="AE50" s="1812"/>
      <c r="AF50" s="1812"/>
      <c r="AG50" s="1812"/>
      <c r="AH50" s="1813"/>
      <c r="AI50" s="1812"/>
      <c r="AJ50" s="1812"/>
      <c r="AK50" s="1812"/>
      <c r="AL50" s="1812"/>
      <c r="AM50" s="1813"/>
      <c r="AN50" s="1812"/>
      <c r="AO50" s="1812"/>
      <c r="AP50" s="1812"/>
      <c r="AQ50" s="1812"/>
      <c r="AR50" s="2776"/>
      <c r="AS50" s="2777"/>
      <c r="AT50" s="2777"/>
      <c r="AU50" s="2777"/>
      <c r="AV50" s="2777"/>
      <c r="AW50" s="2803" t="s">
        <v>1864</v>
      </c>
      <c r="AX50" s="2804"/>
      <c r="AY50" s="2804"/>
      <c r="AZ50" s="2804"/>
      <c r="BA50" s="2804"/>
      <c r="BB50" s="2805"/>
      <c r="BC50" s="2804"/>
      <c r="BD50" s="2804"/>
      <c r="BE50" s="2804"/>
      <c r="BF50" s="2804"/>
      <c r="BG50" s="2805"/>
      <c r="BH50" s="2804"/>
      <c r="BI50" s="1933"/>
      <c r="BJ50" s="1935"/>
      <c r="BK50" s="1935"/>
      <c r="BL50" s="1934"/>
      <c r="BM50" s="1935"/>
      <c r="BN50" s="1935"/>
      <c r="BO50" s="1935"/>
      <c r="BP50" s="1935"/>
      <c r="BQ50" s="1934"/>
      <c r="BR50" s="1935"/>
      <c r="BS50" s="1935"/>
      <c r="BT50" s="1935"/>
      <c r="BU50" s="1935"/>
      <c r="BV50" s="1934"/>
      <c r="BW50" s="1935"/>
      <c r="BX50" s="1935"/>
      <c r="BY50" s="1935"/>
      <c r="BZ50" s="1935"/>
      <c r="CA50" s="1934"/>
      <c r="CB50" s="1935"/>
      <c r="CC50" s="1935"/>
      <c r="CD50" s="1935"/>
      <c r="CE50" s="1935"/>
      <c r="CF50" s="1934"/>
      <c r="CG50" s="1935"/>
      <c r="CH50" s="1935"/>
      <c r="CI50" s="1935"/>
      <c r="CJ50" s="1935"/>
      <c r="CK50" s="1934"/>
      <c r="CL50" s="1935"/>
      <c r="CM50" s="1935"/>
      <c r="CN50" s="1935"/>
      <c r="CO50" s="1935"/>
      <c r="CP50" s="1934"/>
      <c r="CQ50" s="1935"/>
      <c r="CR50" s="1935"/>
      <c r="CS50" s="1935"/>
      <c r="CT50" s="1935"/>
      <c r="CU50" s="1934"/>
      <c r="CV50" s="1935"/>
      <c r="CW50" s="1935"/>
      <c r="CX50" s="1935"/>
      <c r="CY50" s="1935"/>
      <c r="CZ50" s="1934"/>
      <c r="DA50" s="1935"/>
      <c r="DB50" s="1935"/>
      <c r="DC50" s="1935"/>
      <c r="DD50" s="1935"/>
      <c r="DE50" s="1934"/>
      <c r="DF50" s="1935"/>
      <c r="DG50" s="1935"/>
      <c r="DH50" s="1935"/>
      <c r="DI50" s="1935"/>
      <c r="DJ50" s="1934"/>
      <c r="DK50" s="1935"/>
      <c r="DL50" s="1935"/>
      <c r="DM50" s="1935"/>
      <c r="DN50" s="1935"/>
      <c r="DO50" s="1934"/>
      <c r="DP50" s="1935"/>
      <c r="DQ50" s="1935"/>
      <c r="DR50" s="1935"/>
      <c r="DS50" s="1935"/>
      <c r="DT50" s="1934"/>
      <c r="DU50" s="1935"/>
      <c r="DV50" s="1935"/>
      <c r="DW50" s="1935"/>
      <c r="DX50" s="1935"/>
      <c r="DY50" s="1934"/>
      <c r="DZ50" s="2255" t="s">
        <v>1853</v>
      </c>
      <c r="EA50" s="1808"/>
      <c r="EB50" s="1808"/>
      <c r="EC50" s="1808"/>
      <c r="ED50" s="1809"/>
      <c r="EE50" s="1808"/>
      <c r="EF50" s="1808"/>
      <c r="EG50" s="1808"/>
      <c r="EH50" s="1808"/>
      <c r="EI50" s="1809"/>
      <c r="EJ50" s="1808"/>
      <c r="EK50" s="1808"/>
      <c r="EL50" s="1808"/>
      <c r="EM50" s="1808"/>
      <c r="EN50" s="1809"/>
      <c r="EO50" s="1808"/>
      <c r="EP50" s="1808"/>
      <c r="EQ50" s="1808"/>
      <c r="ER50" s="1808"/>
      <c r="ES50" s="1809"/>
      <c r="ET50" s="1808"/>
      <c r="EU50" s="1808"/>
      <c r="EV50" s="1808"/>
      <c r="EW50" s="1808"/>
      <c r="EX50" s="1809"/>
      <c r="EY50" s="1814"/>
      <c r="EZ50" s="1814"/>
      <c r="FA50" s="1814"/>
      <c r="FB50" s="1814"/>
      <c r="FC50" s="1814"/>
      <c r="FD50" s="1814"/>
      <c r="FE50" s="1814"/>
      <c r="FF50" s="1814"/>
      <c r="FG50" s="1814"/>
      <c r="FH50" s="1814"/>
      <c r="FI50" s="1814"/>
      <c r="FJ50" s="1814"/>
      <c r="FK50" s="1814"/>
      <c r="FL50" s="1814"/>
      <c r="FM50" s="1814"/>
      <c r="FN50" s="1814"/>
      <c r="FO50" s="1814"/>
      <c r="FP50" s="1814"/>
      <c r="FQ50" s="1814"/>
      <c r="FR50" s="1814"/>
      <c r="FS50" s="1814"/>
      <c r="FT50" s="1814"/>
      <c r="FU50" s="1814"/>
      <c r="FV50" s="1814"/>
      <c r="FW50" s="1814"/>
      <c r="FX50" s="1814"/>
      <c r="FY50" s="1814"/>
      <c r="FZ50" s="1814"/>
      <c r="GA50" s="1814"/>
      <c r="GB50" s="1814"/>
      <c r="GC50" s="1814"/>
      <c r="GD50" s="1814"/>
      <c r="GE50" s="1814"/>
      <c r="GF50" s="2496"/>
      <c r="GG50" s="2496"/>
      <c r="GH50" s="2496"/>
      <c r="GI50" s="2496"/>
      <c r="GJ50" s="2496"/>
      <c r="GK50" s="2496"/>
      <c r="GL50" s="2496"/>
      <c r="GM50" s="2496"/>
      <c r="GN50" s="2496"/>
      <c r="GO50" s="2496"/>
      <c r="GP50" s="2496"/>
      <c r="GQ50" s="2496"/>
      <c r="GR50" s="2496"/>
      <c r="GS50" s="2496"/>
      <c r="GT50" s="2496"/>
      <c r="GU50" s="2496"/>
      <c r="GV50" s="2500"/>
      <c r="GW50" s="2203"/>
      <c r="MT50" s="1799"/>
      <c r="MU50" s="4114"/>
      <c r="MV50" s="1799">
        <v>320</v>
      </c>
      <c r="MW50" s="1811"/>
      <c r="MX50" s="1812"/>
      <c r="MY50" s="1812"/>
      <c r="MZ50" s="1812"/>
      <c r="NA50" s="1812"/>
      <c r="NB50" s="1813"/>
      <c r="NC50" s="1812"/>
      <c r="ND50" s="1812"/>
      <c r="NE50" s="1812"/>
      <c r="NF50" s="1812"/>
      <c r="NG50" s="1816"/>
      <c r="NH50" s="1815"/>
      <c r="NI50" s="1815"/>
      <c r="NJ50" s="1820"/>
      <c r="NK50" s="1820"/>
      <c r="NL50" s="1821"/>
      <c r="NM50" s="1820"/>
      <c r="NN50" s="1820"/>
      <c r="NO50" s="1820"/>
      <c r="NP50" s="1820"/>
      <c r="NQ50" s="1821"/>
      <c r="NR50" s="1820"/>
      <c r="NS50" s="1820"/>
      <c r="NT50" s="1820"/>
      <c r="NU50" s="1820"/>
      <c r="NV50" s="1821"/>
      <c r="NW50" s="1820"/>
      <c r="NX50" s="1822"/>
      <c r="NY50" s="1823"/>
      <c r="NZ50" s="1823"/>
      <c r="OA50" s="1824"/>
      <c r="OB50" s="1825"/>
      <c r="OC50" s="1826"/>
      <c r="OD50" s="1815"/>
      <c r="OE50" s="1815"/>
      <c r="OF50" s="1816"/>
      <c r="OG50" s="1812"/>
      <c r="OH50" s="1812"/>
      <c r="OI50" s="1812"/>
      <c r="OJ50" s="1812"/>
      <c r="OK50" s="1813"/>
      <c r="OL50" s="1812"/>
      <c r="OM50" s="1812"/>
      <c r="ON50" s="1812"/>
      <c r="OO50" s="1812"/>
      <c r="OP50" s="1813"/>
      <c r="OQ50" s="1812"/>
      <c r="OR50" s="1812"/>
      <c r="OS50" s="1812"/>
      <c r="OT50" s="1812"/>
      <c r="OU50" s="1813"/>
      <c r="OV50" s="1812"/>
      <c r="OW50" s="1812"/>
      <c r="OX50" s="1812"/>
      <c r="OY50" s="1812"/>
      <c r="OZ50" s="1813"/>
      <c r="PA50" s="1812"/>
      <c r="PB50" s="1810"/>
      <c r="PC50" s="1808"/>
      <c r="PD50" s="1808"/>
      <c r="PE50" s="1809"/>
      <c r="PF50" s="1808"/>
      <c r="PG50" s="1808"/>
      <c r="PH50" s="1808"/>
      <c r="PI50" s="1808"/>
      <c r="PJ50" s="1809"/>
      <c r="PK50" s="1808"/>
      <c r="PL50" s="1808"/>
      <c r="PM50" s="1808"/>
      <c r="PN50" s="1808"/>
      <c r="PO50" s="1809"/>
      <c r="PP50" s="1808"/>
      <c r="PQ50" s="1808"/>
      <c r="PR50" s="1808"/>
      <c r="PS50" s="1808"/>
      <c r="PT50" s="1809"/>
      <c r="PU50" s="1808"/>
      <c r="PV50" s="1808"/>
      <c r="PW50" s="1808"/>
      <c r="PX50" s="1808"/>
      <c r="PY50" s="1809"/>
      <c r="PZ50" s="1808"/>
      <c r="QA50" s="1808"/>
      <c r="QB50" s="1808"/>
      <c r="QC50" s="1808"/>
      <c r="QD50" s="1809"/>
      <c r="QE50" s="1808"/>
      <c r="QF50" s="1808"/>
      <c r="QG50" s="1808"/>
      <c r="QH50" s="1808"/>
      <c r="QI50" s="1809"/>
      <c r="QJ50" s="1808"/>
      <c r="QK50" s="1808"/>
      <c r="QL50" s="1808"/>
      <c r="QM50" s="1808"/>
      <c r="QN50" s="1809"/>
      <c r="QO50" s="1808"/>
      <c r="QP50" s="1808"/>
      <c r="QQ50" s="1808"/>
      <c r="QR50" s="1808"/>
      <c r="QS50" s="1809"/>
      <c r="QT50" s="1808"/>
      <c r="QU50" s="1808"/>
      <c r="QV50" s="1808"/>
      <c r="QW50" s="1808"/>
      <c r="QX50" s="1809"/>
      <c r="QY50" s="1808"/>
      <c r="QZ50" s="1808"/>
      <c r="RA50" s="1808"/>
      <c r="RB50" s="1808"/>
      <c r="RC50" s="1809"/>
      <c r="RD50" s="1808"/>
      <c r="RE50" s="1808"/>
      <c r="RF50" s="1808"/>
      <c r="RG50" s="1808"/>
      <c r="RH50" s="1809"/>
      <c r="RI50" s="1808"/>
      <c r="RJ50" s="1808"/>
      <c r="RK50" s="1808"/>
      <c r="RL50" s="1808"/>
      <c r="RM50" s="1809"/>
      <c r="RN50" s="1808"/>
      <c r="RO50" s="1808"/>
      <c r="RP50" s="1808"/>
      <c r="RQ50" s="1808"/>
      <c r="RR50" s="1809"/>
      <c r="RS50" s="1808"/>
      <c r="RT50" s="1808"/>
      <c r="RU50" s="1808"/>
      <c r="RV50" s="1808"/>
      <c r="RW50" s="1809"/>
      <c r="RX50" s="1808"/>
      <c r="RY50" s="1808"/>
      <c r="RZ50" s="1808"/>
      <c r="SA50" s="1808"/>
      <c r="SB50" s="1809"/>
      <c r="SC50" s="1808"/>
      <c r="SD50" s="1808"/>
      <c r="SE50" s="1808"/>
      <c r="SF50" s="1808"/>
      <c r="SG50" s="1809"/>
      <c r="SH50" s="1808"/>
      <c r="SI50" s="1808"/>
      <c r="SJ50" s="1808"/>
      <c r="SK50" s="1808"/>
      <c r="SL50" s="1809"/>
      <c r="SM50" s="1808"/>
      <c r="SN50" s="1808"/>
      <c r="SO50" s="1808"/>
      <c r="SP50" s="1808"/>
      <c r="SQ50" s="1809"/>
      <c r="SR50" s="1814"/>
      <c r="SS50" s="1814"/>
      <c r="ST50" s="1814"/>
      <c r="SU50" s="1814"/>
      <c r="SV50" s="1814"/>
      <c r="SW50" s="1814"/>
      <c r="SX50" s="1814"/>
      <c r="SY50" s="1814"/>
      <c r="SZ50" s="1814"/>
      <c r="TA50" s="1814"/>
      <c r="TB50" s="1814"/>
      <c r="TC50" s="1814"/>
      <c r="TD50" s="1814"/>
      <c r="TE50" s="1814"/>
      <c r="TF50" s="1814"/>
      <c r="TG50" s="1814"/>
      <c r="TH50" s="1814"/>
      <c r="TI50" s="1814"/>
      <c r="TJ50" s="1814"/>
      <c r="TK50" s="1814"/>
      <c r="TL50" s="1814"/>
      <c r="TM50" s="1814"/>
      <c r="TN50" s="1814"/>
      <c r="TO50" s="1814"/>
      <c r="TP50" s="1814"/>
      <c r="TQ50" s="1814"/>
      <c r="TR50" s="1814"/>
      <c r="TS50" s="1814"/>
      <c r="TT50" s="1814"/>
      <c r="TU50" s="1814"/>
      <c r="TV50" s="1814"/>
      <c r="TW50" s="1814"/>
      <c r="TX50" s="1814"/>
      <c r="TY50" s="2203"/>
      <c r="TZ50" s="2203"/>
      <c r="UA50" s="2203"/>
      <c r="UB50" s="2203"/>
      <c r="UC50" s="2203"/>
      <c r="UD50" s="2203"/>
      <c r="UE50" s="2203"/>
      <c r="UF50" s="2203"/>
      <c r="UG50" s="2203"/>
      <c r="UH50" s="2203"/>
      <c r="UI50" s="2203"/>
      <c r="UJ50" s="2203"/>
      <c r="UK50" s="2203"/>
      <c r="UL50" s="2203"/>
      <c r="UM50" s="2203"/>
      <c r="UN50" s="2203"/>
      <c r="UO50" s="2203"/>
      <c r="UP50" s="2203"/>
      <c r="UQ50" s="2536"/>
      <c r="UR50" s="2536"/>
    </row>
    <row r="51" spans="2:564" outlineLevel="1">
      <c r="B51" s="2482"/>
      <c r="C51" s="3925"/>
      <c r="D51" s="1811"/>
      <c r="E51" s="1812"/>
      <c r="F51" s="1812"/>
      <c r="G51" s="1812"/>
      <c r="H51" s="1812"/>
      <c r="I51" s="1813"/>
      <c r="J51" s="1812"/>
      <c r="K51" s="1812"/>
      <c r="L51" s="1812"/>
      <c r="M51" s="1812"/>
      <c r="N51" s="1813"/>
      <c r="O51" s="1812"/>
      <c r="P51" s="1812"/>
      <c r="Q51" s="1812"/>
      <c r="R51" s="1812"/>
      <c r="S51" s="1813"/>
      <c r="T51" s="1812"/>
      <c r="U51" s="1812"/>
      <c r="V51" s="1812"/>
      <c r="W51" s="1812"/>
      <c r="X51" s="1813"/>
      <c r="Y51" s="1812"/>
      <c r="Z51" s="1812"/>
      <c r="AA51" s="1812"/>
      <c r="AB51" s="1812"/>
      <c r="AC51" s="1813"/>
      <c r="AD51" s="1812"/>
      <c r="AE51" s="1812"/>
      <c r="AF51" s="1812"/>
      <c r="AG51" s="1812"/>
      <c r="AH51" s="1813"/>
      <c r="AI51" s="1812"/>
      <c r="AJ51" s="1812"/>
      <c r="AK51" s="1812"/>
      <c r="AL51" s="1812"/>
      <c r="AM51" s="1813"/>
      <c r="AN51" s="1812"/>
      <c r="AO51" s="1812"/>
      <c r="AP51" s="1812"/>
      <c r="AQ51" s="1812"/>
      <c r="AR51" s="1813"/>
      <c r="AS51" s="1812"/>
      <c r="AT51" s="1812"/>
      <c r="AU51" s="1812"/>
      <c r="AV51" s="1812"/>
      <c r="AW51" s="1813"/>
      <c r="AX51" s="1812"/>
      <c r="AY51" s="1812"/>
      <c r="AZ51" s="1812"/>
      <c r="BA51" s="1812"/>
      <c r="BB51" s="1813"/>
      <c r="BC51" s="1812"/>
      <c r="BD51" s="1812"/>
      <c r="BE51" s="2807"/>
      <c r="BF51" s="2807"/>
      <c r="BG51" s="2808"/>
      <c r="BH51" s="2807"/>
      <c r="BI51" s="2809"/>
      <c r="BJ51" s="2810"/>
      <c r="BK51" s="2810"/>
      <c r="BL51" s="2811"/>
      <c r="BM51" s="2810"/>
      <c r="BN51" s="2810"/>
      <c r="BO51" s="2810"/>
      <c r="BP51" s="2810"/>
      <c r="BQ51" s="2811"/>
      <c r="BR51" s="2810"/>
      <c r="BS51" s="2810"/>
      <c r="BT51" s="2810"/>
      <c r="BU51" s="2810"/>
      <c r="BV51" s="2811"/>
      <c r="BW51" s="2810"/>
      <c r="BX51" s="2810"/>
      <c r="BY51" s="2810"/>
      <c r="BZ51" s="2810"/>
      <c r="CA51" s="2811"/>
      <c r="CB51" s="2810"/>
      <c r="CC51" s="2810"/>
      <c r="CD51" s="2810"/>
      <c r="CE51" s="2810"/>
      <c r="CF51" s="2812" t="s">
        <v>1867</v>
      </c>
      <c r="CG51" s="2785"/>
      <c r="CH51" s="2785"/>
      <c r="CI51" s="2785"/>
      <c r="CJ51" s="2785"/>
      <c r="CK51" s="2786"/>
      <c r="CL51" s="2785"/>
      <c r="CM51" s="2785"/>
      <c r="CN51" s="2785"/>
      <c r="CO51" s="2785"/>
      <c r="CP51" s="2786"/>
      <c r="CQ51" s="2785"/>
      <c r="CR51" s="2785"/>
      <c r="CS51" s="2785"/>
      <c r="CT51" s="2785"/>
      <c r="CU51" s="2786"/>
      <c r="CV51" s="2785"/>
      <c r="CW51" s="2785"/>
      <c r="CX51" s="2785"/>
      <c r="CY51" s="2785"/>
      <c r="CZ51" s="2786"/>
      <c r="DA51" s="2785"/>
      <c r="DB51" s="2785"/>
      <c r="DC51" s="2785"/>
      <c r="DD51" s="2785"/>
      <c r="DE51" s="2786"/>
      <c r="DF51" s="2785"/>
      <c r="DG51" s="2785"/>
      <c r="DH51" s="2785"/>
      <c r="DI51" s="2785"/>
      <c r="DJ51" s="2786"/>
      <c r="DK51" s="2785"/>
      <c r="DL51" s="2785"/>
      <c r="DM51" s="2785"/>
      <c r="DN51" s="2785"/>
      <c r="DO51" s="2786"/>
      <c r="DP51" s="2785"/>
      <c r="DQ51" s="2785"/>
      <c r="DR51" s="2785"/>
      <c r="DS51" s="2785"/>
      <c r="DT51" s="2786"/>
      <c r="DU51" s="2785"/>
      <c r="DV51" s="2785"/>
      <c r="DW51" s="2785"/>
      <c r="DX51" s="2785"/>
      <c r="DY51" s="2786"/>
      <c r="DZ51" s="2785"/>
      <c r="EA51" s="2785"/>
      <c r="EB51" s="2785"/>
      <c r="EC51" s="2785"/>
      <c r="ED51" s="2786"/>
      <c r="EE51" s="2785"/>
      <c r="EF51" s="2785"/>
      <c r="EG51" s="2785"/>
      <c r="EH51" s="2785"/>
      <c r="EI51" s="2786"/>
      <c r="EJ51" s="2785"/>
      <c r="EK51" s="2785"/>
      <c r="EL51" s="2785"/>
      <c r="EM51" s="2785"/>
      <c r="EN51" s="2786"/>
      <c r="EO51" s="2785"/>
      <c r="EP51" s="2785"/>
      <c r="EQ51" s="2785"/>
      <c r="ER51" s="2785"/>
      <c r="ES51" s="2786"/>
      <c r="ET51" s="2785"/>
      <c r="EU51" s="2785"/>
      <c r="EV51" s="2785"/>
      <c r="EW51" s="2785"/>
      <c r="EX51" s="2786"/>
      <c r="EY51" s="2813"/>
      <c r="EZ51" s="2813"/>
      <c r="FA51" s="2813"/>
      <c r="FB51" s="2813"/>
      <c r="FC51" s="2813"/>
      <c r="FD51" s="2813"/>
      <c r="FE51" s="2813"/>
      <c r="FF51" s="2813"/>
      <c r="FG51" s="2813"/>
      <c r="FH51" s="2813"/>
      <c r="FI51" s="2813"/>
      <c r="FJ51" s="2813"/>
      <c r="FK51" s="2813"/>
      <c r="FL51" s="2813"/>
      <c r="FM51" s="2813"/>
      <c r="FN51" s="2813"/>
      <c r="FO51" s="2813"/>
      <c r="FP51" s="2813"/>
      <c r="FQ51" s="2813"/>
      <c r="FR51" s="2814" t="s">
        <v>1555</v>
      </c>
      <c r="FS51" s="1814"/>
      <c r="FT51" s="1814"/>
      <c r="FU51" s="1814"/>
      <c r="FV51" s="1814"/>
      <c r="FW51" s="1814"/>
      <c r="FX51" s="1814"/>
      <c r="FY51" s="1814"/>
      <c r="FZ51" s="1814"/>
      <c r="GA51" s="1814"/>
      <c r="GB51" s="1814"/>
      <c r="GC51" s="1814"/>
      <c r="GD51" s="1814"/>
      <c r="GE51" s="1814"/>
      <c r="GF51" s="2496"/>
      <c r="GG51" s="2496"/>
      <c r="GH51" s="2496"/>
      <c r="GI51" s="2496"/>
      <c r="GJ51" s="2496"/>
      <c r="GK51" s="2496"/>
      <c r="GL51" s="2496"/>
      <c r="GM51" s="2496"/>
      <c r="GN51" s="2496"/>
      <c r="GO51" s="2496"/>
      <c r="GP51" s="2496"/>
      <c r="GQ51" s="2496"/>
      <c r="GR51" s="2496"/>
      <c r="GS51" s="2496"/>
      <c r="GT51" s="2496"/>
      <c r="GU51" s="2496"/>
      <c r="GV51" s="2500"/>
      <c r="GW51" s="2203"/>
      <c r="MT51" s="1799"/>
      <c r="MU51" s="4114"/>
      <c r="MV51" s="1799"/>
      <c r="MW51" s="1942"/>
      <c r="MX51" s="1923"/>
      <c r="MY51" s="1923"/>
      <c r="MZ51" s="1923"/>
      <c r="NA51" s="1923"/>
      <c r="NB51" s="1924"/>
      <c r="NC51" s="1923"/>
      <c r="ND51" s="1923"/>
      <c r="NE51" s="1923"/>
      <c r="NF51" s="1923"/>
      <c r="NG51" s="1821"/>
      <c r="NH51" s="1820"/>
      <c r="NI51" s="1820"/>
      <c r="NJ51" s="1820"/>
      <c r="NK51" s="1820"/>
      <c r="NL51" s="1821"/>
      <c r="NM51" s="1820"/>
      <c r="NN51" s="1820"/>
      <c r="NO51" s="1820"/>
      <c r="NP51" s="1820"/>
      <c r="NQ51" s="1821"/>
      <c r="NR51" s="1820"/>
      <c r="NS51" s="1820"/>
      <c r="NT51" s="2204" t="s">
        <v>1745</v>
      </c>
      <c r="NU51" s="2205"/>
      <c r="NV51" s="2206"/>
      <c r="NW51" s="2205"/>
      <c r="NX51" s="2207"/>
      <c r="NY51" s="2208"/>
      <c r="NZ51" s="2208"/>
      <c r="OA51" s="2209"/>
      <c r="OB51" s="2210"/>
      <c r="OC51" s="2211"/>
      <c r="OD51" s="2205"/>
      <c r="OE51" s="2205"/>
      <c r="OF51" s="2206"/>
      <c r="OG51" s="2205"/>
      <c r="OH51" s="2205"/>
      <c r="OI51" s="2205"/>
      <c r="OJ51" s="2205"/>
      <c r="OK51" s="2206"/>
      <c r="OL51" s="2205"/>
      <c r="OM51" s="2205"/>
      <c r="ON51" s="2205"/>
      <c r="OO51" s="2212"/>
      <c r="OP51" s="2213"/>
      <c r="OQ51" s="2212"/>
      <c r="OR51" s="2212"/>
      <c r="OS51" s="2212"/>
      <c r="OT51" s="2212"/>
      <c r="OU51" s="2213"/>
      <c r="OV51" s="2212"/>
      <c r="OW51" s="2212"/>
      <c r="OX51" s="2212"/>
      <c r="OY51" s="2212"/>
      <c r="OZ51" s="2213"/>
      <c r="PA51" s="2212"/>
      <c r="PB51" s="2214" t="s">
        <v>1746</v>
      </c>
      <c r="PC51" s="1808"/>
      <c r="PD51" s="1808"/>
      <c r="PE51" s="1809"/>
      <c r="PF51" s="1808"/>
      <c r="PG51" s="1808"/>
      <c r="PH51" s="1808"/>
      <c r="PI51" s="1808"/>
      <c r="PJ51" s="1809"/>
      <c r="PK51" s="1808"/>
      <c r="PL51" s="1808"/>
      <c r="PM51" s="1808"/>
      <c r="PN51" s="1808"/>
      <c r="PO51" s="1809"/>
      <c r="PP51" s="1808"/>
      <c r="PQ51" s="1808"/>
      <c r="PR51" s="1808"/>
      <c r="PS51" s="1808"/>
      <c r="PT51" s="1809"/>
      <c r="PU51" s="1808"/>
      <c r="PV51" s="1808"/>
      <c r="PW51" s="1808"/>
      <c r="PX51" s="1808"/>
      <c r="PY51" s="1809"/>
      <c r="PZ51" s="1808"/>
      <c r="QA51" s="1808"/>
      <c r="QB51" s="1808"/>
      <c r="QC51" s="1808"/>
      <c r="QD51" s="1809"/>
      <c r="QE51" s="1808"/>
      <c r="QF51" s="1808"/>
      <c r="QG51" s="1808"/>
      <c r="QH51" s="1808"/>
      <c r="QI51" s="1809"/>
      <c r="QJ51" s="1808"/>
      <c r="QK51" s="1808"/>
      <c r="QL51" s="1808"/>
      <c r="QM51" s="1808"/>
      <c r="QN51" s="1809"/>
      <c r="QO51" s="1808"/>
      <c r="QP51" s="1808"/>
      <c r="QQ51" s="1808"/>
      <c r="QR51" s="1808"/>
      <c r="QS51" s="1809"/>
      <c r="QT51" s="1808"/>
      <c r="QU51" s="1808"/>
      <c r="QV51" s="1808"/>
      <c r="QW51" s="1808"/>
      <c r="QX51" s="1809"/>
      <c r="QY51" s="1808"/>
      <c r="QZ51" s="1808"/>
      <c r="RA51" s="1808"/>
      <c r="RB51" s="1808"/>
      <c r="RC51" s="1809"/>
      <c r="RD51" s="1808"/>
      <c r="RE51" s="1808"/>
      <c r="RF51" s="1808"/>
      <c r="RG51" s="1808"/>
      <c r="RH51" s="1809"/>
      <c r="RI51" s="1808"/>
      <c r="RJ51" s="1808"/>
      <c r="RK51" s="1808"/>
      <c r="RL51" s="1808"/>
      <c r="RM51" s="1809"/>
      <c r="RN51" s="1808"/>
      <c r="RO51" s="1808"/>
      <c r="RP51" s="1808"/>
      <c r="RQ51" s="1808"/>
      <c r="RR51" s="1809"/>
      <c r="RS51" s="1808"/>
      <c r="RT51" s="1808"/>
      <c r="RU51" s="1808"/>
      <c r="RV51" s="1808"/>
      <c r="RW51" s="1809"/>
      <c r="RX51" s="1947"/>
      <c r="RY51" s="1947"/>
      <c r="RZ51" s="1947"/>
      <c r="SA51" s="1947"/>
      <c r="SB51" s="1948"/>
      <c r="SC51" s="1947"/>
      <c r="SD51" s="1947"/>
      <c r="SE51" s="1947"/>
      <c r="SF51" s="1947"/>
      <c r="SG51" s="1948"/>
      <c r="SH51" s="1947"/>
      <c r="SI51" s="1947"/>
      <c r="SJ51" s="1947"/>
      <c r="SK51" s="1947"/>
      <c r="SL51" s="1948"/>
      <c r="SM51" s="1947"/>
      <c r="SN51" s="1947"/>
      <c r="SO51" s="1947"/>
      <c r="SP51" s="1947"/>
      <c r="SQ51" s="1948"/>
      <c r="SR51" s="1814"/>
      <c r="SS51" s="1814"/>
      <c r="ST51" s="1814"/>
      <c r="SU51" s="1814"/>
      <c r="SV51" s="1814"/>
      <c r="SW51" s="1814"/>
      <c r="SX51" s="1814"/>
      <c r="SY51" s="1814"/>
      <c r="SZ51" s="1814"/>
      <c r="TA51" s="1814"/>
      <c r="TB51" s="1814"/>
      <c r="TC51" s="1814"/>
      <c r="TD51" s="1814"/>
      <c r="TE51" s="1814"/>
      <c r="TF51" s="1814"/>
      <c r="TG51" s="1814"/>
      <c r="TH51" s="1814"/>
      <c r="TI51" s="1814"/>
      <c r="TJ51" s="1814"/>
      <c r="TK51" s="1814"/>
      <c r="TL51" s="1814"/>
      <c r="TM51" s="1814"/>
      <c r="TN51" s="1814"/>
      <c r="TO51" s="1814"/>
      <c r="TP51" s="1814"/>
      <c r="TQ51" s="1814"/>
      <c r="TR51" s="1814"/>
      <c r="TS51" s="1814"/>
      <c r="TT51" s="1814"/>
      <c r="TU51" s="1814"/>
      <c r="TV51" s="1814"/>
      <c r="TW51" s="1814"/>
      <c r="TX51" s="1814"/>
      <c r="TY51" s="2203"/>
      <c r="TZ51" s="2203"/>
      <c r="UA51" s="2203"/>
      <c r="UB51" s="2203"/>
      <c r="UC51" s="2203"/>
      <c r="UD51" s="2203"/>
      <c r="UE51" s="2203"/>
      <c r="UF51" s="2203"/>
      <c r="UG51" s="2203"/>
      <c r="UH51" s="2203"/>
      <c r="UI51" s="2203"/>
      <c r="UJ51" s="2203"/>
      <c r="UK51" s="2203"/>
      <c r="UL51" s="2203"/>
      <c r="UM51" s="2203"/>
      <c r="UN51" s="2203"/>
      <c r="UO51" s="2203"/>
      <c r="UP51" s="2203"/>
      <c r="UQ51" s="2536"/>
      <c r="UR51" s="2536"/>
    </row>
    <row r="52" spans="2:564" outlineLevel="1">
      <c r="B52" s="2482"/>
      <c r="C52" s="3925"/>
      <c r="D52" s="2462" t="s">
        <v>2137</v>
      </c>
      <c r="E52" s="2463"/>
      <c r="F52" s="2463"/>
      <c r="G52" s="2463"/>
      <c r="H52" s="2463"/>
      <c r="I52" s="2464"/>
      <c r="J52" s="2463"/>
      <c r="K52" s="2463"/>
      <c r="L52" s="2463"/>
      <c r="M52" s="2463"/>
      <c r="N52" s="2464"/>
      <c r="O52" s="2463"/>
      <c r="P52" s="2463"/>
      <c r="Q52" s="2463"/>
      <c r="R52" s="2463"/>
      <c r="S52" s="2464"/>
      <c r="T52" s="2463"/>
      <c r="U52" s="2463"/>
      <c r="V52" s="2463"/>
      <c r="W52" s="2463"/>
      <c r="X52" s="2464"/>
      <c r="Y52" s="2463"/>
      <c r="Z52" s="2463"/>
      <c r="AA52" s="2463"/>
      <c r="AB52" s="2463"/>
      <c r="AC52" s="2464"/>
      <c r="AD52" s="2463"/>
      <c r="AE52" s="2463"/>
      <c r="AF52" s="2463"/>
      <c r="AG52" s="2463"/>
      <c r="AH52" s="2464"/>
      <c r="AI52" s="2470" t="s">
        <v>1858</v>
      </c>
      <c r="AJ52" s="2460"/>
      <c r="AK52" s="2460"/>
      <c r="AL52" s="2460"/>
      <c r="AM52" s="2461"/>
      <c r="AN52" s="2460"/>
      <c r="AO52" s="2460"/>
      <c r="AP52" s="2460"/>
      <c r="AQ52" s="2460"/>
      <c r="AR52" s="2461"/>
      <c r="AS52" s="2460"/>
      <c r="AT52" s="2460"/>
      <c r="AU52" s="2460"/>
      <c r="AV52" s="2460"/>
      <c r="AW52" s="2461"/>
      <c r="AX52" s="2460"/>
      <c r="AY52" s="2460"/>
      <c r="AZ52" s="2460"/>
      <c r="BA52" s="2460"/>
      <c r="BB52" s="2461"/>
      <c r="BC52" s="2460"/>
      <c r="BD52" s="2460"/>
      <c r="BE52" s="2460"/>
      <c r="BF52" s="2460"/>
      <c r="BG52" s="2461"/>
      <c r="BH52" s="2460"/>
      <c r="BI52" s="2465"/>
      <c r="BJ52" s="2466"/>
      <c r="BK52" s="2466"/>
      <c r="BL52" s="2467"/>
      <c r="BM52" s="2471" t="s">
        <v>1857</v>
      </c>
      <c r="BN52" s="2468"/>
      <c r="BO52" s="2468"/>
      <c r="BP52" s="2468"/>
      <c r="BQ52" s="2469"/>
      <c r="BR52" s="2468"/>
      <c r="BS52" s="2468"/>
      <c r="BT52" s="2468"/>
      <c r="BU52" s="2468"/>
      <c r="BV52" s="2469"/>
      <c r="BW52" s="2468"/>
      <c r="BX52" s="2468"/>
      <c r="BY52" s="2468"/>
      <c r="BZ52" s="2468"/>
      <c r="CA52" s="2469"/>
      <c r="CB52" s="2468"/>
      <c r="CC52" s="2468"/>
      <c r="CD52" s="2468"/>
      <c r="CE52" s="2468"/>
      <c r="CF52" s="2469"/>
      <c r="CG52" s="2468"/>
      <c r="CH52" s="2468"/>
      <c r="CI52" s="2468"/>
      <c r="CJ52" s="2468"/>
      <c r="CK52" s="2469"/>
      <c r="CL52" s="2468"/>
      <c r="CM52" s="2468"/>
      <c r="CN52" s="2468"/>
      <c r="CO52" s="2468"/>
      <c r="CP52" s="2469"/>
      <c r="CQ52" s="2468"/>
      <c r="CR52" s="2468"/>
      <c r="CS52" s="2468"/>
      <c r="CT52" s="2468"/>
      <c r="CU52" s="2469"/>
      <c r="CV52" s="2468"/>
      <c r="CW52" s="2468"/>
      <c r="CX52" s="2468"/>
      <c r="CY52" s="2468"/>
      <c r="CZ52" s="2469"/>
      <c r="DA52" s="2468"/>
      <c r="DB52" s="2468"/>
      <c r="DC52" s="2468"/>
      <c r="DD52" s="2468"/>
      <c r="DE52" s="2469"/>
      <c r="DF52" s="2468"/>
      <c r="DG52" s="2479" t="s">
        <v>1871</v>
      </c>
      <c r="DH52" s="1808"/>
      <c r="DI52" s="1808"/>
      <c r="DJ52" s="1809"/>
      <c r="DK52" s="1808"/>
      <c r="DL52" s="1808"/>
      <c r="DM52" s="1808"/>
      <c r="DN52" s="1808"/>
      <c r="DO52" s="1809"/>
      <c r="DP52" s="1808"/>
      <c r="DQ52" s="1808"/>
      <c r="DR52" s="1808"/>
      <c r="DS52" s="1808"/>
      <c r="DT52" s="1809"/>
      <c r="DU52" s="1808"/>
      <c r="DV52" s="1808"/>
      <c r="DW52" s="1808"/>
      <c r="DX52" s="1808"/>
      <c r="DY52" s="1809"/>
      <c r="DZ52" s="1808"/>
      <c r="EA52" s="1808"/>
      <c r="EB52" s="1808"/>
      <c r="EC52" s="1808"/>
      <c r="ED52" s="1809"/>
      <c r="EE52" s="1808"/>
      <c r="EF52" s="1808"/>
      <c r="EG52" s="1808"/>
      <c r="EH52" s="1808"/>
      <c r="EI52" s="1809"/>
      <c r="EJ52" s="1808"/>
      <c r="EK52" s="1808"/>
      <c r="EL52" s="1808"/>
      <c r="EM52" s="1808"/>
      <c r="EN52" s="1809"/>
      <c r="EO52" s="1808"/>
      <c r="EP52" s="1808"/>
      <c r="EQ52" s="1808"/>
      <c r="ER52" s="1808"/>
      <c r="ES52" s="1809"/>
      <c r="ET52" s="1808"/>
      <c r="EU52" s="1808"/>
      <c r="EV52" s="1808"/>
      <c r="EW52" s="1808"/>
      <c r="EX52" s="1809"/>
      <c r="EY52" s="1838"/>
      <c r="EZ52" s="1814"/>
      <c r="FA52" s="1814"/>
      <c r="FB52" s="1814"/>
      <c r="FC52" s="1814"/>
      <c r="FD52" s="1814"/>
      <c r="FE52" s="1814"/>
      <c r="FF52" s="1814"/>
      <c r="FG52" s="1814"/>
      <c r="FH52" s="1814"/>
      <c r="FI52" s="1814"/>
      <c r="FJ52" s="1814"/>
      <c r="FK52" s="1814"/>
      <c r="FL52" s="1814"/>
      <c r="FM52" s="1814"/>
      <c r="FN52" s="1814"/>
      <c r="FO52" s="1814"/>
      <c r="FP52" s="1814"/>
      <c r="FQ52" s="1814"/>
      <c r="FR52" s="1839"/>
      <c r="FS52" s="1814"/>
      <c r="FT52" s="1814"/>
      <c r="FU52" s="1814"/>
      <c r="FV52" s="1814"/>
      <c r="FW52" s="1814"/>
      <c r="FX52" s="1814"/>
      <c r="FY52" s="1814"/>
      <c r="FZ52" s="1814"/>
      <c r="GA52" s="1814"/>
      <c r="GB52" s="1814"/>
      <c r="GC52" s="1814"/>
      <c r="GD52" s="1814"/>
      <c r="GE52" s="1814"/>
      <c r="GF52" s="2496"/>
      <c r="GG52" s="2496"/>
      <c r="GH52" s="2496"/>
      <c r="GI52" s="2496"/>
      <c r="GJ52" s="2496"/>
      <c r="GK52" s="2496"/>
      <c r="GL52" s="2496"/>
      <c r="GM52" s="2496"/>
      <c r="GN52" s="2496"/>
      <c r="GO52" s="2496"/>
      <c r="GP52" s="2496"/>
      <c r="GQ52" s="2496"/>
      <c r="GR52" s="2496"/>
      <c r="GS52" s="2496"/>
      <c r="GT52" s="2496"/>
      <c r="GU52" s="2496"/>
      <c r="GV52" s="2500"/>
      <c r="GW52" s="2203"/>
      <c r="MT52" s="1827"/>
      <c r="MU52" s="4114"/>
      <c r="MV52" s="4115">
        <v>310</v>
      </c>
      <c r="MW52" s="1828"/>
      <c r="MX52" s="1820"/>
      <c r="MY52" s="1820"/>
      <c r="MZ52" s="1820"/>
      <c r="NA52" s="1820"/>
      <c r="NB52" s="1821"/>
      <c r="NC52" s="1820"/>
      <c r="ND52" s="1820"/>
      <c r="NE52" s="1829"/>
      <c r="NF52" s="1830"/>
      <c r="NG52" s="1831"/>
      <c r="NH52" s="1829"/>
      <c r="NI52" s="1830"/>
      <c r="NJ52" s="1820"/>
      <c r="NK52" s="1820"/>
      <c r="NL52" s="1821"/>
      <c r="NM52" s="1820"/>
      <c r="NN52" s="1820"/>
      <c r="NO52" s="1820"/>
      <c r="NP52" s="1820"/>
      <c r="NQ52" s="1821"/>
      <c r="NR52" s="1820"/>
      <c r="NS52" s="1820"/>
      <c r="NT52" s="1820"/>
      <c r="NU52" s="1820"/>
      <c r="NV52" s="1821"/>
      <c r="NW52" s="1820"/>
      <c r="NX52" s="1822"/>
      <c r="NY52" s="1823"/>
      <c r="NZ52" s="1823"/>
      <c r="OA52" s="1824"/>
      <c r="OB52" s="1820"/>
      <c r="OC52" s="1820"/>
      <c r="OD52" s="1820"/>
      <c r="OE52" s="1820"/>
      <c r="OF52" s="1821"/>
      <c r="OG52" s="1820"/>
      <c r="OH52" s="2215"/>
      <c r="OI52" s="2216" t="s">
        <v>1747</v>
      </c>
      <c r="OJ52" s="2215"/>
      <c r="OK52" s="2217"/>
      <c r="OL52" s="2215"/>
      <c r="OM52" s="2215"/>
      <c r="ON52" s="2215"/>
      <c r="OO52" s="2218"/>
      <c r="OP52" s="2219"/>
      <c r="OQ52" s="2218"/>
      <c r="OR52" s="2218"/>
      <c r="OS52" s="2218"/>
      <c r="OT52" s="2218"/>
      <c r="OU52" s="2219"/>
      <c r="OV52" s="2218"/>
      <c r="OW52" s="2218"/>
      <c r="OX52" s="2218"/>
      <c r="OY52" s="2218"/>
      <c r="OZ52" s="2219"/>
      <c r="PA52" s="2218"/>
      <c r="PB52" s="2220"/>
      <c r="PC52" s="2218"/>
      <c r="PD52" s="2218"/>
      <c r="PE52" s="2219"/>
      <c r="PF52" s="2218"/>
      <c r="PG52" s="2218"/>
      <c r="PH52" s="2218"/>
      <c r="PI52" s="2218"/>
      <c r="PJ52" s="2219"/>
      <c r="PK52" s="2218"/>
      <c r="PL52" s="2218"/>
      <c r="PM52" s="2218"/>
      <c r="PN52" s="2218"/>
      <c r="PO52" s="2219"/>
      <c r="PP52" s="2218"/>
      <c r="PQ52" s="2218"/>
      <c r="PR52" s="2218"/>
      <c r="PS52" s="2218"/>
      <c r="PT52" s="2219"/>
      <c r="PU52" s="2221" t="s">
        <v>1748</v>
      </c>
      <c r="PV52" s="1818"/>
      <c r="PW52" s="1818"/>
      <c r="PX52" s="1818"/>
      <c r="PY52" s="1819"/>
      <c r="PZ52" s="1818"/>
      <c r="QA52" s="1818"/>
      <c r="QB52" s="1818"/>
      <c r="QC52" s="1818"/>
      <c r="QD52" s="1819"/>
      <c r="QE52" s="1818"/>
      <c r="QF52" s="1818"/>
      <c r="QG52" s="1818"/>
      <c r="QH52" s="1818"/>
      <c r="QI52" s="1819"/>
      <c r="QJ52" s="1818"/>
      <c r="QK52" s="1818"/>
      <c r="QL52" s="1818"/>
      <c r="QM52" s="1818"/>
      <c r="QN52" s="1819"/>
      <c r="QO52" s="1818"/>
      <c r="QP52" s="1818"/>
      <c r="QQ52" s="1818"/>
      <c r="QR52" s="1818"/>
      <c r="QS52" s="1819"/>
      <c r="QT52" s="1818"/>
      <c r="QU52" s="1818"/>
      <c r="QV52" s="1818"/>
      <c r="QW52" s="1818"/>
      <c r="QX52" s="1819"/>
      <c r="QY52" s="1818"/>
      <c r="QZ52" s="1818"/>
      <c r="RA52" s="1818"/>
      <c r="RB52" s="1818"/>
      <c r="RC52" s="1819"/>
      <c r="RD52" s="1818"/>
      <c r="RE52" s="1818"/>
      <c r="RF52" s="1818"/>
      <c r="RG52" s="1818"/>
      <c r="RH52" s="1819"/>
      <c r="RI52" s="1818"/>
      <c r="RJ52" s="1818"/>
      <c r="RK52" s="1818"/>
      <c r="RL52" s="1818"/>
      <c r="RM52" s="1819"/>
      <c r="RN52" s="1818"/>
      <c r="RO52" s="1818"/>
      <c r="RP52" s="1818"/>
      <c r="RQ52" s="1818"/>
      <c r="RR52" s="1819"/>
      <c r="RS52" s="1818"/>
      <c r="RT52" s="1818"/>
      <c r="RU52" s="1818"/>
      <c r="RV52" s="1818"/>
      <c r="RW52" s="1981"/>
      <c r="RX52" s="1823"/>
      <c r="RY52" s="1823"/>
      <c r="RZ52" s="1823"/>
      <c r="SA52" s="1823"/>
      <c r="SB52" s="1837"/>
      <c r="SC52" s="1823"/>
      <c r="SD52" s="1823"/>
      <c r="SE52" s="1823"/>
      <c r="SF52" s="1823"/>
      <c r="SG52" s="1837"/>
      <c r="SH52" s="1823"/>
      <c r="SI52" s="1823"/>
      <c r="SJ52" s="1823"/>
      <c r="SK52" s="1823"/>
      <c r="SL52" s="1837"/>
      <c r="SM52" s="1823"/>
      <c r="SN52" s="1823"/>
      <c r="SO52" s="1823"/>
      <c r="SP52" s="1823"/>
      <c r="SQ52" s="1837"/>
      <c r="SR52" s="1838"/>
      <c r="SS52" s="1814"/>
      <c r="ST52" s="1814"/>
      <c r="SU52" s="1814"/>
      <c r="SV52" s="1814"/>
      <c r="SW52" s="1814"/>
      <c r="SX52" s="1814"/>
      <c r="SY52" s="1814"/>
      <c r="SZ52" s="1814"/>
      <c r="TA52" s="1814"/>
      <c r="TB52" s="1814"/>
      <c r="TC52" s="1814"/>
      <c r="TD52" s="1814"/>
      <c r="TE52" s="1814"/>
      <c r="TF52" s="1814"/>
      <c r="TG52" s="1814"/>
      <c r="TH52" s="1814"/>
      <c r="TI52" s="1814"/>
      <c r="TJ52" s="1814"/>
      <c r="TK52" s="1839"/>
      <c r="TL52" s="1814"/>
      <c r="TM52" s="1814"/>
      <c r="TN52" s="1814"/>
      <c r="TO52" s="1814"/>
      <c r="TP52" s="1814"/>
      <c r="TQ52" s="1814"/>
      <c r="TR52" s="1814"/>
      <c r="TS52" s="1814"/>
      <c r="TT52" s="1814"/>
      <c r="TU52" s="1814"/>
      <c r="TV52" s="1814"/>
      <c r="TW52" s="1814"/>
      <c r="TX52" s="1814"/>
      <c r="TY52" s="2203"/>
      <c r="TZ52" s="2203"/>
      <c r="UA52" s="2203"/>
      <c r="UB52" s="2203"/>
      <c r="UC52" s="2203"/>
      <c r="UD52" s="2203"/>
      <c r="UE52" s="2203"/>
      <c r="UF52" s="2203"/>
      <c r="UG52" s="2203"/>
      <c r="UH52" s="2203"/>
      <c r="UI52" s="2203"/>
      <c r="UJ52" s="2203"/>
      <c r="UK52" s="2203"/>
      <c r="UL52" s="2203"/>
      <c r="UM52" s="2203"/>
      <c r="UN52" s="2203"/>
      <c r="UO52" s="2203"/>
      <c r="UP52" s="2203"/>
      <c r="UQ52" s="2536"/>
      <c r="UR52" s="2536"/>
    </row>
    <row r="53" spans="2:564" outlineLevel="1">
      <c r="B53" s="2482"/>
      <c r="C53" s="3926"/>
      <c r="D53" s="1986"/>
      <c r="E53" s="1987"/>
      <c r="F53" s="1987"/>
      <c r="G53" s="1987"/>
      <c r="H53" s="1987"/>
      <c r="I53" s="1988"/>
      <c r="J53" s="1987"/>
      <c r="K53" s="1987"/>
      <c r="L53" s="1987"/>
      <c r="M53" s="1987"/>
      <c r="N53" s="1988"/>
      <c r="O53" s="1987"/>
      <c r="P53" s="1987"/>
      <c r="Q53" s="1987"/>
      <c r="R53" s="1987"/>
      <c r="S53" s="1988"/>
      <c r="T53" s="1987"/>
      <c r="U53" s="1987"/>
      <c r="V53" s="1987"/>
      <c r="W53" s="1987"/>
      <c r="X53" s="1988"/>
      <c r="Y53" s="1987"/>
      <c r="Z53" s="1987"/>
      <c r="AA53" s="1987"/>
      <c r="AB53" s="1987"/>
      <c r="AC53" s="1988"/>
      <c r="AD53" s="1987"/>
      <c r="AE53" s="1987"/>
      <c r="AF53" s="1987"/>
      <c r="AG53" s="1987"/>
      <c r="AH53" s="1988"/>
      <c r="AI53" s="1987"/>
      <c r="AJ53" s="1987"/>
      <c r="AK53" s="1987"/>
      <c r="AL53" s="1987"/>
      <c r="AM53" s="1988"/>
      <c r="AN53" s="1987"/>
      <c r="AO53" s="1987"/>
      <c r="AP53" s="1987"/>
      <c r="AQ53" s="1987"/>
      <c r="AR53" s="1988"/>
      <c r="AS53" s="1987"/>
      <c r="AT53" s="1987"/>
      <c r="AU53" s="1987"/>
      <c r="AV53" s="1987"/>
      <c r="AW53" s="1988"/>
      <c r="AX53" s="1987"/>
      <c r="AY53" s="1987"/>
      <c r="AZ53" s="1987"/>
      <c r="BA53" s="1987"/>
      <c r="BB53" s="1988"/>
      <c r="BC53" s="1987"/>
      <c r="BD53" s="1987"/>
      <c r="BE53" s="1890"/>
      <c r="BF53" s="1890"/>
      <c r="BG53" s="1891"/>
      <c r="BH53" s="1890"/>
      <c r="BI53" s="1897"/>
      <c r="BJ53" s="1898"/>
      <c r="BK53" s="1898"/>
      <c r="BL53" s="1899"/>
      <c r="BM53" s="1898"/>
      <c r="BN53" s="1898"/>
      <c r="BO53" s="1960"/>
      <c r="BP53" s="1960"/>
      <c r="BQ53" s="1961"/>
      <c r="BR53" s="1960"/>
      <c r="BS53" s="1960"/>
      <c r="BT53" s="1960"/>
      <c r="BU53" s="1960"/>
      <c r="BV53" s="1961"/>
      <c r="BW53" s="1960"/>
      <c r="BX53" s="1960"/>
      <c r="BY53" s="1960"/>
      <c r="BZ53" s="1960"/>
      <c r="CA53" s="1961"/>
      <c r="CB53" s="1960"/>
      <c r="CC53" s="1960"/>
      <c r="CD53" s="1960"/>
      <c r="CE53" s="1960"/>
      <c r="CF53" s="1961"/>
      <c r="CG53" s="1960"/>
      <c r="CH53" s="1960"/>
      <c r="CI53" s="1960"/>
      <c r="CJ53" s="1960"/>
      <c r="CK53" s="1961"/>
      <c r="CL53" s="1960"/>
      <c r="CM53" s="1960"/>
      <c r="CN53" s="1960"/>
      <c r="CO53" s="1960"/>
      <c r="CP53" s="1961"/>
      <c r="CQ53" s="1960"/>
      <c r="CR53" s="1960"/>
      <c r="CS53" s="1960"/>
      <c r="CT53" s="1960"/>
      <c r="CU53" s="1961"/>
      <c r="CV53" s="1960"/>
      <c r="CW53" s="1960"/>
      <c r="CX53" s="1960"/>
      <c r="CY53" s="1960"/>
      <c r="CZ53" s="1961"/>
      <c r="DA53" s="1960"/>
      <c r="DB53" s="1960"/>
      <c r="DC53" s="1960"/>
      <c r="DD53" s="1960"/>
      <c r="DE53" s="1961"/>
      <c r="DF53" s="1960"/>
      <c r="DG53" s="1960"/>
      <c r="DH53" s="1960"/>
      <c r="DI53" s="1960"/>
      <c r="DJ53" s="1961"/>
      <c r="DK53" s="1960"/>
      <c r="DL53" s="1960"/>
      <c r="DM53" s="1960"/>
      <c r="DN53" s="1960"/>
      <c r="DO53" s="1961"/>
      <c r="DP53" s="1960"/>
      <c r="DQ53" s="1960"/>
      <c r="DR53" s="1960"/>
      <c r="DS53" s="1960"/>
      <c r="DT53" s="1961"/>
      <c r="DU53" s="1960"/>
      <c r="DV53" s="1960"/>
      <c r="DW53" s="1960"/>
      <c r="DX53" s="1960"/>
      <c r="DY53" s="1961"/>
      <c r="DZ53" s="1960"/>
      <c r="EA53" s="1960"/>
      <c r="EB53" s="1960"/>
      <c r="EC53" s="1960"/>
      <c r="ED53" s="1961"/>
      <c r="EE53" s="1960"/>
      <c r="EF53" s="1960"/>
      <c r="EG53" s="1960"/>
      <c r="EH53" s="1960"/>
      <c r="EI53" s="1961"/>
      <c r="EJ53" s="1960"/>
      <c r="EK53" s="1960"/>
      <c r="EL53" s="1960"/>
      <c r="EM53" s="1960"/>
      <c r="EN53" s="1961"/>
      <c r="EO53" s="1960"/>
      <c r="EP53" s="1960"/>
      <c r="EQ53" s="1960"/>
      <c r="ER53" s="1960"/>
      <c r="ES53" s="1961"/>
      <c r="ET53" s="1960"/>
      <c r="EU53" s="1960"/>
      <c r="EV53" s="1960"/>
      <c r="EW53" s="1960"/>
      <c r="EX53" s="1961"/>
      <c r="EY53" s="2503"/>
      <c r="EZ53" s="2504"/>
      <c r="FA53" s="2504"/>
      <c r="FB53" s="2504"/>
      <c r="FC53" s="2504"/>
      <c r="FD53" s="2504"/>
      <c r="FE53" s="2504"/>
      <c r="FF53" s="2504"/>
      <c r="FG53" s="2504"/>
      <c r="FH53" s="2504"/>
      <c r="FI53" s="2504"/>
      <c r="FJ53" s="2504"/>
      <c r="FK53" s="2504"/>
      <c r="FL53" s="2504"/>
      <c r="FM53" s="2504"/>
      <c r="FN53" s="2504"/>
      <c r="FO53" s="2504"/>
      <c r="FP53" s="2504"/>
      <c r="FQ53" s="2504"/>
      <c r="FR53" s="2505"/>
      <c r="FS53" s="2504"/>
      <c r="FT53" s="2504"/>
      <c r="FU53" s="2504"/>
      <c r="FV53" s="2504"/>
      <c r="FW53" s="2504"/>
      <c r="FX53" s="2504"/>
      <c r="FY53" s="2504"/>
      <c r="FZ53" s="2504"/>
      <c r="GA53" s="2504"/>
      <c r="GB53" s="2504"/>
      <c r="GC53" s="2504"/>
      <c r="GD53" s="2504"/>
      <c r="GE53" s="2504"/>
      <c r="GF53" s="2508"/>
      <c r="GG53" s="2508"/>
      <c r="GH53" s="2508"/>
      <c r="GI53" s="2508"/>
      <c r="GJ53" s="2508"/>
      <c r="GK53" s="2508"/>
      <c r="GL53" s="2508"/>
      <c r="GM53" s="2508"/>
      <c r="GN53" s="2508"/>
      <c r="GO53" s="2508"/>
      <c r="GP53" s="2508"/>
      <c r="GQ53" s="2508"/>
      <c r="GR53" s="2508"/>
      <c r="GS53" s="2508"/>
      <c r="GT53" s="2508"/>
      <c r="GU53" s="2508"/>
      <c r="GV53" s="2509"/>
      <c r="GW53" s="2203"/>
      <c r="MT53" s="1827"/>
      <c r="MU53" s="4114"/>
      <c r="MV53" s="4115"/>
      <c r="MW53" s="1828"/>
      <c r="MX53" s="1820"/>
      <c r="MY53" s="1820"/>
      <c r="MZ53" s="1820"/>
      <c r="NA53" s="1820"/>
      <c r="NB53" s="1821"/>
      <c r="NC53" s="1820"/>
      <c r="ND53" s="1820"/>
      <c r="NE53" s="1829"/>
      <c r="NF53" s="1830"/>
      <c r="NG53" s="1831"/>
      <c r="NH53" s="1829"/>
      <c r="NI53" s="1830"/>
      <c r="NJ53" s="1832"/>
      <c r="NK53" s="1832"/>
      <c r="NL53" s="1833"/>
      <c r="NM53" s="1832"/>
      <c r="NN53" s="1832"/>
      <c r="NO53" s="1832"/>
      <c r="NP53" s="1832"/>
      <c r="NQ53" s="1833"/>
      <c r="NR53" s="1832"/>
      <c r="NS53" s="1832"/>
      <c r="NT53" s="1832"/>
      <c r="NU53" s="1832"/>
      <c r="NV53" s="1833"/>
      <c r="NW53" s="1832"/>
      <c r="NX53" s="1834"/>
      <c r="NY53" s="1835"/>
      <c r="NZ53" s="1835"/>
      <c r="OA53" s="1836" t="s">
        <v>1611</v>
      </c>
      <c r="OB53" s="1820"/>
      <c r="OC53" s="1820"/>
      <c r="OD53" s="1820"/>
      <c r="OE53" s="1820"/>
      <c r="OF53" s="1821"/>
      <c r="OG53" s="1820"/>
      <c r="OH53" s="1820"/>
      <c r="OI53" s="1820"/>
      <c r="OJ53" s="1820"/>
      <c r="OK53" s="1821"/>
      <c r="OL53" s="1820"/>
      <c r="OM53" s="1820"/>
      <c r="ON53" s="1820"/>
      <c r="OO53" s="1883" t="s">
        <v>1563</v>
      </c>
      <c r="OP53" s="1884"/>
      <c r="OQ53" s="1883"/>
      <c r="OR53" s="1883"/>
      <c r="OS53" s="1883"/>
      <c r="OT53" s="1883"/>
      <c r="OU53" s="1884"/>
      <c r="OV53" s="1883"/>
      <c r="OW53" s="1883"/>
      <c r="OX53" s="1883"/>
      <c r="OY53" s="1883"/>
      <c r="OZ53" s="1884"/>
      <c r="PA53" s="1883"/>
      <c r="PB53" s="1885"/>
      <c r="PC53" s="1883"/>
      <c r="PD53" s="1883"/>
      <c r="PE53" s="1884"/>
      <c r="PF53" s="1883"/>
      <c r="PG53" s="1883"/>
      <c r="PH53" s="1883"/>
      <c r="PI53" s="1883"/>
      <c r="PJ53" s="1884"/>
      <c r="PK53" s="1883"/>
      <c r="PL53" s="1883"/>
      <c r="PM53" s="1883"/>
      <c r="PN53" s="1883"/>
      <c r="PO53" s="1884"/>
      <c r="PP53" s="1883"/>
      <c r="PQ53" s="1883"/>
      <c r="PR53" s="1883"/>
      <c r="PS53" s="1883"/>
      <c r="PT53" s="1884"/>
      <c r="PU53" s="1883"/>
      <c r="PV53" s="1883"/>
      <c r="PW53" s="1883"/>
      <c r="PX53" s="1883"/>
      <c r="PY53" s="1884"/>
      <c r="PZ53" s="1883"/>
      <c r="QA53" s="1883"/>
      <c r="QB53" s="1883"/>
      <c r="QC53" s="1883"/>
      <c r="QD53" s="1884"/>
      <c r="QE53" s="1883"/>
      <c r="QF53" s="1883"/>
      <c r="QG53" s="1883"/>
      <c r="QH53" s="1883"/>
      <c r="QI53" s="1884"/>
      <c r="QJ53" s="1883"/>
      <c r="QK53" s="1883"/>
      <c r="QL53" s="1883"/>
      <c r="QM53" s="1883"/>
      <c r="QN53" s="1884"/>
      <c r="QO53" s="1883"/>
      <c r="QP53" s="1883"/>
      <c r="QQ53" s="1883"/>
      <c r="QR53" s="1883"/>
      <c r="QS53" s="1884"/>
      <c r="QT53" s="1883"/>
      <c r="QU53" s="1883"/>
      <c r="QV53" s="1883"/>
      <c r="QW53" s="1883"/>
      <c r="QX53" s="1884"/>
      <c r="QY53" s="1883"/>
      <c r="QZ53" s="1883"/>
      <c r="RA53" s="1883"/>
      <c r="RB53" s="1883"/>
      <c r="RC53" s="1884"/>
      <c r="RD53" s="1883"/>
      <c r="RE53" s="1883"/>
      <c r="RF53" s="1883"/>
      <c r="RG53" s="1883"/>
      <c r="RH53" s="1884"/>
      <c r="RI53" s="1883"/>
      <c r="RJ53" s="1883"/>
      <c r="RK53" s="1883"/>
      <c r="RL53" s="1883"/>
      <c r="RM53" s="1884"/>
      <c r="RN53" s="1883"/>
      <c r="RO53" s="1883"/>
      <c r="RP53" s="1883"/>
      <c r="RQ53" s="1883"/>
      <c r="RR53" s="1884"/>
      <c r="RS53" s="1883"/>
      <c r="RT53" s="1883"/>
      <c r="RU53" s="1883"/>
      <c r="RV53" s="1883"/>
      <c r="RW53" s="1886" t="s">
        <v>1564</v>
      </c>
      <c r="RX53" s="1823"/>
      <c r="RY53" s="1823"/>
      <c r="RZ53" s="1823"/>
      <c r="SA53" s="1823"/>
      <c r="SB53" s="1837"/>
      <c r="SC53" s="1823"/>
      <c r="SD53" s="1823"/>
      <c r="SE53" s="1823"/>
      <c r="SF53" s="1823"/>
      <c r="SG53" s="1837"/>
      <c r="SH53" s="1823"/>
      <c r="SI53" s="1823"/>
      <c r="SJ53" s="1823"/>
      <c r="SK53" s="1823"/>
      <c r="SL53" s="1837"/>
      <c r="SM53" s="1823"/>
      <c r="SN53" s="1823"/>
      <c r="SO53" s="1823"/>
      <c r="SP53" s="1823"/>
      <c r="SQ53" s="1837"/>
      <c r="SR53" s="1838"/>
      <c r="SS53" s="1814"/>
      <c r="ST53" s="1814"/>
      <c r="SU53" s="1814"/>
      <c r="SV53" s="1814"/>
      <c r="SW53" s="1814"/>
      <c r="SX53" s="1814"/>
      <c r="SY53" s="1814"/>
      <c r="SZ53" s="1814"/>
      <c r="TA53" s="1814"/>
      <c r="TB53" s="1814"/>
      <c r="TC53" s="1814"/>
      <c r="TD53" s="1814"/>
      <c r="TE53" s="1814"/>
      <c r="TF53" s="1814"/>
      <c r="TG53" s="1814"/>
      <c r="TH53" s="1814"/>
      <c r="TI53" s="1814"/>
      <c r="TJ53" s="1814"/>
      <c r="TK53" s="1839"/>
      <c r="TL53" s="1814"/>
      <c r="TM53" s="1814"/>
      <c r="TN53" s="1814"/>
      <c r="TO53" s="1814"/>
      <c r="TP53" s="1814"/>
      <c r="TQ53" s="1814"/>
      <c r="TR53" s="1814"/>
      <c r="TS53" s="1814"/>
      <c r="TT53" s="1814"/>
      <c r="TU53" s="1814"/>
      <c r="TV53" s="1814"/>
      <c r="TW53" s="1814"/>
      <c r="TX53" s="1814"/>
      <c r="TY53" s="2203"/>
      <c r="TZ53" s="2203"/>
      <c r="UA53" s="2203"/>
      <c r="UB53" s="2203"/>
      <c r="UC53" s="2203"/>
      <c r="UD53" s="2203"/>
      <c r="UE53" s="2203"/>
      <c r="UF53" s="2203"/>
      <c r="UG53" s="2203"/>
      <c r="UH53" s="2203"/>
      <c r="UI53" s="2203"/>
      <c r="UJ53" s="2203"/>
      <c r="UK53" s="2203"/>
      <c r="UL53" s="2203"/>
      <c r="UM53" s="2203"/>
      <c r="UN53" s="2203"/>
      <c r="UO53" s="2203"/>
      <c r="UP53" s="2203"/>
      <c r="UQ53" s="2536"/>
      <c r="UR53" s="2536"/>
    </row>
    <row r="54" spans="2:564" outlineLevel="1">
      <c r="B54" s="2482"/>
      <c r="C54" s="1799"/>
      <c r="D54" s="2437"/>
      <c r="E54" s="2437"/>
      <c r="F54" s="2437"/>
      <c r="G54" s="2437"/>
      <c r="H54" s="2437"/>
      <c r="I54" s="2437"/>
      <c r="J54" s="2437"/>
      <c r="K54" s="2437"/>
      <c r="L54" s="2437"/>
      <c r="M54" s="2437"/>
      <c r="N54" s="2437"/>
      <c r="O54" s="2437"/>
      <c r="P54" s="2437"/>
      <c r="Q54" s="2437"/>
      <c r="R54" s="2437"/>
      <c r="S54" s="2437"/>
      <c r="T54" s="2437"/>
      <c r="U54" s="2437"/>
      <c r="V54" s="2437"/>
      <c r="W54" s="2437"/>
      <c r="X54" s="2437"/>
      <c r="Y54" s="2437"/>
      <c r="Z54" s="2437"/>
      <c r="AA54" s="2437"/>
      <c r="AB54" s="2437"/>
      <c r="AC54" s="2437"/>
      <c r="AD54" s="2437"/>
      <c r="AE54" s="2437"/>
      <c r="AF54" s="2437"/>
      <c r="AG54" s="2437"/>
      <c r="AH54" s="2437"/>
      <c r="AI54" s="2437"/>
      <c r="AJ54" s="2437"/>
      <c r="AK54" s="2437"/>
      <c r="AL54" s="2437"/>
      <c r="AM54" s="2437"/>
      <c r="AN54" s="2437"/>
      <c r="AO54" s="2437"/>
      <c r="AP54" s="2437"/>
      <c r="AQ54" s="2437"/>
      <c r="AR54" s="2437"/>
      <c r="AS54" s="2437"/>
      <c r="AT54" s="2437"/>
      <c r="AU54" s="2437"/>
      <c r="AV54" s="2437"/>
      <c r="AW54" s="2437"/>
      <c r="AX54" s="2437"/>
      <c r="AY54" s="2437"/>
      <c r="AZ54" s="2437"/>
      <c r="BA54" s="2437"/>
      <c r="BB54" s="2437"/>
      <c r="BC54" s="2437"/>
      <c r="BD54" s="2437"/>
      <c r="BE54" s="1990"/>
      <c r="BF54" s="1990"/>
      <c r="BG54" s="1990"/>
      <c r="BH54" s="1990"/>
      <c r="BI54" s="2090"/>
      <c r="BJ54" s="1990"/>
      <c r="BK54" s="1990"/>
      <c r="BL54" s="1990"/>
      <c r="BM54" s="1990"/>
      <c r="BN54" s="1990"/>
      <c r="BO54" s="2437"/>
      <c r="BP54" s="2437"/>
      <c r="BQ54" s="2437"/>
      <c r="BR54" s="2437"/>
      <c r="BS54" s="2437"/>
      <c r="BT54" s="2437"/>
      <c r="BU54" s="2437"/>
      <c r="BV54" s="2437"/>
      <c r="BW54" s="2437"/>
      <c r="BX54" s="2437"/>
      <c r="BY54" s="2437"/>
      <c r="BZ54" s="2437"/>
      <c r="CA54" s="2437"/>
      <c r="CB54" s="2437"/>
      <c r="CC54" s="2437"/>
      <c r="CD54" s="2437"/>
      <c r="CE54" s="2437"/>
      <c r="CF54" s="2437"/>
      <c r="CG54" s="2437"/>
      <c r="CH54" s="2437"/>
      <c r="CI54" s="2437"/>
      <c r="CJ54" s="2437"/>
      <c r="CK54" s="2437"/>
      <c r="CL54" s="2437"/>
      <c r="CM54" s="2437"/>
      <c r="CN54" s="2437"/>
      <c r="CO54" s="2437"/>
      <c r="CP54" s="2437"/>
      <c r="CQ54" s="2437"/>
      <c r="CR54" s="2437"/>
      <c r="CS54" s="2437"/>
      <c r="CT54" s="2437"/>
      <c r="CU54" s="2437"/>
      <c r="CV54" s="2437"/>
      <c r="CW54" s="2437"/>
      <c r="CX54" s="2437"/>
      <c r="CY54" s="2437"/>
      <c r="CZ54" s="2437"/>
      <c r="DA54" s="2437"/>
      <c r="DB54" s="2437"/>
      <c r="DC54" s="2437"/>
      <c r="DD54" s="2437"/>
      <c r="DE54" s="2437"/>
      <c r="DF54" s="2437"/>
      <c r="DG54" s="2437"/>
      <c r="DH54" s="2437"/>
      <c r="DI54" s="2437"/>
      <c r="DJ54" s="2437"/>
      <c r="DK54" s="2437"/>
      <c r="DL54" s="2437"/>
      <c r="DM54" s="2437"/>
      <c r="DN54" s="2437"/>
      <c r="DO54" s="2437"/>
      <c r="DP54" s="2437"/>
      <c r="DQ54" s="2437"/>
      <c r="DR54" s="2437"/>
      <c r="DS54" s="2437"/>
      <c r="DT54" s="2437"/>
      <c r="DU54" s="2437"/>
      <c r="DV54" s="2437"/>
      <c r="DW54" s="2437"/>
      <c r="DX54" s="2437"/>
      <c r="DY54" s="2437"/>
      <c r="DZ54" s="2437"/>
      <c r="EA54" s="2437"/>
      <c r="EB54" s="2437"/>
      <c r="EC54" s="2437"/>
      <c r="ED54" s="2437"/>
      <c r="EE54" s="2437"/>
      <c r="EF54" s="2437"/>
      <c r="EG54" s="2437"/>
      <c r="EH54" s="2437"/>
      <c r="EI54" s="2437"/>
      <c r="EJ54" s="2437"/>
      <c r="EK54" s="2437"/>
      <c r="EL54" s="2437"/>
      <c r="EM54" s="2437"/>
      <c r="EN54" s="2437"/>
      <c r="EO54" s="2437"/>
      <c r="EP54" s="2437"/>
      <c r="EQ54" s="2437"/>
      <c r="ER54" s="2437"/>
      <c r="ES54" s="2437"/>
      <c r="ET54" s="2437"/>
      <c r="EU54" s="2437"/>
      <c r="EV54" s="2437"/>
      <c r="EW54" s="2437"/>
      <c r="EX54" s="2437"/>
      <c r="EY54" s="1838"/>
      <c r="EZ54" s="1814"/>
      <c r="FA54" s="1814"/>
      <c r="FB54" s="1814"/>
      <c r="FC54" s="1814"/>
      <c r="FD54" s="1814"/>
      <c r="FE54" s="1814"/>
      <c r="FF54" s="1814"/>
      <c r="FG54" s="1814"/>
      <c r="FH54" s="1814"/>
      <c r="FI54" s="1814"/>
      <c r="FJ54" s="1814"/>
      <c r="FK54" s="1814"/>
      <c r="FL54" s="1814"/>
      <c r="FM54" s="1814"/>
      <c r="FN54" s="1814"/>
      <c r="FO54" s="1814"/>
      <c r="FP54" s="1814"/>
      <c r="FQ54" s="1814"/>
      <c r="FR54" s="1839"/>
      <c r="FS54" s="1814"/>
      <c r="FT54" s="1814"/>
      <c r="FU54" s="1814"/>
      <c r="FV54" s="1814"/>
      <c r="FW54" s="1814"/>
      <c r="FX54" s="1814"/>
      <c r="FY54" s="1814"/>
      <c r="FZ54" s="1814"/>
      <c r="GA54" s="1814"/>
      <c r="GB54" s="1814"/>
      <c r="GC54" s="1814"/>
      <c r="GD54" s="1814"/>
      <c r="GE54" s="1814"/>
      <c r="GF54" s="2203"/>
      <c r="GG54" s="2203"/>
      <c r="GH54" s="2203"/>
      <c r="GI54" s="2203"/>
      <c r="GJ54" s="2203"/>
      <c r="GK54" s="2203"/>
      <c r="GL54" s="2203"/>
      <c r="GM54" s="2203"/>
      <c r="GN54" s="2203"/>
      <c r="GO54" s="2203"/>
      <c r="GP54" s="2203"/>
      <c r="GQ54" s="2203"/>
      <c r="GR54" s="2203"/>
      <c r="GS54" s="2203"/>
      <c r="GT54" s="2203"/>
      <c r="GU54" s="2203"/>
      <c r="GV54" s="2203"/>
      <c r="GW54" s="2203"/>
      <c r="MT54" s="1827"/>
      <c r="MU54" s="4114"/>
      <c r="MV54" s="4115"/>
      <c r="MW54" s="1840"/>
      <c r="MX54" s="1823"/>
      <c r="MY54" s="1823"/>
      <c r="MZ54" s="1823"/>
      <c r="NA54" s="1823"/>
      <c r="NB54" s="1837"/>
      <c r="NC54" s="1823"/>
      <c r="ND54" s="1823"/>
      <c r="NE54" s="1841" t="s">
        <v>1552</v>
      </c>
      <c r="NF54" s="1842"/>
      <c r="NG54" s="1843"/>
      <c r="NH54" s="1841"/>
      <c r="NI54" s="1842"/>
      <c r="NJ54" s="1842"/>
      <c r="NK54" s="1842"/>
      <c r="NL54" s="1843"/>
      <c r="NM54" s="1844" t="s">
        <v>1553</v>
      </c>
      <c r="NN54" s="1820"/>
      <c r="NO54" s="1820"/>
      <c r="NP54" s="1820"/>
      <c r="NQ54" s="1845"/>
      <c r="NR54" s="1846"/>
      <c r="NS54" s="1846"/>
      <c r="NT54" s="1846"/>
      <c r="NU54" s="1846"/>
      <c r="NV54" s="1847"/>
      <c r="NW54" s="1846"/>
      <c r="NX54" s="1848"/>
      <c r="NY54" s="1848"/>
      <c r="NZ54" s="1848"/>
      <c r="OA54" s="1849"/>
      <c r="OB54" s="1848"/>
      <c r="OC54" s="1848"/>
      <c r="OD54" s="1848"/>
      <c r="OE54" s="1848"/>
      <c r="OF54" s="1849"/>
      <c r="OG54" s="1848"/>
      <c r="OH54" s="1848"/>
      <c r="OI54" s="1848"/>
      <c r="OJ54" s="1848"/>
      <c r="OK54" s="1849"/>
      <c r="OL54" s="1848"/>
      <c r="OM54" s="1848"/>
      <c r="ON54" s="1848"/>
      <c r="OO54" s="1848"/>
      <c r="OP54" s="1849"/>
      <c r="OQ54" s="1848"/>
      <c r="OR54" s="1848"/>
      <c r="OS54" s="1848"/>
      <c r="OT54" s="1848"/>
      <c r="OU54" s="1849"/>
      <c r="OV54" s="1848"/>
      <c r="OW54" s="1848"/>
      <c r="OX54" s="1848"/>
      <c r="OY54" s="1848"/>
      <c r="OZ54" s="1849"/>
      <c r="PA54" s="1848"/>
      <c r="PB54" s="1850"/>
      <c r="PC54" s="1851"/>
      <c r="PD54" s="1851"/>
      <c r="PE54" s="1852" t="s">
        <v>1612</v>
      </c>
      <c r="PF54" s="1823"/>
      <c r="PG54" s="1823"/>
      <c r="PH54" s="1823"/>
      <c r="PI54" s="1823"/>
      <c r="PJ54" s="1837"/>
      <c r="PK54" s="1823"/>
      <c r="PL54" s="1823"/>
      <c r="PM54" s="1823"/>
      <c r="PN54" s="1823"/>
      <c r="PO54" s="1837"/>
      <c r="PP54" s="1823"/>
      <c r="PQ54" s="1823"/>
      <c r="PR54" s="1823"/>
      <c r="PS54" s="1823"/>
      <c r="PT54" s="1837"/>
      <c r="PU54" s="1823"/>
      <c r="PV54" s="1823"/>
      <c r="PW54" s="1823"/>
      <c r="PX54" s="1823"/>
      <c r="PY54" s="1837"/>
      <c r="PZ54" s="1823"/>
      <c r="QA54" s="1823"/>
      <c r="QB54" s="1853" t="s">
        <v>1554</v>
      </c>
      <c r="QC54" s="1854"/>
      <c r="QD54" s="1855"/>
      <c r="QE54" s="1854"/>
      <c r="QF54" s="1854"/>
      <c r="QG54" s="1854"/>
      <c r="QH54" s="1854"/>
      <c r="QI54" s="1855"/>
      <c r="QJ54" s="1854"/>
      <c r="QK54" s="1854"/>
      <c r="QL54" s="1854"/>
      <c r="QM54" s="1854"/>
      <c r="QN54" s="1855"/>
      <c r="QO54" s="1854"/>
      <c r="QP54" s="1854"/>
      <c r="QQ54" s="1854"/>
      <c r="QR54" s="1854"/>
      <c r="QS54" s="1855"/>
      <c r="QT54" s="1854"/>
      <c r="QU54" s="1854"/>
      <c r="QV54" s="1854"/>
      <c r="QW54" s="1854"/>
      <c r="QX54" s="1855"/>
      <c r="QY54" s="1854"/>
      <c r="QZ54" s="1854"/>
      <c r="RA54" s="1854"/>
      <c r="RB54" s="1854"/>
      <c r="RC54" s="1855"/>
      <c r="RD54" s="1854"/>
      <c r="RE54" s="1854"/>
      <c r="RF54" s="1854"/>
      <c r="RG54" s="1854"/>
      <c r="RH54" s="1855"/>
      <c r="RI54" s="1854"/>
      <c r="RJ54" s="1854"/>
      <c r="RK54" s="1854"/>
      <c r="RL54" s="1854"/>
      <c r="RM54" s="1855"/>
      <c r="RN54" s="1854"/>
      <c r="RO54" s="1854"/>
      <c r="RP54" s="1854"/>
      <c r="RQ54" s="1854"/>
      <c r="RR54" s="1855"/>
      <c r="RS54" s="1854"/>
      <c r="RT54" s="1854"/>
      <c r="RU54" s="1854"/>
      <c r="RV54" s="1854"/>
      <c r="RW54" s="1856"/>
      <c r="RX54" s="1854"/>
      <c r="RY54" s="1854"/>
      <c r="RZ54" s="1854"/>
      <c r="SA54" s="1854"/>
      <c r="SB54" s="1855"/>
      <c r="SC54" s="1854"/>
      <c r="SD54" s="1854"/>
      <c r="SE54" s="1854"/>
      <c r="SF54" s="1854"/>
      <c r="SG54" s="1855"/>
      <c r="SH54" s="1854"/>
      <c r="SI54" s="1854"/>
      <c r="SJ54" s="1854"/>
      <c r="SK54" s="1854"/>
      <c r="SL54" s="1855"/>
      <c r="SM54" s="1854"/>
      <c r="SN54" s="1854"/>
      <c r="SO54" s="1854"/>
      <c r="SP54" s="1854"/>
      <c r="SQ54" s="1855"/>
      <c r="SR54" s="1857" t="s">
        <v>1555</v>
      </c>
      <c r="SS54" s="1858"/>
      <c r="ST54" s="1858"/>
      <c r="SU54" s="1858"/>
      <c r="SV54" s="1858"/>
      <c r="SW54" s="1858"/>
      <c r="SX54" s="1858"/>
      <c r="SY54" s="1858"/>
      <c r="SZ54" s="1858"/>
      <c r="TA54" s="1858"/>
      <c r="TB54" s="1858"/>
      <c r="TC54" s="1858"/>
      <c r="TD54" s="1858"/>
      <c r="TE54" s="1858"/>
      <c r="TF54" s="1858"/>
      <c r="TG54" s="1858"/>
      <c r="TH54" s="1858"/>
      <c r="TI54" s="1858"/>
      <c r="TJ54" s="1858"/>
      <c r="TK54" s="1859" t="s">
        <v>1556</v>
      </c>
      <c r="TL54" s="1814"/>
      <c r="TM54" s="1814"/>
      <c r="TN54" s="1814"/>
      <c r="TO54" s="1814"/>
      <c r="TP54" s="1814"/>
      <c r="TQ54" s="1814"/>
      <c r="TR54" s="1814"/>
      <c r="TS54" s="1814"/>
      <c r="TT54" s="1814"/>
      <c r="TU54" s="1814"/>
      <c r="TV54" s="1814"/>
      <c r="TW54" s="1814"/>
      <c r="TX54" s="1814"/>
      <c r="TY54" s="2203"/>
      <c r="TZ54" s="2203"/>
      <c r="UA54" s="2203"/>
      <c r="UB54" s="2203"/>
      <c r="UC54" s="2203"/>
      <c r="UD54" s="2203"/>
      <c r="UE54" s="2203"/>
      <c r="UF54" s="2203"/>
      <c r="UG54" s="2203"/>
      <c r="UH54" s="2203"/>
      <c r="UI54" s="2203"/>
      <c r="UJ54" s="2203"/>
      <c r="UK54" s="2203"/>
      <c r="UL54" s="2203"/>
      <c r="UM54" s="2203"/>
      <c r="UN54" s="2203"/>
      <c r="UO54" s="2203"/>
      <c r="UP54" s="2203"/>
      <c r="UQ54" s="2536"/>
      <c r="UR54" s="2536"/>
    </row>
    <row r="55" spans="2:564" outlineLevel="1">
      <c r="B55" s="2482"/>
      <c r="C55" s="3924" t="s">
        <v>1855</v>
      </c>
      <c r="D55" s="2483"/>
      <c r="E55" s="2484"/>
      <c r="F55" s="2484"/>
      <c r="G55" s="2484"/>
      <c r="H55" s="2484"/>
      <c r="I55" s="2485"/>
      <c r="J55" s="2484"/>
      <c r="K55" s="2484"/>
      <c r="L55" s="2484"/>
      <c r="M55" s="2484"/>
      <c r="N55" s="2485"/>
      <c r="O55" s="2484"/>
      <c r="P55" s="2484"/>
      <c r="Q55" s="2484"/>
      <c r="R55" s="2484"/>
      <c r="S55" s="2485"/>
      <c r="T55" s="2484"/>
      <c r="U55" s="2484"/>
      <c r="V55" s="2484"/>
      <c r="W55" s="2484"/>
      <c r="X55" s="2485"/>
      <c r="Y55" s="2484"/>
      <c r="Z55" s="2484"/>
      <c r="AA55" s="2484"/>
      <c r="AB55" s="2484"/>
      <c r="AC55" s="2485"/>
      <c r="AD55" s="2484"/>
      <c r="AE55" s="2484"/>
      <c r="AF55" s="2484"/>
      <c r="AG55" s="2484"/>
      <c r="AH55" s="2485"/>
      <c r="AI55" s="2484"/>
      <c r="AJ55" s="2484"/>
      <c r="AK55" s="2484"/>
      <c r="AL55" s="2484"/>
      <c r="AM55" s="2485"/>
      <c r="AN55" s="2484"/>
      <c r="AO55" s="2484"/>
      <c r="AP55" s="2484"/>
      <c r="AQ55" s="2484"/>
      <c r="AR55" s="2485"/>
      <c r="AS55" s="2484"/>
      <c r="AT55" s="2484"/>
      <c r="AU55" s="2484"/>
      <c r="AV55" s="2484"/>
      <c r="AW55" s="2485"/>
      <c r="AX55" s="2484"/>
      <c r="AY55" s="2484"/>
      <c r="AZ55" s="2484"/>
      <c r="BA55" s="2484"/>
      <c r="BB55" s="2485"/>
      <c r="BC55" s="2484"/>
      <c r="BD55" s="2484"/>
      <c r="BE55" s="2486"/>
      <c r="BF55" s="2486"/>
      <c r="BG55" s="2487"/>
      <c r="BH55" s="2486"/>
      <c r="BI55" s="2488"/>
      <c r="BJ55" s="2486"/>
      <c r="BK55" s="2486"/>
      <c r="BL55" s="2487"/>
      <c r="BM55" s="2486"/>
      <c r="BN55" s="2486"/>
      <c r="BO55" s="2484"/>
      <c r="BP55" s="2484"/>
      <c r="BQ55" s="2485"/>
      <c r="BR55" s="2484"/>
      <c r="BS55" s="2484"/>
      <c r="BT55" s="2484"/>
      <c r="BU55" s="2484"/>
      <c r="BV55" s="2485"/>
      <c r="BW55" s="2484"/>
      <c r="BX55" s="2484"/>
      <c r="BY55" s="2484"/>
      <c r="BZ55" s="2484"/>
      <c r="CA55" s="2485"/>
      <c r="CB55" s="2484"/>
      <c r="CC55" s="2484"/>
      <c r="CD55" s="2484"/>
      <c r="CE55" s="2484"/>
      <c r="CF55" s="2485"/>
      <c r="CG55" s="2484"/>
      <c r="CH55" s="2484"/>
      <c r="CI55" s="2484"/>
      <c r="CJ55" s="2484"/>
      <c r="CK55" s="2485"/>
      <c r="CL55" s="2484"/>
      <c r="CM55" s="2484"/>
      <c r="CN55" s="2484"/>
      <c r="CO55" s="2484"/>
      <c r="CP55" s="2485"/>
      <c r="CQ55" s="2484"/>
      <c r="CR55" s="2484"/>
      <c r="CS55" s="2484"/>
      <c r="CT55" s="2484"/>
      <c r="CU55" s="2485"/>
      <c r="CV55" s="2484"/>
      <c r="CW55" s="2484"/>
      <c r="CX55" s="2484"/>
      <c r="CY55" s="2484"/>
      <c r="CZ55" s="2485"/>
      <c r="DA55" s="2484"/>
      <c r="DB55" s="2484"/>
      <c r="DC55" s="2484"/>
      <c r="DD55" s="2484"/>
      <c r="DE55" s="2485"/>
      <c r="DF55" s="2484"/>
      <c r="DG55" s="2484"/>
      <c r="DH55" s="2484"/>
      <c r="DI55" s="2484"/>
      <c r="DJ55" s="2485"/>
      <c r="DK55" s="2484"/>
      <c r="DL55" s="2484"/>
      <c r="DM55" s="2484"/>
      <c r="DN55" s="2484"/>
      <c r="DO55" s="2485"/>
      <c r="DP55" s="2484"/>
      <c r="DQ55" s="2484"/>
      <c r="DR55" s="2484"/>
      <c r="DS55" s="2484"/>
      <c r="DT55" s="2485"/>
      <c r="DU55" s="2484"/>
      <c r="DV55" s="2484"/>
      <c r="DW55" s="2484"/>
      <c r="DX55" s="2484"/>
      <c r="DY55" s="2485"/>
      <c r="DZ55" s="2484"/>
      <c r="EA55" s="2484"/>
      <c r="EB55" s="2484"/>
      <c r="EC55" s="2484"/>
      <c r="ED55" s="2485"/>
      <c r="EE55" s="2484"/>
      <c r="EF55" s="2484"/>
      <c r="EG55" s="2484"/>
      <c r="EH55" s="2484"/>
      <c r="EI55" s="2485"/>
      <c r="EJ55" s="2484"/>
      <c r="EK55" s="2484"/>
      <c r="EL55" s="2484"/>
      <c r="EM55" s="2484"/>
      <c r="EN55" s="2485"/>
      <c r="EO55" s="2484"/>
      <c r="EP55" s="2484"/>
      <c r="EQ55" s="2484"/>
      <c r="ER55" s="2484"/>
      <c r="ES55" s="2485"/>
      <c r="ET55" s="2484"/>
      <c r="EU55" s="2484"/>
      <c r="EV55" s="2484"/>
      <c r="EW55" s="2484"/>
      <c r="EX55" s="2485"/>
      <c r="EY55" s="2489"/>
      <c r="EZ55" s="2490"/>
      <c r="FA55" s="2490"/>
      <c r="FB55" s="2490"/>
      <c r="FC55" s="2490"/>
      <c r="FD55" s="2490"/>
      <c r="FE55" s="2490"/>
      <c r="FF55" s="2490"/>
      <c r="FG55" s="2490"/>
      <c r="FH55" s="2490"/>
      <c r="FI55" s="2490"/>
      <c r="FJ55" s="2490"/>
      <c r="FK55" s="2490"/>
      <c r="FL55" s="2490"/>
      <c r="FM55" s="2490"/>
      <c r="FN55" s="2490"/>
      <c r="FO55" s="2490"/>
      <c r="FP55" s="2490"/>
      <c r="FQ55" s="2490"/>
      <c r="FR55" s="2491"/>
      <c r="FS55" s="2490"/>
      <c r="FT55" s="2490"/>
      <c r="FU55" s="2490"/>
      <c r="FV55" s="2490"/>
      <c r="FW55" s="2490"/>
      <c r="FX55" s="2490"/>
      <c r="FY55" s="2490"/>
      <c r="FZ55" s="2490"/>
      <c r="GA55" s="2490"/>
      <c r="GB55" s="2490"/>
      <c r="GC55" s="2490"/>
      <c r="GD55" s="2490"/>
      <c r="GE55" s="2490"/>
      <c r="GF55" s="2498"/>
      <c r="GG55" s="2498"/>
      <c r="GH55" s="2498"/>
      <c r="GI55" s="2498"/>
      <c r="GJ55" s="2498"/>
      <c r="GK55" s="2498"/>
      <c r="GL55" s="2498"/>
      <c r="GM55" s="2498"/>
      <c r="GN55" s="2498"/>
      <c r="GO55" s="2498"/>
      <c r="GP55" s="2498"/>
      <c r="GQ55" s="2498"/>
      <c r="GR55" s="2498"/>
      <c r="GS55" s="2498"/>
      <c r="GT55" s="2498"/>
      <c r="GU55" s="2498"/>
      <c r="GV55" s="2499"/>
      <c r="GW55" s="2203"/>
      <c r="MT55" s="1827"/>
      <c r="MU55" s="4114"/>
      <c r="MV55" s="4115"/>
      <c r="MW55" s="1840"/>
      <c r="MX55" s="1823"/>
      <c r="MY55" s="1823"/>
      <c r="MZ55" s="1823"/>
      <c r="NA55" s="1823"/>
      <c r="NB55" s="1837"/>
      <c r="NC55" s="1823"/>
      <c r="ND55" s="1823"/>
      <c r="NE55" s="1860"/>
      <c r="NF55" s="1861"/>
      <c r="NG55" s="1862"/>
      <c r="NH55" s="1860"/>
      <c r="NI55" s="1863" t="s">
        <v>1557</v>
      </c>
      <c r="NJ55" s="1864"/>
      <c r="NK55" s="1864"/>
      <c r="NL55" s="1865"/>
      <c r="NM55" s="1864"/>
      <c r="NN55" s="1864"/>
      <c r="NO55" s="1864"/>
      <c r="NP55" s="1864"/>
      <c r="NQ55" s="1865"/>
      <c r="NR55" s="1864"/>
      <c r="NS55" s="1864"/>
      <c r="NT55" s="1864"/>
      <c r="NU55" s="1864"/>
      <c r="NV55" s="1865"/>
      <c r="NW55" s="1866" t="s">
        <v>1558</v>
      </c>
      <c r="NX55" s="1867"/>
      <c r="NY55" s="1867"/>
      <c r="NZ55" s="1867"/>
      <c r="OA55" s="1868"/>
      <c r="OB55" s="1867"/>
      <c r="OC55" s="1867"/>
      <c r="OD55" s="1823"/>
      <c r="OE55" s="1823"/>
      <c r="OF55" s="1837"/>
      <c r="OG55" s="1823"/>
      <c r="OH55" s="1823"/>
      <c r="OI55" s="1823"/>
      <c r="OJ55" s="1823"/>
      <c r="OK55" s="1837"/>
      <c r="OL55" s="1823"/>
      <c r="OM55" s="1823"/>
      <c r="ON55" s="1823"/>
      <c r="OO55" s="1823"/>
      <c r="OP55" s="1837"/>
      <c r="OQ55" s="1823"/>
      <c r="OR55" s="1823"/>
      <c r="OS55" s="1823"/>
      <c r="OT55" s="1823"/>
      <c r="OU55" s="1837"/>
      <c r="OV55" s="1823"/>
      <c r="OW55" s="1823"/>
      <c r="OX55" s="1823"/>
      <c r="OY55" s="1823"/>
      <c r="OZ55" s="1837"/>
      <c r="PA55" s="1823"/>
      <c r="PB55" s="1822"/>
      <c r="PC55" s="1823"/>
      <c r="PD55" s="1823"/>
      <c r="PE55" s="1869"/>
      <c r="PF55" s="1823"/>
      <c r="PG55" s="1823"/>
      <c r="PH55" s="1823"/>
      <c r="PI55" s="1823"/>
      <c r="PJ55" s="1837"/>
      <c r="PK55" s="1823"/>
      <c r="PL55" s="1823"/>
      <c r="PM55" s="1823"/>
      <c r="PN55" s="1823"/>
      <c r="PO55" s="1837"/>
      <c r="PP55" s="1823"/>
      <c r="PQ55" s="1823"/>
      <c r="PR55" s="1823"/>
      <c r="PS55" s="1823"/>
      <c r="PT55" s="1837"/>
      <c r="PU55" s="1823"/>
      <c r="PV55" s="1823"/>
      <c r="PW55" s="1823"/>
      <c r="PX55" s="1823"/>
      <c r="PY55" s="1837"/>
      <c r="PZ55" s="1823"/>
      <c r="QA55" s="1823"/>
      <c r="QB55" s="1822"/>
      <c r="QC55" s="1823"/>
      <c r="QD55" s="1837"/>
      <c r="QE55" s="1823"/>
      <c r="QF55" s="1823"/>
      <c r="QG55" s="1823"/>
      <c r="QH55" s="1823"/>
      <c r="QI55" s="1837"/>
      <c r="QJ55" s="1823"/>
      <c r="QK55" s="1823"/>
      <c r="QL55" s="1823"/>
      <c r="QM55" s="1823"/>
      <c r="QN55" s="1837"/>
      <c r="QO55" s="1823"/>
      <c r="QP55" s="1823"/>
      <c r="QQ55" s="1823"/>
      <c r="QR55" s="1823"/>
      <c r="QS55" s="1837"/>
      <c r="QT55" s="1823"/>
      <c r="QU55" s="1823"/>
      <c r="QV55" s="1823"/>
      <c r="QW55" s="1823"/>
      <c r="QX55" s="1837"/>
      <c r="QY55" s="1823"/>
      <c r="QZ55" s="1823"/>
      <c r="RA55" s="1823"/>
      <c r="RB55" s="1823"/>
      <c r="RC55" s="1837"/>
      <c r="RD55" s="1823"/>
      <c r="RE55" s="1823"/>
      <c r="RF55" s="1823"/>
      <c r="RG55" s="1823"/>
      <c r="RH55" s="1837"/>
      <c r="RI55" s="1823"/>
      <c r="RJ55" s="1823"/>
      <c r="RK55" s="1823"/>
      <c r="RL55" s="1823"/>
      <c r="RM55" s="1837"/>
      <c r="RN55" s="1823"/>
      <c r="RO55" s="1823"/>
      <c r="RP55" s="1823"/>
      <c r="RQ55" s="1823"/>
      <c r="RR55" s="1837"/>
      <c r="RS55" s="1823"/>
      <c r="RT55" s="1823"/>
      <c r="RU55" s="1823"/>
      <c r="RV55" s="1823"/>
      <c r="RW55" s="1824"/>
      <c r="RX55" s="1823"/>
      <c r="RY55" s="1823"/>
      <c r="RZ55" s="1823"/>
      <c r="SA55" s="1823"/>
      <c r="SB55" s="1837"/>
      <c r="SC55" s="1823"/>
      <c r="SD55" s="1823"/>
      <c r="SE55" s="1823"/>
      <c r="SF55" s="1823"/>
      <c r="SG55" s="1837"/>
      <c r="SH55" s="1823"/>
      <c r="SI55" s="1823"/>
      <c r="SJ55" s="1823"/>
      <c r="SK55" s="1823"/>
      <c r="SL55" s="1837"/>
      <c r="SM55" s="1823"/>
      <c r="SN55" s="1823"/>
      <c r="SO55" s="1823"/>
      <c r="SP55" s="1823"/>
      <c r="SQ55" s="1837"/>
      <c r="SR55" s="1814"/>
      <c r="SS55" s="1814"/>
      <c r="ST55" s="1814"/>
      <c r="SU55" s="1814"/>
      <c r="SV55" s="1814"/>
      <c r="SW55" s="1814"/>
      <c r="SX55" s="1814"/>
      <c r="SY55" s="1814"/>
      <c r="SZ55" s="1814"/>
      <c r="TA55" s="1814"/>
      <c r="TB55" s="1814"/>
      <c r="TC55" s="1814"/>
      <c r="TD55" s="1814"/>
      <c r="TE55" s="1814"/>
      <c r="TF55" s="1814"/>
      <c r="TG55" s="1814"/>
      <c r="TH55" s="1814"/>
      <c r="TI55" s="1814"/>
      <c r="TJ55" s="1814"/>
      <c r="TK55" s="1839"/>
      <c r="TL55" s="1814"/>
      <c r="TM55" s="1814"/>
      <c r="TN55" s="1814"/>
      <c r="TO55" s="1814"/>
      <c r="TP55" s="1814"/>
      <c r="TQ55" s="1814"/>
      <c r="TR55" s="1814"/>
      <c r="TS55" s="1814"/>
      <c r="TT55" s="1814"/>
      <c r="TU55" s="1814"/>
      <c r="TV55" s="1814"/>
      <c r="TW55" s="1814"/>
      <c r="TX55" s="1814"/>
      <c r="TY55" s="2203"/>
      <c r="TZ55" s="2203"/>
      <c r="UA55" s="2203"/>
      <c r="UB55" s="2203"/>
      <c r="UC55" s="2203"/>
      <c r="UD55" s="2203"/>
      <c r="UE55" s="2203"/>
      <c r="UF55" s="2203"/>
      <c r="UG55" s="2203"/>
      <c r="UH55" s="2203"/>
      <c r="UI55" s="2203"/>
      <c r="UJ55" s="2203"/>
      <c r="UK55" s="2203"/>
      <c r="UL55" s="2203"/>
      <c r="UM55" s="2203"/>
      <c r="UN55" s="2203"/>
      <c r="UO55" s="2203"/>
      <c r="UP55" s="2203"/>
      <c r="UQ55" s="2536"/>
      <c r="UR55" s="2536"/>
    </row>
    <row r="56" spans="2:564" s="2536" customFormat="1" outlineLevel="1">
      <c r="B56" s="2482"/>
      <c r="C56" s="3925"/>
      <c r="D56" s="2672"/>
      <c r="E56" s="2672"/>
      <c r="F56" s="2672"/>
      <c r="G56" s="2672"/>
      <c r="H56" s="2672"/>
      <c r="I56" s="2673"/>
      <c r="J56" s="2672"/>
      <c r="K56" s="2672"/>
      <c r="L56" s="2672"/>
      <c r="M56" s="2672" t="s">
        <v>1991</v>
      </c>
      <c r="N56" s="2673"/>
      <c r="O56" s="2672"/>
      <c r="P56" s="2672"/>
      <c r="Q56" s="2672"/>
      <c r="R56" s="2672"/>
      <c r="S56" s="2673"/>
      <c r="T56" s="2672"/>
      <c r="U56" s="2672"/>
      <c r="V56" s="2672"/>
      <c r="W56" s="2672"/>
      <c r="X56" s="2673"/>
      <c r="Y56" s="2672"/>
      <c r="Z56" s="2672"/>
      <c r="AA56" s="2672"/>
      <c r="AB56" s="2672"/>
      <c r="AC56" s="2673"/>
      <c r="AD56" s="2672"/>
      <c r="AE56" s="2672"/>
      <c r="AF56" s="2672"/>
      <c r="AG56" s="2672"/>
      <c r="AH56" s="2673"/>
      <c r="AI56" s="2672"/>
      <c r="AJ56" s="2672"/>
      <c r="AK56" s="2672"/>
      <c r="AL56" s="2672"/>
      <c r="AM56" s="2673"/>
      <c r="AN56" s="2672"/>
      <c r="AO56" s="2672"/>
      <c r="AP56" s="2672"/>
      <c r="AQ56" s="2672"/>
      <c r="AR56" s="2673"/>
      <c r="AS56" s="2672"/>
      <c r="AT56" s="2672"/>
      <c r="AU56" s="2672"/>
      <c r="AV56" s="2672"/>
      <c r="AW56" s="2673"/>
      <c r="AX56" s="2672"/>
      <c r="AY56" s="2672"/>
      <c r="AZ56" s="2672"/>
      <c r="BA56" s="2674" t="s">
        <v>1992</v>
      </c>
      <c r="BB56" s="1809"/>
      <c r="BC56" s="1808"/>
      <c r="BD56" s="1808"/>
      <c r="BE56" s="1818"/>
      <c r="BF56" s="1818"/>
      <c r="BG56" s="1819"/>
      <c r="BH56" s="1818"/>
      <c r="BI56" s="1817"/>
      <c r="BJ56" s="1818"/>
      <c r="BK56" s="1818"/>
      <c r="BL56" s="1819"/>
      <c r="BM56" s="1818"/>
      <c r="BN56" s="1818"/>
      <c r="BO56" s="1808"/>
      <c r="BP56" s="1808"/>
      <c r="BQ56" s="1809"/>
      <c r="BR56" s="1808"/>
      <c r="BS56" s="1808"/>
      <c r="BT56" s="1808"/>
      <c r="BU56" s="1808"/>
      <c r="BV56" s="1809"/>
      <c r="BW56" s="1808"/>
      <c r="BX56" s="1808"/>
      <c r="BY56" s="1808"/>
      <c r="BZ56" s="1808"/>
      <c r="CA56" s="1809"/>
      <c r="CB56" s="1808"/>
      <c r="CC56" s="1808"/>
      <c r="CD56" s="1808"/>
      <c r="CE56" s="1808"/>
      <c r="CF56" s="1809"/>
      <c r="CG56" s="1808"/>
      <c r="CH56" s="1808"/>
      <c r="CI56" s="1808"/>
      <c r="CJ56" s="1808"/>
      <c r="CK56" s="1809"/>
      <c r="CL56" s="1808"/>
      <c r="CM56" s="1808"/>
      <c r="CN56" s="1808"/>
      <c r="CO56" s="1808"/>
      <c r="CP56" s="1809"/>
      <c r="CQ56" s="1808"/>
      <c r="CR56" s="1808"/>
      <c r="CS56" s="1808"/>
      <c r="CT56" s="1808"/>
      <c r="CU56" s="1809"/>
      <c r="CV56" s="1808"/>
      <c r="CW56" s="1808"/>
      <c r="CX56" s="1808"/>
      <c r="CY56" s="1808"/>
      <c r="CZ56" s="1809"/>
      <c r="DA56" s="1808"/>
      <c r="DB56" s="1808"/>
      <c r="DC56" s="1808"/>
      <c r="DD56" s="1808"/>
      <c r="DE56" s="1809"/>
      <c r="DF56" s="1808"/>
      <c r="DG56" s="1808"/>
      <c r="DH56" s="1808"/>
      <c r="DI56" s="1808"/>
      <c r="DJ56" s="1809"/>
      <c r="DK56" s="1808"/>
      <c r="DL56" s="1808"/>
      <c r="DM56" s="1808"/>
      <c r="DN56" s="1808"/>
      <c r="DO56" s="1809"/>
      <c r="DP56" s="1808"/>
      <c r="DQ56" s="1808"/>
      <c r="DR56" s="1808"/>
      <c r="DS56" s="1808"/>
      <c r="DT56" s="1809"/>
      <c r="DU56" s="1808"/>
      <c r="DV56" s="1808"/>
      <c r="DW56" s="1808"/>
      <c r="DX56" s="1808"/>
      <c r="DY56" s="1809"/>
      <c r="DZ56" s="1808"/>
      <c r="EA56" s="1808"/>
      <c r="EB56" s="1808"/>
      <c r="EC56" s="1808"/>
      <c r="ED56" s="1809"/>
      <c r="EE56" s="1808"/>
      <c r="EF56" s="1808"/>
      <c r="EG56" s="1808"/>
      <c r="EH56" s="1808"/>
      <c r="EI56" s="1809"/>
      <c r="EJ56" s="1808"/>
      <c r="EK56" s="1808"/>
      <c r="EL56" s="1808"/>
      <c r="EM56" s="1808"/>
      <c r="EN56" s="1809"/>
      <c r="EO56" s="1808"/>
      <c r="EP56" s="1808"/>
      <c r="EQ56" s="1808"/>
      <c r="ER56" s="1808"/>
      <c r="ES56" s="1809"/>
      <c r="ET56" s="1808"/>
      <c r="EU56" s="1808"/>
      <c r="EV56" s="1808"/>
      <c r="EW56" s="1808"/>
      <c r="EX56" s="1809"/>
      <c r="EY56" s="1838"/>
      <c r="EZ56" s="1814"/>
      <c r="FA56" s="1814"/>
      <c r="FB56" s="1814"/>
      <c r="FC56" s="1814"/>
      <c r="FD56" s="1814"/>
      <c r="FE56" s="1814"/>
      <c r="FF56" s="1814"/>
      <c r="FG56" s="1814"/>
      <c r="FH56" s="1814"/>
      <c r="FI56" s="1814"/>
      <c r="FJ56" s="1814"/>
      <c r="FK56" s="1814"/>
      <c r="FL56" s="1814"/>
      <c r="FM56" s="1814"/>
      <c r="FN56" s="1814"/>
      <c r="FO56" s="1814"/>
      <c r="FP56" s="1814"/>
      <c r="FQ56" s="1814"/>
      <c r="FR56" s="1839"/>
      <c r="FS56" s="1814"/>
      <c r="FT56" s="1814"/>
      <c r="FU56" s="1814"/>
      <c r="FV56" s="1814"/>
      <c r="FW56" s="1814"/>
      <c r="FX56" s="1814"/>
      <c r="FY56" s="1814"/>
      <c r="FZ56" s="1814"/>
      <c r="GA56" s="1814"/>
      <c r="GB56" s="1814"/>
      <c r="GC56" s="1814"/>
      <c r="GD56" s="1814"/>
      <c r="GE56" s="1814"/>
      <c r="GF56" s="2496"/>
      <c r="GG56" s="2496"/>
      <c r="GH56" s="2496"/>
      <c r="GI56" s="2496"/>
      <c r="GJ56" s="2496"/>
      <c r="GK56" s="2496"/>
      <c r="GL56" s="2496"/>
      <c r="GM56" s="2496"/>
      <c r="GN56" s="2496"/>
      <c r="GO56" s="2496"/>
      <c r="GP56" s="2496"/>
      <c r="GQ56" s="2496"/>
      <c r="GR56" s="2496"/>
      <c r="GS56" s="2496"/>
      <c r="GT56" s="2496"/>
      <c r="GU56" s="2496"/>
      <c r="GV56" s="2500"/>
      <c r="GW56" s="2203"/>
      <c r="MT56" s="1827"/>
      <c r="MU56" s="4114"/>
      <c r="MV56" s="4115"/>
      <c r="MW56" s="1840"/>
      <c r="MX56" s="1823"/>
      <c r="MY56" s="1823"/>
      <c r="MZ56" s="1823"/>
      <c r="NA56" s="1823"/>
      <c r="NB56" s="1837"/>
      <c r="NC56" s="1823"/>
      <c r="ND56" s="1823"/>
      <c r="NE56" s="1860"/>
      <c r="NF56" s="1861"/>
      <c r="NG56" s="1862"/>
      <c r="NH56" s="1860"/>
      <c r="NI56" s="1863"/>
      <c r="NJ56" s="1864"/>
      <c r="NK56" s="1864"/>
      <c r="NL56" s="1865"/>
      <c r="NM56" s="1864"/>
      <c r="NN56" s="1864"/>
      <c r="NO56" s="1864"/>
      <c r="NP56" s="1864"/>
      <c r="NQ56" s="1865"/>
      <c r="NR56" s="1864"/>
      <c r="NS56" s="1864"/>
      <c r="NT56" s="1864"/>
      <c r="NU56" s="1864"/>
      <c r="NV56" s="1865"/>
      <c r="NW56" s="1866"/>
      <c r="NX56" s="1867"/>
      <c r="NY56" s="1867"/>
      <c r="NZ56" s="1867"/>
      <c r="OA56" s="1868"/>
      <c r="OB56" s="1867"/>
      <c r="OC56" s="1867"/>
      <c r="OD56" s="1823"/>
      <c r="OE56" s="1823"/>
      <c r="OF56" s="1837"/>
      <c r="OG56" s="1823"/>
      <c r="OH56" s="1823"/>
      <c r="OI56" s="1823"/>
      <c r="OJ56" s="1823"/>
      <c r="OK56" s="1837"/>
      <c r="OL56" s="1823"/>
      <c r="OM56" s="1823"/>
      <c r="ON56" s="1823"/>
      <c r="OO56" s="1823"/>
      <c r="OP56" s="1837"/>
      <c r="OQ56" s="1823"/>
      <c r="OR56" s="1823"/>
      <c r="OS56" s="1823"/>
      <c r="OT56" s="1823"/>
      <c r="OU56" s="1837"/>
      <c r="OV56" s="1823"/>
      <c r="OW56" s="1823"/>
      <c r="OX56" s="1823"/>
      <c r="OY56" s="1823"/>
      <c r="OZ56" s="1837"/>
      <c r="PA56" s="1823"/>
      <c r="PB56" s="1822"/>
      <c r="PC56" s="1823"/>
      <c r="PD56" s="1823"/>
      <c r="PE56" s="1869"/>
      <c r="PF56" s="1823"/>
      <c r="PG56" s="1823"/>
      <c r="PH56" s="1823"/>
      <c r="PI56" s="1823"/>
      <c r="PJ56" s="1837"/>
      <c r="PK56" s="1823"/>
      <c r="PL56" s="1823"/>
      <c r="PM56" s="1823"/>
      <c r="PN56" s="1823"/>
      <c r="PO56" s="1837"/>
      <c r="PP56" s="1823"/>
      <c r="PQ56" s="1823"/>
      <c r="PR56" s="1823"/>
      <c r="PS56" s="1823"/>
      <c r="PT56" s="1837"/>
      <c r="PU56" s="1823"/>
      <c r="PV56" s="1823"/>
      <c r="PW56" s="1823"/>
      <c r="PX56" s="1823"/>
      <c r="PY56" s="1837"/>
      <c r="PZ56" s="1823"/>
      <c r="QA56" s="1823"/>
      <c r="QB56" s="1822"/>
      <c r="QC56" s="1823"/>
      <c r="QD56" s="1837"/>
      <c r="QE56" s="1823"/>
      <c r="QF56" s="1823"/>
      <c r="QG56" s="1823"/>
      <c r="QH56" s="1823"/>
      <c r="QI56" s="1837"/>
      <c r="QJ56" s="1823"/>
      <c r="QK56" s="1823"/>
      <c r="QL56" s="1823"/>
      <c r="QM56" s="1823"/>
      <c r="QN56" s="1837"/>
      <c r="QO56" s="1823"/>
      <c r="QP56" s="1823"/>
      <c r="QQ56" s="1823"/>
      <c r="QR56" s="1823"/>
      <c r="QS56" s="1837"/>
      <c r="QT56" s="1823"/>
      <c r="QU56" s="1823"/>
      <c r="QV56" s="1823"/>
      <c r="QW56" s="1823"/>
      <c r="QX56" s="1837"/>
      <c r="QY56" s="1823"/>
      <c r="QZ56" s="1823"/>
      <c r="RA56" s="1823"/>
      <c r="RB56" s="1823"/>
      <c r="RC56" s="1837"/>
      <c r="RD56" s="1823"/>
      <c r="RE56" s="1823"/>
      <c r="RF56" s="1823"/>
      <c r="RG56" s="1823"/>
      <c r="RH56" s="1837"/>
      <c r="RI56" s="1823"/>
      <c r="RJ56" s="1823"/>
      <c r="RK56" s="1823"/>
      <c r="RL56" s="1823"/>
      <c r="RM56" s="1837"/>
      <c r="RN56" s="1823"/>
      <c r="RO56" s="1823"/>
      <c r="RP56" s="1823"/>
      <c r="RQ56" s="1823"/>
      <c r="RR56" s="1837"/>
      <c r="RS56" s="1823"/>
      <c r="RT56" s="1823"/>
      <c r="RU56" s="1823"/>
      <c r="RV56" s="1823"/>
      <c r="RW56" s="1824"/>
      <c r="RX56" s="1823"/>
      <c r="RY56" s="1823"/>
      <c r="RZ56" s="1823"/>
      <c r="SA56" s="1823"/>
      <c r="SB56" s="1837"/>
      <c r="SC56" s="1823"/>
      <c r="SD56" s="1823"/>
      <c r="SE56" s="1823"/>
      <c r="SF56" s="1823"/>
      <c r="SG56" s="1837"/>
      <c r="SH56" s="1823"/>
      <c r="SI56" s="1823"/>
      <c r="SJ56" s="1823"/>
      <c r="SK56" s="1823"/>
      <c r="SL56" s="1837"/>
      <c r="SM56" s="1823"/>
      <c r="SN56" s="1823"/>
      <c r="SO56" s="1823"/>
      <c r="SP56" s="1823"/>
      <c r="SQ56" s="1837"/>
      <c r="SR56" s="1814"/>
      <c r="SS56" s="1814"/>
      <c r="ST56" s="1814"/>
      <c r="SU56" s="1814"/>
      <c r="SV56" s="1814"/>
      <c r="SW56" s="1814"/>
      <c r="SX56" s="1814"/>
      <c r="SY56" s="1814"/>
      <c r="SZ56" s="1814"/>
      <c r="TA56" s="1814"/>
      <c r="TB56" s="1814"/>
      <c r="TC56" s="1814"/>
      <c r="TD56" s="1814"/>
      <c r="TE56" s="1814"/>
      <c r="TF56" s="1814"/>
      <c r="TG56" s="1814"/>
      <c r="TH56" s="1814"/>
      <c r="TI56" s="1814"/>
      <c r="TJ56" s="1814"/>
      <c r="TK56" s="1839"/>
      <c r="TL56" s="1814"/>
      <c r="TM56" s="1814"/>
      <c r="TN56" s="1814"/>
      <c r="TO56" s="1814"/>
      <c r="TP56" s="1814"/>
      <c r="TQ56" s="1814"/>
      <c r="TR56" s="1814"/>
      <c r="TS56" s="1814"/>
      <c r="TT56" s="1814"/>
      <c r="TU56" s="1814"/>
      <c r="TV56" s="1814"/>
      <c r="TW56" s="1814"/>
      <c r="TX56" s="1814"/>
      <c r="TY56" s="2203"/>
      <c r="TZ56" s="2203"/>
      <c r="UA56" s="2203"/>
      <c r="UB56" s="2203"/>
      <c r="UC56" s="2203"/>
      <c r="UD56" s="2203"/>
      <c r="UE56" s="2203"/>
      <c r="UF56" s="2203"/>
      <c r="UG56" s="2203"/>
      <c r="UH56" s="2203"/>
      <c r="UI56" s="2203"/>
      <c r="UJ56" s="2203"/>
      <c r="UK56" s="2203"/>
      <c r="UL56" s="2203"/>
      <c r="UM56" s="2203"/>
      <c r="UN56" s="2203"/>
      <c r="UO56" s="2203"/>
      <c r="UP56" s="2203"/>
    </row>
    <row r="57" spans="2:564" ht="15" customHeight="1" outlineLevel="1">
      <c r="B57" s="2482"/>
      <c r="C57" s="3925"/>
      <c r="D57" s="1811"/>
      <c r="E57" s="1812"/>
      <c r="F57" s="1812"/>
      <c r="G57" s="1812"/>
      <c r="H57" s="1812"/>
      <c r="I57" s="1813"/>
      <c r="J57" s="1812"/>
      <c r="K57" s="1812"/>
      <c r="L57" s="1812"/>
      <c r="M57" s="1812"/>
      <c r="N57" s="1813"/>
      <c r="O57" s="1812"/>
      <c r="P57" s="1812"/>
      <c r="Q57" s="1812"/>
      <c r="R57" s="1812"/>
      <c r="S57" s="1813"/>
      <c r="T57" s="2791"/>
      <c r="U57" s="2778"/>
      <c r="V57" s="2778"/>
      <c r="W57" s="2778"/>
      <c r="X57" s="2779"/>
      <c r="Y57" s="2778"/>
      <c r="Z57" s="2791"/>
      <c r="AA57" s="2778"/>
      <c r="AB57" s="2778"/>
      <c r="AC57" s="2779"/>
      <c r="AD57" s="2778"/>
      <c r="AE57" s="2780" t="s">
        <v>1859</v>
      </c>
      <c r="AF57" s="2781"/>
      <c r="AG57" s="2781"/>
      <c r="AH57" s="2782"/>
      <c r="AI57" s="2781"/>
      <c r="AJ57" s="2781"/>
      <c r="AK57" s="2781"/>
      <c r="AL57" s="2781"/>
      <c r="AM57" s="2782"/>
      <c r="AN57" s="2781"/>
      <c r="AO57" s="2781"/>
      <c r="AP57" s="2781"/>
      <c r="AQ57" s="2781"/>
      <c r="AR57" s="2782"/>
      <c r="AS57" s="2781"/>
      <c r="AT57" s="2781"/>
      <c r="AU57" s="2781"/>
      <c r="AV57" s="2781"/>
      <c r="AW57" s="2782"/>
      <c r="AX57" s="2781"/>
      <c r="AY57" s="2781"/>
      <c r="AZ57" s="2781"/>
      <c r="BA57" s="2781"/>
      <c r="BB57" s="2782"/>
      <c r="BC57" s="2781"/>
      <c r="BD57" s="2781"/>
      <c r="BE57" s="2781"/>
      <c r="BF57" s="2781"/>
      <c r="BG57" s="2783"/>
      <c r="BH57" s="2781"/>
      <c r="BI57" s="2787"/>
      <c r="BJ57" s="2788" t="s">
        <v>1860</v>
      </c>
      <c r="BK57" s="1808"/>
      <c r="BL57" s="1809"/>
      <c r="BM57" s="1808"/>
      <c r="BN57" s="1808"/>
      <c r="BO57" s="1808"/>
      <c r="BP57" s="1808"/>
      <c r="BQ57" s="1809"/>
      <c r="BR57" s="1808"/>
      <c r="BS57" s="1808"/>
      <c r="BT57" s="1808"/>
      <c r="BU57" s="1808"/>
      <c r="BV57" s="1809"/>
      <c r="BW57" s="1808"/>
      <c r="BX57" s="1808"/>
      <c r="BY57" s="1808"/>
      <c r="BZ57" s="1808"/>
      <c r="CA57" s="1809"/>
      <c r="CB57" s="1808"/>
      <c r="CC57" s="1808"/>
      <c r="CD57" s="1808"/>
      <c r="CE57" s="1808"/>
      <c r="CF57" s="1809"/>
      <c r="CG57" s="1808"/>
      <c r="CH57" s="1808"/>
      <c r="CI57" s="1808"/>
      <c r="CJ57" s="1808"/>
      <c r="CK57" s="1809"/>
      <c r="CL57" s="1808"/>
      <c r="CM57" s="1808"/>
      <c r="CN57" s="1808"/>
      <c r="CO57" s="1808"/>
      <c r="CP57" s="1809"/>
      <c r="CQ57" s="1808"/>
      <c r="CR57" s="1808"/>
      <c r="CS57" s="1808"/>
      <c r="CT57" s="1808"/>
      <c r="CU57" s="1809"/>
      <c r="CV57" s="1808"/>
      <c r="CW57" s="1808"/>
      <c r="CX57" s="1808"/>
      <c r="CY57" s="1808"/>
      <c r="CZ57" s="1809"/>
      <c r="DA57" s="1808"/>
      <c r="DB57" s="1808"/>
      <c r="DC57" s="1808"/>
      <c r="DD57" s="1808"/>
      <c r="DE57" s="1809"/>
      <c r="DF57" s="1808"/>
      <c r="DG57" s="1808"/>
      <c r="DH57" s="1808"/>
      <c r="DI57" s="1808"/>
      <c r="DJ57" s="1809"/>
      <c r="DK57" s="1808"/>
      <c r="DL57" s="1808"/>
      <c r="DM57" s="1808"/>
      <c r="DN57" s="1808"/>
      <c r="DO57" s="1809"/>
      <c r="DP57" s="1808"/>
      <c r="DQ57" s="1808"/>
      <c r="DR57" s="1808"/>
      <c r="DS57" s="1808"/>
      <c r="DT57" s="1809"/>
      <c r="DU57" s="1808"/>
      <c r="DV57" s="1808"/>
      <c r="DW57" s="1808"/>
      <c r="DX57" s="1808"/>
      <c r="DY57" s="1809"/>
      <c r="DZ57" s="1808"/>
      <c r="EA57" s="1808"/>
      <c r="EB57" s="1808"/>
      <c r="EC57" s="1808"/>
      <c r="ED57" s="1809"/>
      <c r="EE57" s="1808"/>
      <c r="EF57" s="1808"/>
      <c r="EG57" s="1808"/>
      <c r="EH57" s="1808"/>
      <c r="EI57" s="1809"/>
      <c r="EJ57" s="1808"/>
      <c r="EK57" s="1808"/>
      <c r="EL57" s="1808"/>
      <c r="EM57" s="1808"/>
      <c r="EN57" s="1809"/>
      <c r="EO57" s="1808"/>
      <c r="EP57" s="1808"/>
      <c r="EQ57" s="1808"/>
      <c r="ER57" s="1808"/>
      <c r="ES57" s="1809"/>
      <c r="ET57" s="1808"/>
      <c r="EU57" s="1808"/>
      <c r="EV57" s="1808"/>
      <c r="EW57" s="1808"/>
      <c r="EX57" s="1809"/>
      <c r="EY57" s="1814"/>
      <c r="EZ57" s="1814"/>
      <c r="FA57" s="1814"/>
      <c r="FB57" s="1814"/>
      <c r="FC57" s="1814"/>
      <c r="FD57" s="1814"/>
      <c r="FE57" s="1814"/>
      <c r="FF57" s="1814"/>
      <c r="FG57" s="1814"/>
      <c r="FH57" s="1814"/>
      <c r="FI57" s="1814"/>
      <c r="FJ57" s="1814"/>
      <c r="FK57" s="1814"/>
      <c r="FL57" s="1814"/>
      <c r="FM57" s="1814"/>
      <c r="FN57" s="1814"/>
      <c r="FO57" s="1814"/>
      <c r="FP57" s="1814"/>
      <c r="FQ57" s="1814"/>
      <c r="FR57" s="1814"/>
      <c r="FS57" s="1814"/>
      <c r="FT57" s="1814"/>
      <c r="FU57" s="1814"/>
      <c r="FV57" s="1814"/>
      <c r="FW57" s="1814"/>
      <c r="FX57" s="1814"/>
      <c r="FY57" s="1814"/>
      <c r="FZ57" s="1814"/>
      <c r="GA57" s="1814"/>
      <c r="GB57" s="1814"/>
      <c r="GC57" s="1814"/>
      <c r="GD57" s="1814"/>
      <c r="GE57" s="1814"/>
      <c r="GF57" s="2496"/>
      <c r="GG57" s="2496"/>
      <c r="GH57" s="2496"/>
      <c r="GI57" s="2496"/>
      <c r="GJ57" s="2496"/>
      <c r="GK57" s="2496"/>
      <c r="GL57" s="2496"/>
      <c r="GM57" s="2496"/>
      <c r="GN57" s="2496"/>
      <c r="GO57" s="2496"/>
      <c r="GP57" s="2496"/>
      <c r="GQ57" s="2496"/>
      <c r="GR57" s="2496"/>
      <c r="GS57" s="2496"/>
      <c r="GT57" s="2496"/>
      <c r="GU57" s="2496"/>
      <c r="GV57" s="2500"/>
      <c r="GW57" s="2203"/>
      <c r="MT57" s="1827"/>
      <c r="MU57" s="4114"/>
      <c r="MV57" s="4115"/>
      <c r="MW57" s="1840"/>
      <c r="MX57" s="1823"/>
      <c r="MY57" s="1823"/>
      <c r="MZ57" s="1823"/>
      <c r="NA57" s="1823"/>
      <c r="NB57" s="1837"/>
      <c r="NC57" s="1823"/>
      <c r="ND57" s="1823"/>
      <c r="NE57" s="1860"/>
      <c r="NF57" s="1861"/>
      <c r="NG57" s="1862"/>
      <c r="NH57" s="1860"/>
      <c r="NI57" s="1870"/>
      <c r="NJ57" s="1871"/>
      <c r="NK57" s="1871"/>
      <c r="NL57" s="1872"/>
      <c r="NM57" s="1871"/>
      <c r="NN57" s="1871"/>
      <c r="NO57" s="1871"/>
      <c r="NP57" s="1863" t="s">
        <v>1559</v>
      </c>
      <c r="NQ57" s="1865"/>
      <c r="NR57" s="1864"/>
      <c r="NS57" s="1864"/>
      <c r="NT57" s="1864"/>
      <c r="NU57" s="1864"/>
      <c r="NV57" s="1865"/>
      <c r="NW57" s="1864"/>
      <c r="NX57" s="1864"/>
      <c r="NY57" s="1864"/>
      <c r="NZ57" s="1864"/>
      <c r="OA57" s="1865"/>
      <c r="OB57" s="1864"/>
      <c r="OC57" s="1866" t="s">
        <v>1560</v>
      </c>
      <c r="OD57" s="1867"/>
      <c r="OE57" s="1867"/>
      <c r="OF57" s="1868"/>
      <c r="OG57" s="1867"/>
      <c r="OH57" s="1867"/>
      <c r="OI57" s="1867"/>
      <c r="OJ57" s="1867"/>
      <c r="OK57" s="1873"/>
      <c r="OL57" s="1823"/>
      <c r="OM57" s="1823"/>
      <c r="ON57" s="1823"/>
      <c r="OO57" s="1823"/>
      <c r="OP57" s="1837"/>
      <c r="OQ57" s="1823"/>
      <c r="OR57" s="1823"/>
      <c r="OS57" s="1823"/>
      <c r="OT57" s="1823"/>
      <c r="OU57" s="1837"/>
      <c r="OV57" s="1823"/>
      <c r="OW57" s="1823"/>
      <c r="OX57" s="1823"/>
      <c r="OY57" s="1823"/>
      <c r="OZ57" s="1837"/>
      <c r="PA57" s="1823"/>
      <c r="PB57" s="1822"/>
      <c r="PC57" s="1823"/>
      <c r="PD57" s="1823"/>
      <c r="PE57" s="1869"/>
      <c r="PF57" s="1823"/>
      <c r="PG57" s="1823"/>
      <c r="PH57" s="1823"/>
      <c r="PI57" s="1823"/>
      <c r="PJ57" s="1837"/>
      <c r="PK57" s="1823"/>
      <c r="PL57" s="1823"/>
      <c r="PM57" s="1823"/>
      <c r="PN57" s="1823"/>
      <c r="PO57" s="1837"/>
      <c r="PP57" s="1823"/>
      <c r="PQ57" s="1823"/>
      <c r="PR57" s="1823"/>
      <c r="PS57" s="1823"/>
      <c r="PT57" s="1837"/>
      <c r="PU57" s="1823"/>
      <c r="PV57" s="1823"/>
      <c r="PW57" s="1823"/>
      <c r="PX57" s="1823"/>
      <c r="PY57" s="1837"/>
      <c r="PZ57" s="1823"/>
      <c r="QA57" s="1823"/>
      <c r="QB57" s="1822"/>
      <c r="QC57" s="1823"/>
      <c r="QD57" s="1837"/>
      <c r="QE57" s="1823"/>
      <c r="QF57" s="1823"/>
      <c r="QG57" s="1823"/>
      <c r="QH57" s="1823"/>
      <c r="QI57" s="1837"/>
      <c r="QJ57" s="1823"/>
      <c r="QK57" s="1823"/>
      <c r="QL57" s="1823"/>
      <c r="QM57" s="1823"/>
      <c r="QN57" s="1837"/>
      <c r="QO57" s="1823"/>
      <c r="QP57" s="1823"/>
      <c r="QQ57" s="1823"/>
      <c r="QR57" s="1823"/>
      <c r="QS57" s="1837"/>
      <c r="QT57" s="1823"/>
      <c r="QU57" s="1823"/>
      <c r="QV57" s="1823"/>
      <c r="QW57" s="1823"/>
      <c r="QX57" s="1837"/>
      <c r="QY57" s="1823"/>
      <c r="QZ57" s="1823"/>
      <c r="RA57" s="1823"/>
      <c r="RB57" s="1823"/>
      <c r="RC57" s="1837"/>
      <c r="RD57" s="1823"/>
      <c r="RE57" s="1823"/>
      <c r="RF57" s="1823"/>
      <c r="RG57" s="1823"/>
      <c r="RH57" s="1837"/>
      <c r="RI57" s="1823"/>
      <c r="RJ57" s="1823"/>
      <c r="RK57" s="1823"/>
      <c r="RL57" s="1823"/>
      <c r="RM57" s="1837"/>
      <c r="RN57" s="1823"/>
      <c r="RO57" s="1823"/>
      <c r="RP57" s="1823"/>
      <c r="RQ57" s="1823"/>
      <c r="RR57" s="1837"/>
      <c r="RS57" s="1823"/>
      <c r="RT57" s="1823"/>
      <c r="RU57" s="1823"/>
      <c r="RV57" s="1823"/>
      <c r="RW57" s="1824"/>
      <c r="RX57" s="1823"/>
      <c r="RY57" s="1823"/>
      <c r="RZ57" s="1823"/>
      <c r="SA57" s="1823"/>
      <c r="SB57" s="1837"/>
      <c r="SC57" s="1823"/>
      <c r="SD57" s="1823"/>
      <c r="SE57" s="1823"/>
      <c r="SF57" s="1823"/>
      <c r="SG57" s="1837"/>
      <c r="SH57" s="1823"/>
      <c r="SI57" s="1823"/>
      <c r="SJ57" s="1823"/>
      <c r="SK57" s="1823"/>
      <c r="SL57" s="1837"/>
      <c r="SM57" s="1823"/>
      <c r="SN57" s="1823"/>
      <c r="SO57" s="1823"/>
      <c r="SP57" s="1823"/>
      <c r="SQ57" s="1837"/>
      <c r="SR57" s="1814"/>
      <c r="SS57" s="1814"/>
      <c r="ST57" s="1814"/>
      <c r="SU57" s="1814"/>
      <c r="SV57" s="1814"/>
      <c r="SW57" s="1814"/>
      <c r="SX57" s="1814"/>
      <c r="SY57" s="1814"/>
      <c r="SZ57" s="1814"/>
      <c r="TA57" s="1814"/>
      <c r="TB57" s="1814"/>
      <c r="TC57" s="1814"/>
      <c r="TD57" s="1814"/>
      <c r="TE57" s="1814"/>
      <c r="TF57" s="1814"/>
      <c r="TG57" s="1814"/>
      <c r="TH57" s="1814"/>
      <c r="TI57" s="1814"/>
      <c r="TJ57" s="1814"/>
      <c r="TK57" s="1839"/>
      <c r="TL57" s="1814"/>
      <c r="TM57" s="1814"/>
      <c r="TN57" s="1814"/>
      <c r="TO57" s="1814"/>
      <c r="TP57" s="1814"/>
      <c r="TQ57" s="1814"/>
      <c r="TR57" s="1814"/>
      <c r="TS57" s="1814"/>
      <c r="TT57" s="1814"/>
      <c r="TU57" s="1814"/>
      <c r="TV57" s="1814"/>
      <c r="TW57" s="1814"/>
      <c r="TX57" s="1814"/>
      <c r="TY57" s="2203"/>
      <c r="TZ57" s="2203"/>
      <c r="UA57" s="2203"/>
      <c r="UB57" s="2203"/>
      <c r="UC57" s="2203"/>
      <c r="UD57" s="2203"/>
      <c r="UE57" s="2203"/>
      <c r="UF57" s="2203"/>
      <c r="UG57" s="2203"/>
      <c r="UH57" s="2203"/>
      <c r="UI57" s="2203"/>
      <c r="UJ57" s="2203"/>
      <c r="UK57" s="2203"/>
      <c r="UL57" s="2203"/>
      <c r="UM57" s="2203"/>
      <c r="UN57" s="2203"/>
      <c r="UO57" s="2203"/>
      <c r="UP57" s="2203"/>
      <c r="UQ57" s="2536"/>
      <c r="UR57" s="2536"/>
    </row>
    <row r="58" spans="2:564" outlineLevel="1">
      <c r="B58" s="2482"/>
      <c r="C58" s="3925"/>
      <c r="D58" s="1811"/>
      <c r="E58" s="1812"/>
      <c r="F58" s="1812"/>
      <c r="G58" s="1812"/>
      <c r="H58" s="1812"/>
      <c r="I58" s="1813"/>
      <c r="J58" s="1812"/>
      <c r="K58" s="1812"/>
      <c r="L58" s="1812"/>
      <c r="M58" s="1812"/>
      <c r="N58" s="1813"/>
      <c r="O58" s="1812"/>
      <c r="P58" s="1812"/>
      <c r="Q58" s="1812"/>
      <c r="R58" s="1812"/>
      <c r="S58" s="1813"/>
      <c r="T58" s="1812"/>
      <c r="U58" s="1812"/>
      <c r="V58" s="1812"/>
      <c r="W58" s="1812"/>
      <c r="X58" s="1813"/>
      <c r="Y58" s="1812"/>
      <c r="Z58" s="1812"/>
      <c r="AA58" s="1812"/>
      <c r="AB58" s="1812"/>
      <c r="AC58" s="2792"/>
      <c r="AD58" s="2793"/>
      <c r="AE58" s="2793"/>
      <c r="AF58" s="2793"/>
      <c r="AG58" s="2793"/>
      <c r="AH58" s="2792"/>
      <c r="AI58" s="2793"/>
      <c r="AJ58" s="2793"/>
      <c r="AK58" s="2793"/>
      <c r="AL58" s="2793"/>
      <c r="AM58" s="2792"/>
      <c r="AN58" s="2793"/>
      <c r="AO58" s="2793"/>
      <c r="AP58" s="2793"/>
      <c r="AQ58" s="2793"/>
      <c r="AR58" s="2801" t="s">
        <v>1861</v>
      </c>
      <c r="AS58" s="2795"/>
      <c r="AT58" s="2795"/>
      <c r="AU58" s="2795"/>
      <c r="AV58" s="2795"/>
      <c r="AW58" s="2796"/>
      <c r="AX58" s="2795"/>
      <c r="AY58" s="2795"/>
      <c r="AZ58" s="2795"/>
      <c r="BA58" s="2795"/>
      <c r="BB58" s="2796"/>
      <c r="BC58" s="2795"/>
      <c r="BD58" s="2795"/>
      <c r="BE58" s="2795"/>
      <c r="BF58" s="2795"/>
      <c r="BG58" s="2796"/>
      <c r="BH58" s="2795"/>
      <c r="BI58" s="2797"/>
      <c r="BJ58" s="2798"/>
      <c r="BK58" s="2798"/>
      <c r="BL58" s="2799"/>
      <c r="BM58" s="2798"/>
      <c r="BN58" s="2798"/>
      <c r="BO58" s="2798"/>
      <c r="BP58" s="2798"/>
      <c r="BQ58" s="2799"/>
      <c r="BR58" s="2798"/>
      <c r="BS58" s="2798"/>
      <c r="BT58" s="2798"/>
      <c r="BU58" s="2798"/>
      <c r="BV58" s="2799"/>
      <c r="BW58" s="2798"/>
      <c r="BX58" s="2798"/>
      <c r="BY58" s="2798"/>
      <c r="BZ58" s="2798"/>
      <c r="CA58" s="2799"/>
      <c r="CB58" s="2798"/>
      <c r="CC58" s="2800"/>
      <c r="CD58" s="2798"/>
      <c r="CE58" s="2798"/>
      <c r="CF58" s="2802" t="s">
        <v>1862</v>
      </c>
      <c r="CG58" s="1808"/>
      <c r="CH58" s="1808"/>
      <c r="CI58" s="1808"/>
      <c r="CJ58" s="1808"/>
      <c r="CK58" s="1809"/>
      <c r="CL58" s="1808"/>
      <c r="CM58" s="1808"/>
      <c r="CN58" s="1808"/>
      <c r="CO58" s="1808"/>
      <c r="CP58" s="1809"/>
      <c r="CQ58" s="1808"/>
      <c r="CR58" s="1808"/>
      <c r="CS58" s="1808"/>
      <c r="CT58" s="1808"/>
      <c r="CU58" s="1809"/>
      <c r="CV58" s="1808"/>
      <c r="CW58" s="1808"/>
      <c r="CX58" s="1808"/>
      <c r="CY58" s="1808"/>
      <c r="CZ58" s="1809"/>
      <c r="DA58" s="1808"/>
      <c r="DB58" s="1808"/>
      <c r="DC58" s="1808"/>
      <c r="DD58" s="1808"/>
      <c r="DE58" s="1809"/>
      <c r="DF58" s="1808"/>
      <c r="DG58" s="1808"/>
      <c r="DH58" s="1808"/>
      <c r="DI58" s="1808"/>
      <c r="DJ58" s="1809"/>
      <c r="DK58" s="1808"/>
      <c r="DL58" s="1808"/>
      <c r="DM58" s="1808"/>
      <c r="DN58" s="1808"/>
      <c r="DO58" s="1809"/>
      <c r="DP58" s="1808"/>
      <c r="DQ58" s="1808"/>
      <c r="DR58" s="1808"/>
      <c r="DS58" s="1808"/>
      <c r="DT58" s="1809"/>
      <c r="DU58" s="1808"/>
      <c r="DV58" s="1808"/>
      <c r="DW58" s="1808"/>
      <c r="DX58" s="1808"/>
      <c r="DY58" s="1809"/>
      <c r="DZ58" s="1808"/>
      <c r="EA58" s="1808"/>
      <c r="EB58" s="1808"/>
      <c r="EC58" s="1808"/>
      <c r="ED58" s="1809"/>
      <c r="EE58" s="1808"/>
      <c r="EF58" s="1808"/>
      <c r="EG58" s="1808"/>
      <c r="EH58" s="1808"/>
      <c r="EI58" s="1809"/>
      <c r="EJ58" s="1808"/>
      <c r="EK58" s="1808"/>
      <c r="EL58" s="1808"/>
      <c r="EM58" s="1808"/>
      <c r="EN58" s="1809"/>
      <c r="EO58" s="1808"/>
      <c r="EP58" s="1808"/>
      <c r="EQ58" s="1808"/>
      <c r="ER58" s="1808"/>
      <c r="ES58" s="1809"/>
      <c r="ET58" s="1808"/>
      <c r="EU58" s="1808"/>
      <c r="EV58" s="1808"/>
      <c r="EW58" s="1808"/>
      <c r="EX58" s="1809"/>
      <c r="EY58" s="1814"/>
      <c r="EZ58" s="1814"/>
      <c r="FA58" s="1814"/>
      <c r="FB58" s="1814"/>
      <c r="FC58" s="1814"/>
      <c r="FD58" s="1814"/>
      <c r="FE58" s="1814"/>
      <c r="FF58" s="1814"/>
      <c r="FG58" s="1814"/>
      <c r="FH58" s="1814"/>
      <c r="FI58" s="1814"/>
      <c r="FJ58" s="1814"/>
      <c r="FK58" s="1814"/>
      <c r="FL58" s="1814"/>
      <c r="FM58" s="1814"/>
      <c r="FN58" s="1814"/>
      <c r="FO58" s="1814"/>
      <c r="FP58" s="1814"/>
      <c r="FQ58" s="1814"/>
      <c r="FR58" s="1814"/>
      <c r="FS58" s="1814"/>
      <c r="FT58" s="1814"/>
      <c r="FU58" s="1814"/>
      <c r="FV58" s="1814"/>
      <c r="FW58" s="1814"/>
      <c r="FX58" s="1814"/>
      <c r="FY58" s="1814"/>
      <c r="FZ58" s="1814"/>
      <c r="GA58" s="1814"/>
      <c r="GB58" s="1814"/>
      <c r="GC58" s="1814"/>
      <c r="GD58" s="1814"/>
      <c r="GE58" s="1814"/>
      <c r="GF58" s="2496"/>
      <c r="GG58" s="2496"/>
      <c r="GH58" s="2496"/>
      <c r="GI58" s="2496"/>
      <c r="GJ58" s="2496"/>
      <c r="GK58" s="2496"/>
      <c r="GL58" s="2496"/>
      <c r="GM58" s="2496"/>
      <c r="GN58" s="2496"/>
      <c r="GO58" s="2496"/>
      <c r="GP58" s="2496"/>
      <c r="GQ58" s="2496"/>
      <c r="GR58" s="2496"/>
      <c r="GS58" s="2496"/>
      <c r="GT58" s="2496"/>
      <c r="GU58" s="2496"/>
      <c r="GV58" s="2500"/>
      <c r="GW58" s="2203"/>
      <c r="MT58" s="1827"/>
      <c r="MU58" s="4114"/>
      <c r="MV58" s="4115"/>
      <c r="MW58" s="1874"/>
      <c r="MX58" s="1818"/>
      <c r="MY58" s="1818"/>
      <c r="MZ58" s="1818"/>
      <c r="NA58" s="1818"/>
      <c r="NB58" s="1819"/>
      <c r="NC58" s="1818"/>
      <c r="ND58" s="1818"/>
      <c r="NE58" s="1875"/>
      <c r="NF58" s="1876"/>
      <c r="NG58" s="1877"/>
      <c r="NH58" s="1875"/>
      <c r="NI58" s="1818"/>
      <c r="NJ58" s="1818"/>
      <c r="NK58" s="1818"/>
      <c r="NL58" s="1819"/>
      <c r="NM58" s="1818"/>
      <c r="NN58" s="1818"/>
      <c r="NO58" s="1818"/>
      <c r="NP58" s="1878"/>
      <c r="NQ58" s="1879" t="s">
        <v>1561</v>
      </c>
      <c r="NR58" s="1880"/>
      <c r="NS58" s="1880"/>
      <c r="NT58" s="1880"/>
      <c r="NU58" s="1880"/>
      <c r="NV58" s="1881"/>
      <c r="NW58" s="1880"/>
      <c r="NX58" s="1880"/>
      <c r="NY58" s="1880"/>
      <c r="NZ58" s="1880"/>
      <c r="OA58" s="1881"/>
      <c r="OB58" s="1880"/>
      <c r="OC58" s="1880"/>
      <c r="OD58" s="1880"/>
      <c r="OE58" s="1880"/>
      <c r="OF58" s="1881"/>
      <c r="OG58" s="1880"/>
      <c r="OH58" s="1880"/>
      <c r="OI58" s="1880"/>
      <c r="OJ58" s="1880"/>
      <c r="OK58" s="1882" t="s">
        <v>1562</v>
      </c>
      <c r="OL58" s="1818"/>
      <c r="OM58" s="1818"/>
      <c r="ON58" s="1818"/>
      <c r="OO58" s="1818"/>
      <c r="OP58" s="1819"/>
      <c r="OQ58" s="1818"/>
      <c r="OR58" s="1818"/>
      <c r="OS58" s="1818"/>
      <c r="OT58" s="1818"/>
      <c r="OU58" s="1819"/>
      <c r="OV58" s="1818"/>
      <c r="OW58" s="1818"/>
      <c r="OX58" s="1818"/>
      <c r="OY58" s="1818"/>
      <c r="OZ58" s="1819"/>
      <c r="PA58" s="1818"/>
      <c r="PB58" s="1817"/>
      <c r="PC58" s="1818"/>
      <c r="PD58" s="1818"/>
      <c r="PE58" s="1819"/>
      <c r="PF58" s="1818"/>
      <c r="PG58" s="1818"/>
      <c r="PH58" s="1818"/>
      <c r="PI58" s="1818"/>
      <c r="PJ58" s="1819"/>
      <c r="PK58" s="1818"/>
      <c r="PL58" s="1818"/>
      <c r="PM58" s="1818"/>
      <c r="PN58" s="1818"/>
      <c r="PO58" s="1819"/>
      <c r="PP58" s="1818"/>
      <c r="PQ58" s="1818"/>
      <c r="PR58" s="1818"/>
      <c r="PS58" s="1818"/>
      <c r="PT58" s="1819"/>
      <c r="PU58" s="1818"/>
      <c r="PV58" s="1818"/>
      <c r="PW58" s="1818"/>
      <c r="PX58" s="1818"/>
      <c r="PY58" s="1819"/>
      <c r="PZ58" s="1818"/>
      <c r="QA58" s="1818"/>
      <c r="QB58" s="1818"/>
      <c r="QC58" s="1818"/>
      <c r="QD58" s="1819"/>
      <c r="QE58" s="1818"/>
      <c r="QF58" s="1818"/>
      <c r="QG58" s="1818"/>
      <c r="QH58" s="1818"/>
      <c r="QI58" s="1819"/>
      <c r="QJ58" s="1818"/>
      <c r="QK58" s="1818"/>
      <c r="QL58" s="1818"/>
      <c r="QM58" s="1818"/>
      <c r="QN58" s="1819"/>
      <c r="QO58" s="1818"/>
      <c r="QP58" s="1818"/>
      <c r="QQ58" s="1818"/>
      <c r="QR58" s="1818"/>
      <c r="QS58" s="1819"/>
      <c r="QT58" s="1818"/>
      <c r="QU58" s="1818"/>
      <c r="QV58" s="1818"/>
      <c r="QW58" s="1818"/>
      <c r="QX58" s="1819"/>
      <c r="QY58" s="1818"/>
      <c r="QZ58" s="1818"/>
      <c r="RA58" s="1818"/>
      <c r="RB58" s="1818"/>
      <c r="RC58" s="1819"/>
      <c r="RD58" s="1818"/>
      <c r="RE58" s="1818"/>
      <c r="RF58" s="1818"/>
      <c r="RG58" s="1818"/>
      <c r="RH58" s="1819"/>
      <c r="RI58" s="1818"/>
      <c r="RJ58" s="1818"/>
      <c r="RK58" s="1818"/>
      <c r="RL58" s="1818"/>
      <c r="RM58" s="1819"/>
      <c r="RN58" s="1818"/>
      <c r="RO58" s="1818"/>
      <c r="RP58" s="1818"/>
      <c r="RQ58" s="1818"/>
      <c r="RR58" s="1819"/>
      <c r="RS58" s="1818"/>
      <c r="RT58" s="1818"/>
      <c r="RU58" s="1818"/>
      <c r="RV58" s="1818"/>
      <c r="RW58" s="1981"/>
      <c r="RX58" s="1818"/>
      <c r="RY58" s="1818"/>
      <c r="RZ58" s="1818"/>
      <c r="SA58" s="1818"/>
      <c r="SB58" s="1819"/>
      <c r="SC58" s="1818"/>
      <c r="SD58" s="1818"/>
      <c r="SE58" s="1818"/>
      <c r="SF58" s="1818"/>
      <c r="SG58" s="1819"/>
      <c r="SH58" s="1818"/>
      <c r="SI58" s="1818"/>
      <c r="SJ58" s="1818"/>
      <c r="SK58" s="1818"/>
      <c r="SL58" s="1819"/>
      <c r="SM58" s="1818"/>
      <c r="SN58" s="1818"/>
      <c r="SO58" s="1818"/>
      <c r="SP58" s="1818"/>
      <c r="SQ58" s="1819"/>
      <c r="SR58" s="1814"/>
      <c r="SS58" s="1814"/>
      <c r="ST58" s="1814"/>
      <c r="SU58" s="1814"/>
      <c r="SV58" s="1814"/>
      <c r="SW58" s="1814"/>
      <c r="SX58" s="1814"/>
      <c r="SY58" s="1814"/>
      <c r="SZ58" s="1814"/>
      <c r="TA58" s="1814"/>
      <c r="TB58" s="1814"/>
      <c r="TC58" s="1814"/>
      <c r="TD58" s="1814"/>
      <c r="TE58" s="1814"/>
      <c r="TF58" s="1814"/>
      <c r="TG58" s="1814"/>
      <c r="TH58" s="1814"/>
      <c r="TI58" s="1814"/>
      <c r="TJ58" s="1814"/>
      <c r="TK58" s="1887"/>
      <c r="TL58" s="1814"/>
      <c r="TM58" s="1814"/>
      <c r="TN58" s="1814"/>
      <c r="TO58" s="1814"/>
      <c r="TP58" s="1814"/>
      <c r="TQ58" s="1814"/>
      <c r="TR58" s="1814"/>
      <c r="TS58" s="1814"/>
      <c r="TT58" s="1814"/>
      <c r="TU58" s="1814"/>
      <c r="TV58" s="1814"/>
      <c r="TW58" s="1814"/>
      <c r="TX58" s="1814"/>
      <c r="TY58" s="1799"/>
      <c r="TZ58" s="1799"/>
      <c r="UA58" s="1799"/>
      <c r="UB58" s="1799"/>
      <c r="UC58" s="1799"/>
      <c r="UD58" s="1799"/>
      <c r="UE58" s="1799"/>
      <c r="UF58" s="1799"/>
      <c r="UG58" s="1799"/>
      <c r="UH58" s="1799"/>
      <c r="UI58" s="1799"/>
      <c r="UJ58" s="1799"/>
      <c r="UK58" s="1799"/>
      <c r="UL58" s="1799"/>
      <c r="UM58" s="1799"/>
      <c r="UN58" s="1799"/>
      <c r="UO58" s="1799"/>
      <c r="UP58" s="1799"/>
      <c r="UQ58" s="2536"/>
      <c r="UR58" s="2536"/>
    </row>
    <row r="59" spans="2:564" outlineLevel="1">
      <c r="B59" s="2482"/>
      <c r="C59" s="3925"/>
      <c r="D59" s="1811"/>
      <c r="E59" s="1812"/>
      <c r="F59" s="1812"/>
      <c r="G59" s="1812"/>
      <c r="H59" s="1812"/>
      <c r="I59" s="1813"/>
      <c r="J59" s="1812"/>
      <c r="K59" s="1812"/>
      <c r="L59" s="1812"/>
      <c r="M59" s="1812"/>
      <c r="N59" s="1813"/>
      <c r="O59" s="1812"/>
      <c r="P59" s="1812"/>
      <c r="Q59" s="1812"/>
      <c r="R59" s="1812"/>
      <c r="S59" s="1813"/>
      <c r="T59" s="1812"/>
      <c r="U59" s="1812"/>
      <c r="V59" s="1812"/>
      <c r="W59" s="1812"/>
      <c r="X59" s="1813"/>
      <c r="Y59" s="1812"/>
      <c r="Z59" s="1812"/>
      <c r="AA59" s="1812"/>
      <c r="AB59" s="1812"/>
      <c r="AC59" s="1813"/>
      <c r="AD59" s="1812"/>
      <c r="AE59" s="1812"/>
      <c r="AF59" s="1812"/>
      <c r="AG59" s="1812"/>
      <c r="AH59" s="1813"/>
      <c r="AI59" s="1812"/>
      <c r="AJ59" s="1812"/>
      <c r="AK59" s="1812"/>
      <c r="AL59" s="1812"/>
      <c r="AM59" s="1813"/>
      <c r="AN59" s="1812"/>
      <c r="AO59" s="1812"/>
      <c r="AP59" s="1812"/>
      <c r="AQ59" s="1812"/>
      <c r="AR59" s="2776"/>
      <c r="AS59" s="2777"/>
      <c r="AT59" s="2777"/>
      <c r="AU59" s="2777"/>
      <c r="AV59" s="2777"/>
      <c r="AW59" s="2776"/>
      <c r="AX59" s="2777"/>
      <c r="AY59" s="2777"/>
      <c r="AZ59" s="2777"/>
      <c r="BA59" s="2806" t="s">
        <v>1863</v>
      </c>
      <c r="BB59" s="2805"/>
      <c r="BC59" s="2804"/>
      <c r="BD59" s="2804"/>
      <c r="BE59" s="2804"/>
      <c r="BF59" s="2804"/>
      <c r="BG59" s="2805"/>
      <c r="BH59" s="2804"/>
      <c r="BI59" s="1933"/>
      <c r="BJ59" s="1935"/>
      <c r="BK59" s="1935"/>
      <c r="BL59" s="1934"/>
      <c r="BM59" s="1935"/>
      <c r="BN59" s="1935"/>
      <c r="BO59" s="1935"/>
      <c r="BP59" s="1935"/>
      <c r="BQ59" s="1934"/>
      <c r="BR59" s="1935"/>
      <c r="BS59" s="1935"/>
      <c r="BT59" s="1935"/>
      <c r="BU59" s="1935"/>
      <c r="BV59" s="1934"/>
      <c r="BW59" s="1935"/>
      <c r="BX59" s="1935"/>
      <c r="BY59" s="1935"/>
      <c r="BZ59" s="1935"/>
      <c r="CA59" s="1934"/>
      <c r="CB59" s="1935"/>
      <c r="CC59" s="1935"/>
      <c r="CD59" s="1935"/>
      <c r="CE59" s="1935"/>
      <c r="CF59" s="1934"/>
      <c r="CG59" s="1935"/>
      <c r="CH59" s="1935"/>
      <c r="CI59" s="1935"/>
      <c r="CJ59" s="1935"/>
      <c r="CK59" s="1934"/>
      <c r="CL59" s="1935"/>
      <c r="CM59" s="1935"/>
      <c r="CN59" s="1935"/>
      <c r="CO59" s="1935"/>
      <c r="CP59" s="1934"/>
      <c r="CQ59" s="1935"/>
      <c r="CR59" s="1935"/>
      <c r="CS59" s="1935"/>
      <c r="CT59" s="1935"/>
      <c r="CU59" s="1934"/>
      <c r="CV59" s="1935"/>
      <c r="CW59" s="1935"/>
      <c r="CX59" s="1935"/>
      <c r="CY59" s="1935"/>
      <c r="CZ59" s="1934"/>
      <c r="DA59" s="1935"/>
      <c r="DB59" s="1935"/>
      <c r="DC59" s="1935"/>
      <c r="DD59" s="1935"/>
      <c r="DE59" s="1934"/>
      <c r="DF59" s="1935"/>
      <c r="DG59" s="1935"/>
      <c r="DH59" s="1935"/>
      <c r="DI59" s="1935"/>
      <c r="DJ59" s="1934"/>
      <c r="DK59" s="1935"/>
      <c r="DL59" s="1935"/>
      <c r="DM59" s="1935"/>
      <c r="DN59" s="1935"/>
      <c r="DO59" s="1934"/>
      <c r="DP59" s="1935"/>
      <c r="DQ59" s="1935"/>
      <c r="DR59" s="1935"/>
      <c r="DS59" s="1935"/>
      <c r="DT59" s="1934"/>
      <c r="DU59" s="1935"/>
      <c r="DV59" s="1935"/>
      <c r="DW59" s="1935"/>
      <c r="DX59" s="1935"/>
      <c r="DY59" s="1934"/>
      <c r="DZ59" s="2255"/>
      <c r="EA59" s="1935"/>
      <c r="EB59" s="1935"/>
      <c r="EC59" s="2255" t="s">
        <v>1865</v>
      </c>
      <c r="ED59" s="1809"/>
      <c r="EE59" s="1808"/>
      <c r="EF59" s="1808"/>
      <c r="EG59" s="1808"/>
      <c r="EH59" s="1808"/>
      <c r="EI59" s="1809"/>
      <c r="EJ59" s="1808"/>
      <c r="EK59" s="1808"/>
      <c r="EL59" s="1808"/>
      <c r="EM59" s="1808"/>
      <c r="EN59" s="1809"/>
      <c r="EO59" s="1808"/>
      <c r="EP59" s="1808"/>
      <c r="EQ59" s="1808"/>
      <c r="ER59" s="1808"/>
      <c r="ES59" s="1809"/>
      <c r="ET59" s="1808"/>
      <c r="EU59" s="1808"/>
      <c r="EV59" s="1808"/>
      <c r="EW59" s="1808"/>
      <c r="EX59" s="1809"/>
      <c r="EY59" s="1814"/>
      <c r="EZ59" s="1814"/>
      <c r="FA59" s="1814"/>
      <c r="FB59" s="1814"/>
      <c r="FC59" s="1814"/>
      <c r="FD59" s="1814"/>
      <c r="FE59" s="1814"/>
      <c r="FF59" s="1814"/>
      <c r="FG59" s="1814"/>
      <c r="FH59" s="1814"/>
      <c r="FI59" s="1814"/>
      <c r="FJ59" s="1814"/>
      <c r="FK59" s="1814"/>
      <c r="FL59" s="1814"/>
      <c r="FM59" s="1814"/>
      <c r="FN59" s="1814"/>
      <c r="FO59" s="1814"/>
      <c r="FP59" s="1814"/>
      <c r="FQ59" s="1814"/>
      <c r="FR59" s="1814"/>
      <c r="FS59" s="1814"/>
      <c r="FT59" s="1814"/>
      <c r="FU59" s="1814"/>
      <c r="FV59" s="1814"/>
      <c r="FW59" s="1814"/>
      <c r="FX59" s="1814"/>
      <c r="FY59" s="1814"/>
      <c r="FZ59" s="1814"/>
      <c r="GA59" s="1814"/>
      <c r="GB59" s="1814"/>
      <c r="GC59" s="1814"/>
      <c r="GD59" s="1814"/>
      <c r="GE59" s="1814"/>
      <c r="GF59" s="2496"/>
      <c r="GG59" s="2496"/>
      <c r="GH59" s="2496"/>
      <c r="GI59" s="2496"/>
      <c r="GJ59" s="2496"/>
      <c r="GK59" s="2496"/>
      <c r="GL59" s="2496"/>
      <c r="GM59" s="2496"/>
      <c r="GN59" s="2496"/>
      <c r="GO59" s="2496"/>
      <c r="GP59" s="2496"/>
      <c r="GQ59" s="2496"/>
      <c r="GR59" s="2496"/>
      <c r="GS59" s="2496"/>
      <c r="GT59" s="2496"/>
      <c r="GU59" s="2496"/>
      <c r="GV59" s="2500"/>
      <c r="GW59" s="2203"/>
      <c r="MT59" s="2641"/>
      <c r="MU59" s="4114"/>
      <c r="MV59" s="1888">
        <v>300</v>
      </c>
      <c r="MW59" s="1889"/>
      <c r="MX59" s="1890"/>
      <c r="MY59" s="1890"/>
      <c r="MZ59" s="1890"/>
      <c r="NA59" s="1890"/>
      <c r="NB59" s="1891"/>
      <c r="NC59" s="1890"/>
      <c r="ND59" s="1890"/>
      <c r="NE59" s="1890"/>
      <c r="NF59" s="1890"/>
      <c r="NG59" s="1891"/>
      <c r="NH59" s="1890"/>
      <c r="NI59" s="1890"/>
      <c r="NJ59" s="1890"/>
      <c r="NK59" s="1890"/>
      <c r="NL59" s="1891"/>
      <c r="NM59" s="1890"/>
      <c r="NN59" s="1890"/>
      <c r="NO59" s="1890"/>
      <c r="NP59" s="1892"/>
      <c r="NQ59" s="1893"/>
      <c r="NR59" s="1894"/>
      <c r="NS59" s="1894"/>
      <c r="NT59" s="1894"/>
      <c r="NU59" s="1894"/>
      <c r="NV59" s="1895"/>
      <c r="NW59" s="1894"/>
      <c r="NX59" s="1894"/>
      <c r="NY59" s="1894"/>
      <c r="NZ59" s="1894"/>
      <c r="OA59" s="1895"/>
      <c r="OB59" s="1894"/>
      <c r="OC59" s="1894"/>
      <c r="OD59" s="1894"/>
      <c r="OE59" s="1894"/>
      <c r="OF59" s="1895"/>
      <c r="OG59" s="1894"/>
      <c r="OH59" s="1894"/>
      <c r="OI59" s="1894"/>
      <c r="OJ59" s="1894"/>
      <c r="OK59" s="1896"/>
      <c r="OL59" s="1890"/>
      <c r="OM59" s="1890"/>
      <c r="ON59" s="1890"/>
      <c r="OO59" s="1890"/>
      <c r="OP59" s="1891"/>
      <c r="OQ59" s="1890"/>
      <c r="OR59" s="1890"/>
      <c r="OS59" s="1890"/>
      <c r="OT59" s="1890"/>
      <c r="OU59" s="1891"/>
      <c r="OV59" s="1890"/>
      <c r="OW59" s="1890"/>
      <c r="OX59" s="1890"/>
      <c r="OY59" s="1890"/>
      <c r="OZ59" s="1891"/>
      <c r="PA59" s="1890"/>
      <c r="PB59" s="1897"/>
      <c r="PC59" s="1898"/>
      <c r="PD59" s="1898"/>
      <c r="PE59" s="1899"/>
      <c r="PF59" s="1898"/>
      <c r="PG59" s="1898"/>
      <c r="PH59" s="1898"/>
      <c r="PI59" s="1898"/>
      <c r="PJ59" s="1899"/>
      <c r="PK59" s="1898"/>
      <c r="PL59" s="1898"/>
      <c r="PM59" s="1898"/>
      <c r="PN59" s="1898"/>
      <c r="PO59" s="1899"/>
      <c r="PP59" s="1898"/>
      <c r="PQ59" s="1898"/>
      <c r="PR59" s="1898"/>
      <c r="PS59" s="1898"/>
      <c r="PT59" s="1899"/>
      <c r="PU59" s="1898"/>
      <c r="PV59" s="1898"/>
      <c r="PW59" s="1898"/>
      <c r="PX59" s="1898"/>
      <c r="PY59" s="1899"/>
      <c r="PZ59" s="1898"/>
      <c r="QA59" s="1898"/>
      <c r="QB59" s="1897"/>
      <c r="QC59" s="1898"/>
      <c r="QD59" s="1899"/>
      <c r="QE59" s="1898"/>
      <c r="QF59" s="1898"/>
      <c r="QG59" s="1898"/>
      <c r="QH59" s="1898"/>
      <c r="QI59" s="1899"/>
      <c r="QJ59" s="1898"/>
      <c r="QK59" s="1898"/>
      <c r="QL59" s="1898"/>
      <c r="QM59" s="1898"/>
      <c r="QN59" s="1899"/>
      <c r="QO59" s="1898"/>
      <c r="QP59" s="1898"/>
      <c r="QQ59" s="1898"/>
      <c r="QR59" s="1898"/>
      <c r="QS59" s="1899"/>
      <c r="QT59" s="1898"/>
      <c r="QU59" s="1898"/>
      <c r="QV59" s="1898"/>
      <c r="QW59" s="1898"/>
      <c r="QX59" s="1899"/>
      <c r="QY59" s="1898"/>
      <c r="QZ59" s="1898"/>
      <c r="RA59" s="1898"/>
      <c r="RB59" s="1898"/>
      <c r="RC59" s="1899"/>
      <c r="RD59" s="1898"/>
      <c r="RE59" s="1898"/>
      <c r="RF59" s="1898"/>
      <c r="RG59" s="1898"/>
      <c r="RH59" s="1899"/>
      <c r="RI59" s="1898"/>
      <c r="RJ59" s="1898"/>
      <c r="RK59" s="1898"/>
      <c r="RL59" s="1898"/>
      <c r="RM59" s="1899"/>
      <c r="RN59" s="1898"/>
      <c r="RO59" s="1898"/>
      <c r="RP59" s="1898"/>
      <c r="RQ59" s="1898"/>
      <c r="RR59" s="1899"/>
      <c r="RS59" s="1898"/>
      <c r="RT59" s="1898"/>
      <c r="RU59" s="1898"/>
      <c r="RV59" s="1898"/>
      <c r="RW59" s="1900"/>
      <c r="RX59" s="1898"/>
      <c r="RY59" s="1898"/>
      <c r="RZ59" s="1898"/>
      <c r="SA59" s="1898"/>
      <c r="SB59" s="1899"/>
      <c r="SC59" s="1898"/>
      <c r="SD59" s="1898"/>
      <c r="SE59" s="1898"/>
      <c r="SF59" s="1898"/>
      <c r="SG59" s="1899"/>
      <c r="SH59" s="1898"/>
      <c r="SI59" s="1898"/>
      <c r="SJ59" s="1898"/>
      <c r="SK59" s="1898"/>
      <c r="SL59" s="1899"/>
      <c r="SM59" s="1898"/>
      <c r="SN59" s="1898"/>
      <c r="SO59" s="1898"/>
      <c r="SP59" s="1898"/>
      <c r="SQ59" s="1899"/>
      <c r="SR59" s="1814"/>
      <c r="SS59" s="1814"/>
      <c r="ST59" s="1814"/>
      <c r="SU59" s="1814"/>
      <c r="SV59" s="1814"/>
      <c r="SW59" s="1814"/>
      <c r="SX59" s="1814"/>
      <c r="SY59" s="1814"/>
      <c r="SZ59" s="1814"/>
      <c r="TA59" s="1814"/>
      <c r="TB59" s="1814"/>
      <c r="TC59" s="1814"/>
      <c r="TD59" s="1814"/>
      <c r="TE59" s="1814"/>
      <c r="TF59" s="1814"/>
      <c r="TG59" s="1814"/>
      <c r="TH59" s="1814"/>
      <c r="TI59" s="1814"/>
      <c r="TJ59" s="1814"/>
      <c r="TK59" s="1887"/>
      <c r="TL59" s="1814"/>
      <c r="TM59" s="1814"/>
      <c r="TN59" s="1814"/>
      <c r="TO59" s="1814"/>
      <c r="TP59" s="1814"/>
      <c r="TQ59" s="1814"/>
      <c r="TR59" s="1814"/>
      <c r="TS59" s="1814"/>
      <c r="TT59" s="1814"/>
      <c r="TU59" s="1814"/>
      <c r="TV59" s="1814"/>
      <c r="TW59" s="1814"/>
      <c r="TX59" s="1814"/>
      <c r="TY59" s="1799"/>
      <c r="TZ59" s="1799"/>
      <c r="UA59" s="1799"/>
      <c r="UB59" s="1799"/>
      <c r="UC59" s="1799"/>
      <c r="UD59" s="1799"/>
      <c r="UE59" s="1799"/>
      <c r="UF59" s="1799"/>
      <c r="UG59" s="1799"/>
      <c r="UH59" s="1799"/>
      <c r="UI59" s="1799"/>
      <c r="UJ59" s="1799"/>
      <c r="UK59" s="1799"/>
      <c r="UL59" s="1799"/>
      <c r="UM59" s="1799"/>
      <c r="UN59" s="1799"/>
      <c r="UO59" s="1799"/>
      <c r="UP59" s="1799"/>
      <c r="UQ59" s="2536"/>
      <c r="UR59" s="2536"/>
    </row>
    <row r="60" spans="2:564" outlineLevel="1">
      <c r="B60" s="2482"/>
      <c r="C60" s="3925"/>
      <c r="D60" s="1811"/>
      <c r="E60" s="1812"/>
      <c r="F60" s="1812"/>
      <c r="G60" s="1812"/>
      <c r="H60" s="1812"/>
      <c r="I60" s="1813"/>
      <c r="J60" s="1812"/>
      <c r="K60" s="1812"/>
      <c r="L60" s="1812"/>
      <c r="M60" s="1812"/>
      <c r="N60" s="1813"/>
      <c r="O60" s="1812"/>
      <c r="P60" s="1812"/>
      <c r="Q60" s="1812"/>
      <c r="R60" s="1812"/>
      <c r="S60" s="1813"/>
      <c r="T60" s="1812"/>
      <c r="U60" s="1812"/>
      <c r="V60" s="1812"/>
      <c r="W60" s="1812"/>
      <c r="X60" s="1813"/>
      <c r="Y60" s="1812"/>
      <c r="Z60" s="1812"/>
      <c r="AA60" s="1812"/>
      <c r="AB60" s="1812"/>
      <c r="AC60" s="1813"/>
      <c r="AD60" s="1812"/>
      <c r="AE60" s="1812"/>
      <c r="AF60" s="1812"/>
      <c r="AG60" s="1812"/>
      <c r="AH60" s="1813"/>
      <c r="AI60" s="1812"/>
      <c r="AJ60" s="1812"/>
      <c r="AK60" s="1812"/>
      <c r="AL60" s="1812"/>
      <c r="AM60" s="1813"/>
      <c r="AN60" s="1812"/>
      <c r="AO60" s="1812"/>
      <c r="AP60" s="1812"/>
      <c r="AQ60" s="1812"/>
      <c r="AR60" s="1813"/>
      <c r="AS60" s="1812"/>
      <c r="AT60" s="1812"/>
      <c r="AU60" s="1812"/>
      <c r="AV60" s="1812"/>
      <c r="AW60" s="1813"/>
      <c r="AX60" s="1812"/>
      <c r="AY60" s="1812"/>
      <c r="AZ60" s="1812"/>
      <c r="BA60" s="1812"/>
      <c r="BB60" s="1813"/>
      <c r="BC60" s="1812"/>
      <c r="BD60" s="1815"/>
      <c r="BE60" s="2807"/>
      <c r="BF60" s="2807"/>
      <c r="BG60" s="2808"/>
      <c r="BH60" s="2807"/>
      <c r="BI60" s="2809"/>
      <c r="BJ60" s="2810"/>
      <c r="BK60" s="2810"/>
      <c r="BL60" s="2811"/>
      <c r="BM60" s="2810"/>
      <c r="BN60" s="2810"/>
      <c r="BO60" s="2810"/>
      <c r="BP60" s="2810"/>
      <c r="BQ60" s="2811"/>
      <c r="BR60" s="2810"/>
      <c r="BS60" s="2810"/>
      <c r="BT60" s="2810"/>
      <c r="BU60" s="2810"/>
      <c r="BV60" s="2811"/>
      <c r="BW60" s="2810"/>
      <c r="BX60" s="2810"/>
      <c r="BY60" s="2810"/>
      <c r="BZ60" s="2810"/>
      <c r="CA60" s="2811"/>
      <c r="CB60" s="2810"/>
      <c r="CC60" s="2810"/>
      <c r="CD60" s="2810"/>
      <c r="CE60" s="2810"/>
      <c r="CF60" s="2811"/>
      <c r="CG60" s="2810"/>
      <c r="CH60" s="2810"/>
      <c r="CI60" s="2810"/>
      <c r="CJ60" s="2810"/>
      <c r="CK60" s="2812" t="s">
        <v>1866</v>
      </c>
      <c r="CL60" s="2785"/>
      <c r="CM60" s="2785"/>
      <c r="CN60" s="2785"/>
      <c r="CO60" s="2785"/>
      <c r="CP60" s="2786"/>
      <c r="CQ60" s="2785"/>
      <c r="CR60" s="2785"/>
      <c r="CS60" s="2785"/>
      <c r="CT60" s="2785"/>
      <c r="CU60" s="2786"/>
      <c r="CV60" s="2785"/>
      <c r="CW60" s="2785"/>
      <c r="CX60" s="2785"/>
      <c r="CY60" s="2785"/>
      <c r="CZ60" s="2786"/>
      <c r="DA60" s="2785"/>
      <c r="DB60" s="2785"/>
      <c r="DC60" s="2785"/>
      <c r="DD60" s="2785"/>
      <c r="DE60" s="2786"/>
      <c r="DF60" s="2785"/>
      <c r="DG60" s="2785"/>
      <c r="DH60" s="2785"/>
      <c r="DI60" s="2785"/>
      <c r="DJ60" s="2786"/>
      <c r="DK60" s="2785"/>
      <c r="DL60" s="2785"/>
      <c r="DM60" s="2785"/>
      <c r="DN60" s="2785"/>
      <c r="DO60" s="2786"/>
      <c r="DP60" s="2785"/>
      <c r="DQ60" s="2785"/>
      <c r="DR60" s="2785"/>
      <c r="DS60" s="2785"/>
      <c r="DT60" s="2786"/>
      <c r="DU60" s="2785"/>
      <c r="DV60" s="2785"/>
      <c r="DW60" s="2785"/>
      <c r="DX60" s="2785"/>
      <c r="DY60" s="2786"/>
      <c r="DZ60" s="2785"/>
      <c r="EA60" s="2785"/>
      <c r="EB60" s="2785"/>
      <c r="EC60" s="2785"/>
      <c r="ED60" s="2786"/>
      <c r="EE60" s="2785"/>
      <c r="EF60" s="2785"/>
      <c r="EG60" s="2785"/>
      <c r="EH60" s="2785"/>
      <c r="EI60" s="2786"/>
      <c r="EJ60" s="2785"/>
      <c r="EK60" s="2785"/>
      <c r="EL60" s="2785"/>
      <c r="EM60" s="2785"/>
      <c r="EN60" s="2786"/>
      <c r="EO60" s="2785"/>
      <c r="EP60" s="2785"/>
      <c r="EQ60" s="2785"/>
      <c r="ER60" s="2785"/>
      <c r="ES60" s="2786"/>
      <c r="ET60" s="2785"/>
      <c r="EU60" s="2785"/>
      <c r="EV60" s="2785"/>
      <c r="EW60" s="2785"/>
      <c r="EX60" s="2786"/>
      <c r="EY60" s="2813"/>
      <c r="EZ60" s="2813"/>
      <c r="FA60" s="2813"/>
      <c r="FB60" s="2813"/>
      <c r="FC60" s="2813"/>
      <c r="FD60" s="2813"/>
      <c r="FE60" s="2813"/>
      <c r="FF60" s="2813"/>
      <c r="FG60" s="2813"/>
      <c r="FH60" s="2813"/>
      <c r="FI60" s="2813"/>
      <c r="FJ60" s="2813"/>
      <c r="FK60" s="2813"/>
      <c r="FL60" s="2813"/>
      <c r="FM60" s="2813"/>
      <c r="FN60" s="2813"/>
      <c r="FO60" s="2813"/>
      <c r="FP60" s="2813"/>
      <c r="FQ60" s="2813"/>
      <c r="FR60" s="2814"/>
      <c r="FS60" s="2813"/>
      <c r="FT60" s="2813"/>
      <c r="FU60" s="2814" t="s">
        <v>1868</v>
      </c>
      <c r="FV60" s="1814"/>
      <c r="FW60" s="1814"/>
      <c r="FX60" s="1814"/>
      <c r="FY60" s="1814"/>
      <c r="FZ60" s="1814"/>
      <c r="GA60" s="1814"/>
      <c r="GB60" s="1814"/>
      <c r="GC60" s="1814"/>
      <c r="GD60" s="1814"/>
      <c r="GE60" s="1814"/>
      <c r="GF60" s="2496"/>
      <c r="GG60" s="2496"/>
      <c r="GH60" s="2496"/>
      <c r="GI60" s="2496"/>
      <c r="GJ60" s="1799"/>
      <c r="GK60" s="1799"/>
      <c r="GL60" s="1799"/>
      <c r="GM60" s="1799"/>
      <c r="GN60" s="1799"/>
      <c r="GO60" s="1799"/>
      <c r="GP60" s="1799"/>
      <c r="GQ60" s="1799"/>
      <c r="GR60" s="1799"/>
      <c r="GS60" s="1799"/>
      <c r="GT60" s="1799"/>
      <c r="GU60" s="1799"/>
      <c r="GV60" s="2495"/>
      <c r="GW60" s="1799"/>
      <c r="MT60" s="1799"/>
      <c r="MU60" s="4114"/>
      <c r="MV60" s="1799">
        <v>290</v>
      </c>
      <c r="MW60" s="1874"/>
      <c r="MX60" s="1818"/>
      <c r="MY60" s="1818"/>
      <c r="MZ60" s="1818"/>
      <c r="NA60" s="1818"/>
      <c r="NB60" s="1819"/>
      <c r="NC60" s="1818"/>
      <c r="ND60" s="1818"/>
      <c r="NE60" s="1818"/>
      <c r="NF60" s="1818"/>
      <c r="NG60" s="1819"/>
      <c r="NH60" s="1818"/>
      <c r="NI60" s="1818"/>
      <c r="NJ60" s="1818"/>
      <c r="NK60" s="1818"/>
      <c r="NL60" s="1819"/>
      <c r="NM60" s="1818"/>
      <c r="NN60" s="1818"/>
      <c r="NO60" s="1818"/>
      <c r="NP60" s="1878"/>
      <c r="NQ60" s="1901"/>
      <c r="NR60" s="1902"/>
      <c r="NS60" s="1902"/>
      <c r="NT60" s="1902"/>
      <c r="NU60" s="1902"/>
      <c r="NV60" s="1903"/>
      <c r="NW60" s="1902"/>
      <c r="NX60" s="1902"/>
      <c r="NY60" s="1902"/>
      <c r="NZ60" s="1902"/>
      <c r="OA60" s="1903"/>
      <c r="OB60" s="1902"/>
      <c r="OC60" s="1902"/>
      <c r="OD60" s="1902"/>
      <c r="OE60" s="1902"/>
      <c r="OF60" s="1903"/>
      <c r="OG60" s="1902"/>
      <c r="OH60" s="1902"/>
      <c r="OI60" s="1902"/>
      <c r="OJ60" s="1902"/>
      <c r="OK60" s="1904"/>
      <c r="OL60" s="1818"/>
      <c r="OM60" s="1818"/>
      <c r="ON60" s="1818"/>
      <c r="OO60" s="1818"/>
      <c r="OP60" s="1819"/>
      <c r="OQ60" s="1818"/>
      <c r="OR60" s="1818"/>
      <c r="OS60" s="1818"/>
      <c r="OT60" s="1818"/>
      <c r="OU60" s="1819"/>
      <c r="OV60" s="1818"/>
      <c r="OW60" s="1818"/>
      <c r="OX60" s="1818"/>
      <c r="OY60" s="1818"/>
      <c r="OZ60" s="1819"/>
      <c r="PA60" s="1818"/>
      <c r="PB60" s="1817"/>
      <c r="PC60" s="1818"/>
      <c r="PD60" s="1818"/>
      <c r="PE60" s="1819"/>
      <c r="PF60" s="1818"/>
      <c r="PG60" s="1818"/>
      <c r="PH60" s="1818"/>
      <c r="PI60" s="1818"/>
      <c r="PJ60" s="1819"/>
      <c r="PK60" s="1818"/>
      <c r="PL60" s="1818"/>
      <c r="PM60" s="1818"/>
      <c r="PN60" s="1818"/>
      <c r="PO60" s="1819"/>
      <c r="PP60" s="1818"/>
      <c r="PQ60" s="1818"/>
      <c r="PR60" s="1818"/>
      <c r="PS60" s="1818"/>
      <c r="PT60" s="1819"/>
      <c r="PU60" s="1818"/>
      <c r="PV60" s="1818"/>
      <c r="PW60" s="1818"/>
      <c r="PX60" s="1818"/>
      <c r="PY60" s="1819"/>
      <c r="PZ60" s="1818"/>
      <c r="QA60" s="1818"/>
      <c r="QB60" s="1818"/>
      <c r="QC60" s="1818"/>
      <c r="QD60" s="1819"/>
      <c r="QE60" s="1818"/>
      <c r="QF60" s="1818"/>
      <c r="QG60" s="1818"/>
      <c r="QH60" s="1818"/>
      <c r="QI60" s="1819"/>
      <c r="QJ60" s="1818"/>
      <c r="QK60" s="1818"/>
      <c r="QL60" s="1818"/>
      <c r="QM60" s="1818"/>
      <c r="QN60" s="1819"/>
      <c r="QO60" s="1818"/>
      <c r="QP60" s="1818"/>
      <c r="QQ60" s="1818"/>
      <c r="QR60" s="1818"/>
      <c r="QS60" s="1819"/>
      <c r="QT60" s="1818"/>
      <c r="QU60" s="1818"/>
      <c r="QV60" s="1818"/>
      <c r="QW60" s="1818"/>
      <c r="QX60" s="1819"/>
      <c r="QY60" s="1818"/>
      <c r="QZ60" s="1818"/>
      <c r="RA60" s="1818"/>
      <c r="RB60" s="1818"/>
      <c r="RC60" s="1819"/>
      <c r="RD60" s="1818"/>
      <c r="RE60" s="1818"/>
      <c r="RF60" s="1818"/>
      <c r="RG60" s="1818"/>
      <c r="RH60" s="1819"/>
      <c r="RI60" s="1818"/>
      <c r="RJ60" s="1818"/>
      <c r="RK60" s="1818"/>
      <c r="RL60" s="1818"/>
      <c r="RM60" s="1819"/>
      <c r="RN60" s="1818"/>
      <c r="RO60" s="1808"/>
      <c r="RP60" s="1808"/>
      <c r="RQ60" s="1808"/>
      <c r="RR60" s="1809"/>
      <c r="RS60" s="1808"/>
      <c r="RT60" s="1808"/>
      <c r="RU60" s="1808"/>
      <c r="RV60" s="1808"/>
      <c r="RW60" s="1809"/>
      <c r="RX60" s="1808"/>
      <c r="RY60" s="1808"/>
      <c r="RZ60" s="1808"/>
      <c r="SA60" s="1808"/>
      <c r="SB60" s="1809"/>
      <c r="SC60" s="1808"/>
      <c r="SD60" s="1808"/>
      <c r="SE60" s="1808"/>
      <c r="SF60" s="1808"/>
      <c r="SG60" s="1809"/>
      <c r="SH60" s="1808"/>
      <c r="SI60" s="1808"/>
      <c r="SJ60" s="1808"/>
      <c r="SK60" s="1808"/>
      <c r="SL60" s="1809"/>
      <c r="SM60" s="1808"/>
      <c r="SN60" s="1808"/>
      <c r="SO60" s="1808"/>
      <c r="SP60" s="1808"/>
      <c r="SQ60" s="1809"/>
      <c r="SR60" s="1814"/>
      <c r="SS60" s="1814"/>
      <c r="ST60" s="1814"/>
      <c r="SU60" s="1814"/>
      <c r="SV60" s="1814"/>
      <c r="SW60" s="1814"/>
      <c r="SX60" s="1814"/>
      <c r="SY60" s="1814"/>
      <c r="SZ60" s="1814"/>
      <c r="TA60" s="1814"/>
      <c r="TB60" s="1814"/>
      <c r="TC60" s="1814"/>
      <c r="TD60" s="1814"/>
      <c r="TE60" s="1814"/>
      <c r="TF60" s="1814"/>
      <c r="TG60" s="1814"/>
      <c r="TH60" s="1814"/>
      <c r="TI60" s="1814"/>
      <c r="TJ60" s="1814"/>
      <c r="TK60" s="1814"/>
      <c r="TL60" s="1814"/>
      <c r="TM60" s="1814"/>
      <c r="TN60" s="1814"/>
      <c r="TO60" s="1814"/>
      <c r="TP60" s="1814"/>
      <c r="TQ60" s="1814"/>
      <c r="TR60" s="1814"/>
      <c r="TS60" s="1814"/>
      <c r="TT60" s="1814"/>
      <c r="TU60" s="1814"/>
      <c r="TV60" s="1814"/>
      <c r="TW60" s="1814"/>
      <c r="TX60" s="1814"/>
      <c r="TY60" s="1799"/>
      <c r="TZ60" s="1799"/>
      <c r="UA60" s="1799"/>
      <c r="UB60" s="1799"/>
      <c r="UC60" s="1799"/>
      <c r="UD60" s="1799"/>
      <c r="UE60" s="1799"/>
      <c r="UF60" s="1799"/>
      <c r="UG60" s="1799"/>
      <c r="UH60" s="1799"/>
      <c r="UI60" s="1799"/>
      <c r="UJ60" s="1799"/>
      <c r="UK60" s="1799"/>
      <c r="UL60" s="1799"/>
      <c r="UM60" s="1799"/>
      <c r="UN60" s="1799"/>
      <c r="UO60" s="1799"/>
      <c r="UP60" s="1799"/>
      <c r="UQ60" s="2536"/>
      <c r="UR60" s="2536"/>
    </row>
    <row r="61" spans="2:564" outlineLevel="1">
      <c r="B61" s="2482"/>
      <c r="C61" s="3925"/>
      <c r="D61" s="2462" t="s">
        <v>2137</v>
      </c>
      <c r="E61" s="2463"/>
      <c r="F61" s="2463"/>
      <c r="G61" s="2463"/>
      <c r="H61" s="2463"/>
      <c r="I61" s="2464"/>
      <c r="J61" s="2463"/>
      <c r="K61" s="2463"/>
      <c r="L61" s="2463"/>
      <c r="M61" s="2463"/>
      <c r="N61" s="2464"/>
      <c r="O61" s="2463"/>
      <c r="P61" s="2463"/>
      <c r="Q61" s="2463"/>
      <c r="R61" s="2463"/>
      <c r="S61" s="2464"/>
      <c r="T61" s="2463"/>
      <c r="U61" s="2463"/>
      <c r="V61" s="2463"/>
      <c r="W61" s="2463"/>
      <c r="X61" s="2464"/>
      <c r="Y61" s="2463"/>
      <c r="Z61" s="2463"/>
      <c r="AA61" s="2463"/>
      <c r="AB61" s="2463"/>
      <c r="AC61" s="2464"/>
      <c r="AD61" s="2463"/>
      <c r="AE61" s="2463"/>
      <c r="AF61" s="2463"/>
      <c r="AG61" s="2463"/>
      <c r="AH61" s="2464"/>
      <c r="AI61" s="2470" t="s">
        <v>1858</v>
      </c>
      <c r="AJ61" s="2460"/>
      <c r="AK61" s="2460"/>
      <c r="AL61" s="2460"/>
      <c r="AM61" s="2461"/>
      <c r="AN61" s="2460"/>
      <c r="AO61" s="2460"/>
      <c r="AP61" s="2460"/>
      <c r="AQ61" s="2460"/>
      <c r="AR61" s="2461"/>
      <c r="AS61" s="2460"/>
      <c r="AT61" s="2460"/>
      <c r="AU61" s="2460"/>
      <c r="AV61" s="2460"/>
      <c r="AW61" s="2461"/>
      <c r="AX61" s="2460"/>
      <c r="AY61" s="2460"/>
      <c r="AZ61" s="2460"/>
      <c r="BA61" s="2460"/>
      <c r="BB61" s="2461"/>
      <c r="BC61" s="2460"/>
      <c r="BD61" s="2460"/>
      <c r="BE61" s="2460"/>
      <c r="BF61" s="2460"/>
      <c r="BG61" s="2461"/>
      <c r="BH61" s="2460"/>
      <c r="BI61" s="2465"/>
      <c r="BJ61" s="2466"/>
      <c r="BK61" s="2466"/>
      <c r="BL61" s="2467"/>
      <c r="BM61" s="2471" t="s">
        <v>1857</v>
      </c>
      <c r="BN61" s="2468"/>
      <c r="BO61" s="2468"/>
      <c r="BP61" s="2468"/>
      <c r="BQ61" s="2469"/>
      <c r="BR61" s="2468"/>
      <c r="BS61" s="2468"/>
      <c r="BT61" s="2468"/>
      <c r="BU61" s="2468"/>
      <c r="BV61" s="2469"/>
      <c r="BW61" s="2468"/>
      <c r="BX61" s="2468"/>
      <c r="BY61" s="2468"/>
      <c r="BZ61" s="2468"/>
      <c r="CA61" s="2469"/>
      <c r="CB61" s="2468"/>
      <c r="CC61" s="2468"/>
      <c r="CD61" s="2468"/>
      <c r="CE61" s="2468"/>
      <c r="CF61" s="2469"/>
      <c r="CG61" s="2468"/>
      <c r="CH61" s="2468"/>
      <c r="CI61" s="2468"/>
      <c r="CJ61" s="2468"/>
      <c r="CK61" s="2469"/>
      <c r="CL61" s="2468"/>
      <c r="CM61" s="2468"/>
      <c r="CN61" s="2468"/>
      <c r="CO61" s="2468"/>
      <c r="CP61" s="2469"/>
      <c r="CQ61" s="2468"/>
      <c r="CR61" s="2468"/>
      <c r="CS61" s="2468"/>
      <c r="CT61" s="2468"/>
      <c r="CU61" s="2469"/>
      <c r="CV61" s="2468"/>
      <c r="CW61" s="2468"/>
      <c r="CX61" s="2468"/>
      <c r="CY61" s="2468"/>
      <c r="CZ61" s="2469"/>
      <c r="DA61" s="2468"/>
      <c r="DB61" s="2468"/>
      <c r="DC61" s="2468"/>
      <c r="DD61" s="2468"/>
      <c r="DE61" s="2469"/>
      <c r="DF61" s="2468"/>
      <c r="DG61" s="2468"/>
      <c r="DH61" s="2468"/>
      <c r="DI61" s="2468"/>
      <c r="DJ61" s="2469"/>
      <c r="DK61" s="2468"/>
      <c r="DL61" s="2468"/>
      <c r="DM61" s="2468"/>
      <c r="DN61" s="2468"/>
      <c r="DO61" s="2469"/>
      <c r="DP61" s="2468"/>
      <c r="DQ61" s="2468"/>
      <c r="DR61" s="2468"/>
      <c r="DS61" s="2468"/>
      <c r="DT61" s="2469"/>
      <c r="DU61" s="2474" t="s">
        <v>1869</v>
      </c>
      <c r="DV61" s="2475"/>
      <c r="DW61" s="2475"/>
      <c r="DX61" s="2475"/>
      <c r="DY61" s="2476"/>
      <c r="DZ61" s="2475"/>
      <c r="EA61" s="2475"/>
      <c r="EB61" s="2475"/>
      <c r="EC61" s="2475"/>
      <c r="ED61" s="2476"/>
      <c r="EE61" s="2475"/>
      <c r="EF61" s="2475"/>
      <c r="EG61" s="2475"/>
      <c r="EH61" s="2475"/>
      <c r="EI61" s="2476"/>
      <c r="EJ61" s="2475"/>
      <c r="EK61" s="2475"/>
      <c r="EL61" s="2475"/>
      <c r="EM61" s="2475"/>
      <c r="EN61" s="2476"/>
      <c r="EO61" s="2475"/>
      <c r="EP61" s="2475"/>
      <c r="EQ61" s="2475"/>
      <c r="ER61" s="2475"/>
      <c r="ES61" s="2476"/>
      <c r="ET61" s="2475"/>
      <c r="EU61" s="2475"/>
      <c r="EV61" s="2475"/>
      <c r="EW61" s="2475"/>
      <c r="EX61" s="2476"/>
      <c r="EY61" s="2477"/>
      <c r="EZ61" s="2472"/>
      <c r="FA61" s="2472"/>
      <c r="FB61" s="2472"/>
      <c r="FC61" s="2472"/>
      <c r="FD61" s="2472"/>
      <c r="FE61" s="2472"/>
      <c r="FF61" s="2472"/>
      <c r="FG61" s="2472"/>
      <c r="FH61" s="2473" t="s">
        <v>1870</v>
      </c>
      <c r="FI61" s="1814"/>
      <c r="FJ61" s="1814"/>
      <c r="FK61" s="1814"/>
      <c r="FL61" s="1814"/>
      <c r="FM61" s="1814"/>
      <c r="FN61" s="1814"/>
      <c r="FO61" s="1814"/>
      <c r="FP61" s="1814"/>
      <c r="FQ61" s="1814"/>
      <c r="FR61" s="1839"/>
      <c r="FS61" s="1814"/>
      <c r="FT61" s="1814"/>
      <c r="FU61" s="1814"/>
      <c r="FV61" s="1814"/>
      <c r="FW61" s="1814"/>
      <c r="FX61" s="1814"/>
      <c r="FY61" s="1814"/>
      <c r="FZ61" s="1814"/>
      <c r="GA61" s="1814"/>
      <c r="GB61" s="1814"/>
      <c r="GC61" s="1814"/>
      <c r="GD61" s="1814"/>
      <c r="GE61" s="1814"/>
      <c r="GF61" s="2501"/>
      <c r="GG61" s="2501"/>
      <c r="GH61" s="2501"/>
      <c r="GI61" s="2501"/>
      <c r="GJ61" s="1814"/>
      <c r="GK61" s="1814"/>
      <c r="GL61" s="1814"/>
      <c r="GM61" s="1814"/>
      <c r="GN61" s="1814"/>
      <c r="GO61" s="1814"/>
      <c r="GP61" s="1814"/>
      <c r="GQ61" s="1814"/>
      <c r="GR61" s="1814"/>
      <c r="GS61" s="1814"/>
      <c r="GT61" s="1814"/>
      <c r="GU61" s="1814"/>
      <c r="GV61" s="2502"/>
      <c r="GW61" s="1799"/>
      <c r="MT61" s="1799"/>
      <c r="MU61" s="4114"/>
      <c r="MV61" s="1799">
        <v>280</v>
      </c>
      <c r="MW61" s="1905"/>
      <c r="MX61" s="1815"/>
      <c r="MY61" s="1815"/>
      <c r="MZ61" s="1815"/>
      <c r="NA61" s="1815"/>
      <c r="NB61" s="1816"/>
      <c r="NC61" s="1815"/>
      <c r="ND61" s="1815"/>
      <c r="NE61" s="1815"/>
      <c r="NF61" s="1815"/>
      <c r="NG61" s="1816"/>
      <c r="NH61" s="1815"/>
      <c r="NI61" s="1815"/>
      <c r="NJ61" s="1815"/>
      <c r="NK61" s="1815"/>
      <c r="NL61" s="1816"/>
      <c r="NM61" s="1815"/>
      <c r="NN61" s="1815"/>
      <c r="NO61" s="1815"/>
      <c r="NP61" s="1815"/>
      <c r="NQ61" s="1816"/>
      <c r="NR61" s="1815"/>
      <c r="NS61" s="1815"/>
      <c r="NT61" s="1815"/>
      <c r="NU61" s="1815"/>
      <c r="NV61" s="1816"/>
      <c r="NW61" s="1815"/>
      <c r="NX61" s="1815"/>
      <c r="NY61" s="1815"/>
      <c r="NZ61" s="1815"/>
      <c r="OA61" s="1816"/>
      <c r="OB61" s="1815"/>
      <c r="OC61" s="1815"/>
      <c r="OD61" s="1815"/>
      <c r="OE61" s="1815"/>
      <c r="OF61" s="1816"/>
      <c r="OG61" s="1815"/>
      <c r="OH61" s="1815"/>
      <c r="OI61" s="1815"/>
      <c r="OJ61" s="1815"/>
      <c r="OK61" s="1816"/>
      <c r="OL61" s="1906"/>
      <c r="OM61" s="1906"/>
      <c r="ON61" s="1906"/>
      <c r="OO61" s="1906"/>
      <c r="OP61" s="1907"/>
      <c r="OQ61" s="1906"/>
      <c r="OR61" s="1906"/>
      <c r="OS61" s="1906"/>
      <c r="OT61" s="1906"/>
      <c r="OU61" s="1907"/>
      <c r="OV61" s="1906"/>
      <c r="OW61" s="1906"/>
      <c r="OX61" s="1906"/>
      <c r="OY61" s="1906"/>
      <c r="OZ61" s="1907"/>
      <c r="PA61" s="1906"/>
      <c r="PB61" s="1908"/>
      <c r="PC61" s="1909"/>
      <c r="PD61" s="1909"/>
      <c r="PE61" s="1910"/>
      <c r="PF61" s="1909"/>
      <c r="PG61" s="1909"/>
      <c r="PH61" s="1909"/>
      <c r="PI61" s="1909"/>
      <c r="PJ61" s="1910"/>
      <c r="PK61" s="1909"/>
      <c r="PL61" s="1909"/>
      <c r="PM61" s="1909"/>
      <c r="PN61" s="1909"/>
      <c r="PO61" s="1910"/>
      <c r="PP61" s="1909"/>
      <c r="PQ61" s="1909"/>
      <c r="PR61" s="1909"/>
      <c r="PS61" s="1909"/>
      <c r="PT61" s="1910"/>
      <c r="PU61" s="1909"/>
      <c r="PV61" s="1909"/>
      <c r="PW61" s="1909"/>
      <c r="PX61" s="1909"/>
      <c r="PY61" s="1910"/>
      <c r="PZ61" s="1909"/>
      <c r="QA61" s="1909"/>
      <c r="QB61" s="1909"/>
      <c r="QC61" s="1909"/>
      <c r="QD61" s="1910"/>
      <c r="QE61" s="1909"/>
      <c r="QF61" s="1909"/>
      <c r="QG61" s="1909"/>
      <c r="QH61" s="1909"/>
      <c r="QI61" s="1910"/>
      <c r="QJ61" s="1909"/>
      <c r="QK61" s="1909"/>
      <c r="QL61" s="1909"/>
      <c r="QM61" s="1909"/>
      <c r="QN61" s="1910"/>
      <c r="QO61" s="1909"/>
      <c r="QP61" s="1909"/>
      <c r="QQ61" s="1909"/>
      <c r="QR61" s="1909"/>
      <c r="QS61" s="1910"/>
      <c r="QT61" s="1909"/>
      <c r="QU61" s="1909"/>
      <c r="QV61" s="1909"/>
      <c r="QW61" s="1909"/>
      <c r="QX61" s="1910"/>
      <c r="QY61" s="1909"/>
      <c r="QZ61" s="1909"/>
      <c r="RA61" s="1909"/>
      <c r="RB61" s="1909"/>
      <c r="RC61" s="1911" t="s">
        <v>1613</v>
      </c>
      <c r="RD61" s="1818"/>
      <c r="RE61" s="1818"/>
      <c r="RF61" s="1818"/>
      <c r="RG61" s="1818"/>
      <c r="RH61" s="1819"/>
      <c r="RI61" s="1818"/>
      <c r="RJ61" s="1818"/>
      <c r="RK61" s="1818"/>
      <c r="RL61" s="1818"/>
      <c r="RM61" s="1819"/>
      <c r="RN61" s="1818"/>
      <c r="RO61" s="1808"/>
      <c r="RP61" s="1808"/>
      <c r="RQ61" s="1808"/>
      <c r="RR61" s="1809"/>
      <c r="RS61" s="1808"/>
      <c r="RT61" s="1808"/>
      <c r="RU61" s="1808"/>
      <c r="RV61" s="1808"/>
      <c r="RW61" s="1809"/>
      <c r="RX61" s="1808"/>
      <c r="RY61" s="1808"/>
      <c r="RZ61" s="1808"/>
      <c r="SA61" s="1808"/>
      <c r="SB61" s="1809"/>
      <c r="SC61" s="1808"/>
      <c r="SD61" s="1808"/>
      <c r="SE61" s="1808"/>
      <c r="SF61" s="1808"/>
      <c r="SG61" s="1809"/>
      <c r="SH61" s="1808"/>
      <c r="SI61" s="1808"/>
      <c r="SJ61" s="1818"/>
      <c r="SK61" s="1818"/>
      <c r="SL61" s="1819"/>
      <c r="SM61" s="1818"/>
      <c r="SN61" s="1818"/>
      <c r="SO61" s="1818"/>
      <c r="SP61" s="1818"/>
      <c r="SQ61" s="1819"/>
      <c r="SR61" s="1814"/>
      <c r="SS61" s="1814"/>
      <c r="ST61" s="1814"/>
      <c r="SU61" s="1814"/>
      <c r="SV61" s="1814"/>
      <c r="SW61" s="1814"/>
      <c r="SX61" s="1814"/>
      <c r="SY61" s="1814"/>
      <c r="SZ61" s="1814"/>
      <c r="TA61" s="1814"/>
      <c r="TB61" s="1814"/>
      <c r="TC61" s="1814"/>
      <c r="TD61" s="1814"/>
      <c r="TE61" s="1814"/>
      <c r="TF61" s="1814"/>
      <c r="TG61" s="1814"/>
      <c r="TH61" s="1814"/>
      <c r="TI61" s="1814"/>
      <c r="TJ61" s="1814"/>
      <c r="TK61" s="1814"/>
      <c r="TL61" s="1814"/>
      <c r="TM61" s="1814"/>
      <c r="TN61" s="1814"/>
      <c r="TO61" s="1814"/>
      <c r="TP61" s="1814"/>
      <c r="TQ61" s="1814"/>
      <c r="TR61" s="1814"/>
      <c r="TS61" s="1814"/>
      <c r="TT61" s="1814"/>
      <c r="TU61" s="1814"/>
      <c r="TV61" s="1814"/>
      <c r="TW61" s="1814"/>
      <c r="TX61" s="1814"/>
      <c r="TY61" s="1799"/>
      <c r="TZ61" s="1799"/>
      <c r="UA61" s="1799"/>
      <c r="UB61" s="1799"/>
      <c r="UC61" s="1799"/>
      <c r="UD61" s="1799"/>
      <c r="UE61" s="1799"/>
      <c r="UF61" s="1799"/>
      <c r="UG61" s="1799"/>
      <c r="UH61" s="1799"/>
      <c r="UI61" s="1799"/>
      <c r="UJ61" s="1799"/>
      <c r="UK61" s="1799"/>
      <c r="UL61" s="1799"/>
      <c r="UM61" s="1799"/>
      <c r="UN61" s="1799"/>
      <c r="UO61" s="1799"/>
      <c r="UP61" s="1799"/>
      <c r="UQ61" s="2536"/>
      <c r="UR61" s="2536"/>
    </row>
    <row r="62" spans="2:564" outlineLevel="1">
      <c r="B62" s="2482"/>
      <c r="C62" s="3926"/>
      <c r="D62" s="1986"/>
      <c r="E62" s="1987"/>
      <c r="F62" s="1987"/>
      <c r="G62" s="1987"/>
      <c r="H62" s="1987"/>
      <c r="I62" s="1988"/>
      <c r="J62" s="1987"/>
      <c r="K62" s="1987"/>
      <c r="L62" s="1987"/>
      <c r="M62" s="1987"/>
      <c r="N62" s="1988"/>
      <c r="O62" s="1987"/>
      <c r="P62" s="1987"/>
      <c r="Q62" s="1987"/>
      <c r="R62" s="1987"/>
      <c r="S62" s="1988"/>
      <c r="T62" s="1987"/>
      <c r="U62" s="1987"/>
      <c r="V62" s="1987"/>
      <c r="W62" s="1987"/>
      <c r="X62" s="1988"/>
      <c r="Y62" s="1987"/>
      <c r="Z62" s="1987"/>
      <c r="AA62" s="1987"/>
      <c r="AB62" s="1987"/>
      <c r="AC62" s="1988"/>
      <c r="AD62" s="1987"/>
      <c r="AE62" s="1987"/>
      <c r="AF62" s="1987"/>
      <c r="AG62" s="1987"/>
      <c r="AH62" s="1988"/>
      <c r="AI62" s="1987"/>
      <c r="AJ62" s="1987"/>
      <c r="AK62" s="1987"/>
      <c r="AL62" s="1987"/>
      <c r="AM62" s="1988"/>
      <c r="AN62" s="1987"/>
      <c r="AO62" s="1987"/>
      <c r="AP62" s="1987"/>
      <c r="AQ62" s="1987"/>
      <c r="AR62" s="1988"/>
      <c r="AS62" s="1987"/>
      <c r="AT62" s="1987"/>
      <c r="AU62" s="1987"/>
      <c r="AV62" s="1987"/>
      <c r="AW62" s="1988"/>
      <c r="AX62" s="1987"/>
      <c r="AY62" s="1987"/>
      <c r="AZ62" s="1987"/>
      <c r="BA62" s="1987"/>
      <c r="BB62" s="1988"/>
      <c r="BC62" s="1987"/>
      <c r="BD62" s="1987"/>
      <c r="BE62" s="1890"/>
      <c r="BF62" s="1890"/>
      <c r="BG62" s="1891"/>
      <c r="BH62" s="1890"/>
      <c r="BI62" s="1897"/>
      <c r="BJ62" s="1898"/>
      <c r="BK62" s="1898"/>
      <c r="BL62" s="1899"/>
      <c r="BM62" s="1898"/>
      <c r="BN62" s="1898"/>
      <c r="BO62" s="1960"/>
      <c r="BP62" s="1960"/>
      <c r="BQ62" s="1961"/>
      <c r="BR62" s="1960"/>
      <c r="BS62" s="1960"/>
      <c r="BT62" s="1960"/>
      <c r="BU62" s="1960"/>
      <c r="BV62" s="1961"/>
      <c r="BW62" s="1960"/>
      <c r="BX62" s="1960"/>
      <c r="BY62" s="1960"/>
      <c r="BZ62" s="1960"/>
      <c r="CA62" s="1961"/>
      <c r="CB62" s="1960"/>
      <c r="CC62" s="1960"/>
      <c r="CD62" s="1960"/>
      <c r="CE62" s="1960"/>
      <c r="CF62" s="1961"/>
      <c r="CG62" s="1960"/>
      <c r="CH62" s="1960"/>
      <c r="CI62" s="1960"/>
      <c r="CJ62" s="1960"/>
      <c r="CK62" s="1961"/>
      <c r="CL62" s="1960"/>
      <c r="CM62" s="1960"/>
      <c r="CN62" s="1960"/>
      <c r="CO62" s="1960"/>
      <c r="CP62" s="1961"/>
      <c r="CQ62" s="1960"/>
      <c r="CR62" s="1960"/>
      <c r="CS62" s="1960"/>
      <c r="CT62" s="1960"/>
      <c r="CU62" s="1961"/>
      <c r="CV62" s="1960"/>
      <c r="CW62" s="1960"/>
      <c r="CX62" s="1960"/>
      <c r="CY62" s="1960"/>
      <c r="CZ62" s="1961"/>
      <c r="DA62" s="1960"/>
      <c r="DB62" s="1960"/>
      <c r="DC62" s="1960"/>
      <c r="DD62" s="1960"/>
      <c r="DE62" s="1961"/>
      <c r="DF62" s="1960"/>
      <c r="DG62" s="1960"/>
      <c r="DH62" s="1960"/>
      <c r="DI62" s="1960"/>
      <c r="DJ62" s="1961"/>
      <c r="DK62" s="1960"/>
      <c r="DL62" s="1960"/>
      <c r="DM62" s="1960"/>
      <c r="DN62" s="1960"/>
      <c r="DO62" s="1961"/>
      <c r="DP62" s="1960"/>
      <c r="DQ62" s="1960"/>
      <c r="DR62" s="1960"/>
      <c r="DS62" s="1960"/>
      <c r="DT62" s="1961"/>
      <c r="DU62" s="1960"/>
      <c r="DV62" s="1960"/>
      <c r="DW62" s="1960"/>
      <c r="DX62" s="1960"/>
      <c r="DY62" s="1961"/>
      <c r="DZ62" s="1960"/>
      <c r="EA62" s="1960"/>
      <c r="EB62" s="1960"/>
      <c r="EC62" s="1960"/>
      <c r="ED62" s="1961"/>
      <c r="EE62" s="1960"/>
      <c r="EF62" s="1960"/>
      <c r="EG62" s="1960"/>
      <c r="EH62" s="1960"/>
      <c r="EI62" s="1961"/>
      <c r="EJ62" s="1960"/>
      <c r="EK62" s="1960"/>
      <c r="EL62" s="1960"/>
      <c r="EM62" s="1960"/>
      <c r="EN62" s="1961"/>
      <c r="EO62" s="1960"/>
      <c r="EP62" s="1960"/>
      <c r="EQ62" s="1960"/>
      <c r="ER62" s="1960"/>
      <c r="ES62" s="1961"/>
      <c r="ET62" s="1960"/>
      <c r="EU62" s="1960"/>
      <c r="EV62" s="1960"/>
      <c r="EW62" s="1960"/>
      <c r="EX62" s="1961"/>
      <c r="EY62" s="2503"/>
      <c r="EZ62" s="2504"/>
      <c r="FA62" s="2504"/>
      <c r="FB62" s="2504"/>
      <c r="FC62" s="2504"/>
      <c r="FD62" s="2504"/>
      <c r="FE62" s="2504"/>
      <c r="FF62" s="2504"/>
      <c r="FG62" s="2504"/>
      <c r="FH62" s="2504"/>
      <c r="FI62" s="2504"/>
      <c r="FJ62" s="2504"/>
      <c r="FK62" s="2504"/>
      <c r="FL62" s="2504"/>
      <c r="FM62" s="2504"/>
      <c r="FN62" s="2504"/>
      <c r="FO62" s="2504"/>
      <c r="FP62" s="2504"/>
      <c r="FQ62" s="2504"/>
      <c r="FR62" s="2505"/>
      <c r="FS62" s="2504"/>
      <c r="FT62" s="2504"/>
      <c r="FU62" s="2504"/>
      <c r="FV62" s="2504"/>
      <c r="FW62" s="2504"/>
      <c r="FX62" s="2504"/>
      <c r="FY62" s="2504"/>
      <c r="FZ62" s="2504"/>
      <c r="GA62" s="2504"/>
      <c r="GB62" s="2504"/>
      <c r="GC62" s="2504"/>
      <c r="GD62" s="2504"/>
      <c r="GE62" s="2504"/>
      <c r="GF62" s="2506"/>
      <c r="GG62" s="2506"/>
      <c r="GH62" s="2506"/>
      <c r="GI62" s="2506"/>
      <c r="GJ62" s="1917"/>
      <c r="GK62" s="1917"/>
      <c r="GL62" s="1917"/>
      <c r="GM62" s="1917"/>
      <c r="GN62" s="1917"/>
      <c r="GO62" s="1917"/>
      <c r="GP62" s="1917"/>
      <c r="GQ62" s="1917"/>
      <c r="GR62" s="1917"/>
      <c r="GS62" s="1917"/>
      <c r="GT62" s="1917"/>
      <c r="GU62" s="1917"/>
      <c r="GV62" s="2497"/>
      <c r="GW62" s="1799"/>
      <c r="MT62" s="1799"/>
      <c r="MU62" s="4114"/>
      <c r="MV62" s="1799">
        <v>270</v>
      </c>
      <c r="MW62" s="1905"/>
      <c r="MX62" s="1815"/>
      <c r="MY62" s="1815"/>
      <c r="MZ62" s="1815"/>
      <c r="NA62" s="1815"/>
      <c r="NB62" s="1816"/>
      <c r="NC62" s="1815"/>
      <c r="ND62" s="1815"/>
      <c r="NE62" s="1815"/>
      <c r="NF62" s="1815"/>
      <c r="NG62" s="1816"/>
      <c r="NH62" s="1815"/>
      <c r="NI62" s="1815"/>
      <c r="NJ62" s="1815"/>
      <c r="NK62" s="1815"/>
      <c r="NL62" s="1816"/>
      <c r="NM62" s="1815"/>
      <c r="NN62" s="1815"/>
      <c r="NO62" s="1815"/>
      <c r="NP62" s="1815"/>
      <c r="NQ62" s="1816"/>
      <c r="NR62" s="1815"/>
      <c r="NS62" s="1815"/>
      <c r="NT62" s="1815"/>
      <c r="NU62" s="1815"/>
      <c r="NV62" s="1816"/>
      <c r="NW62" s="1815"/>
      <c r="NX62" s="1815"/>
      <c r="NY62" s="1815"/>
      <c r="NZ62" s="1815"/>
      <c r="OA62" s="1816"/>
      <c r="OB62" s="1815"/>
      <c r="OC62" s="1815"/>
      <c r="OD62" s="1815"/>
      <c r="OE62" s="1815"/>
      <c r="OF62" s="1816"/>
      <c r="OG62" s="1815"/>
      <c r="OH62" s="1815"/>
      <c r="OI62" s="1815"/>
      <c r="OJ62" s="1815"/>
      <c r="OK62" s="1816"/>
      <c r="OL62" s="1815"/>
      <c r="OM62" s="1815"/>
      <c r="ON62" s="1815"/>
      <c r="OO62" s="1815"/>
      <c r="OP62" s="1816"/>
      <c r="OQ62" s="1815"/>
      <c r="OR62" s="1815"/>
      <c r="OS62" s="1815"/>
      <c r="OT62" s="1815"/>
      <c r="OU62" s="1816"/>
      <c r="OV62" s="1815"/>
      <c r="OW62" s="1815"/>
      <c r="OX62" s="1815"/>
      <c r="OY62" s="1815"/>
      <c r="OZ62" s="1816"/>
      <c r="PA62" s="1815"/>
      <c r="PB62" s="1817"/>
      <c r="PC62" s="1818"/>
      <c r="PD62" s="1818"/>
      <c r="PE62" s="1819"/>
      <c r="PF62" s="1818"/>
      <c r="PG62" s="1818"/>
      <c r="PH62" s="1818"/>
      <c r="PI62" s="1818"/>
      <c r="PJ62" s="1819"/>
      <c r="PK62" s="1818"/>
      <c r="PL62" s="1818"/>
      <c r="PM62" s="1818"/>
      <c r="PN62" s="1818"/>
      <c r="PO62" s="1819"/>
      <c r="PP62" s="1818"/>
      <c r="PQ62" s="1818"/>
      <c r="PR62" s="1818"/>
      <c r="PS62" s="1818"/>
      <c r="PT62" s="1819"/>
      <c r="PU62" s="1818"/>
      <c r="PV62" s="1818"/>
      <c r="PW62" s="1818"/>
      <c r="PX62" s="1818"/>
      <c r="PY62" s="1819"/>
      <c r="PZ62" s="1818"/>
      <c r="QA62" s="1818"/>
      <c r="QB62" s="1818"/>
      <c r="QC62" s="1818"/>
      <c r="QD62" s="1819"/>
      <c r="QE62" s="1818"/>
      <c r="QF62" s="1818"/>
      <c r="QG62" s="1818"/>
      <c r="QH62" s="1818"/>
      <c r="QI62" s="1819"/>
      <c r="QJ62" s="1818"/>
      <c r="QK62" s="1818"/>
      <c r="QL62" s="1818"/>
      <c r="QM62" s="1818"/>
      <c r="QN62" s="1819"/>
      <c r="QO62" s="1818"/>
      <c r="QP62" s="1818"/>
      <c r="QQ62" s="1818"/>
      <c r="QR62" s="1818"/>
      <c r="QS62" s="1819"/>
      <c r="QT62" s="1818"/>
      <c r="QU62" s="1818"/>
      <c r="QV62" s="1818"/>
      <c r="QW62" s="1818"/>
      <c r="QX62" s="1819"/>
      <c r="QY62" s="1818"/>
      <c r="QZ62" s="1818"/>
      <c r="RA62" s="1818"/>
      <c r="RB62" s="1818"/>
      <c r="RC62" s="1819"/>
      <c r="RD62" s="1818"/>
      <c r="RE62" s="1818"/>
      <c r="RF62" s="1818"/>
      <c r="RG62" s="1818"/>
      <c r="RH62" s="1819"/>
      <c r="RI62" s="1818"/>
      <c r="RJ62" s="1818"/>
      <c r="RK62" s="1818"/>
      <c r="RL62" s="1818"/>
      <c r="RM62" s="1819"/>
      <c r="RN62" s="1818"/>
      <c r="RO62" s="1818"/>
      <c r="RP62" s="1818"/>
      <c r="RQ62" s="1818"/>
      <c r="RR62" s="1819"/>
      <c r="RS62" s="1818"/>
      <c r="RT62" s="1818"/>
      <c r="RU62" s="1818"/>
      <c r="RV62" s="1818"/>
      <c r="RW62" s="1819"/>
      <c r="RX62" s="1818"/>
      <c r="RY62" s="1818"/>
      <c r="RZ62" s="1818"/>
      <c r="SA62" s="1818"/>
      <c r="SB62" s="1819"/>
      <c r="SC62" s="1818"/>
      <c r="SD62" s="1818"/>
      <c r="SE62" s="1818"/>
      <c r="SF62" s="1818"/>
      <c r="SG62" s="1819"/>
      <c r="SH62" s="1818"/>
      <c r="SI62" s="1818"/>
      <c r="SJ62" s="1818"/>
      <c r="SK62" s="1818"/>
      <c r="SL62" s="1819"/>
      <c r="SM62" s="1818"/>
      <c r="SN62" s="1818"/>
      <c r="SO62" s="1818"/>
      <c r="SP62" s="1818"/>
      <c r="SQ62" s="1819"/>
      <c r="SR62" s="1814"/>
      <c r="SS62" s="1814"/>
      <c r="ST62" s="1814"/>
      <c r="SU62" s="1814"/>
      <c r="SV62" s="1814"/>
      <c r="SW62" s="1814"/>
      <c r="SX62" s="1814"/>
      <c r="SY62" s="1814"/>
      <c r="SZ62" s="1814"/>
      <c r="TA62" s="1814"/>
      <c r="TB62" s="1814"/>
      <c r="TC62" s="1814"/>
      <c r="TD62" s="1814"/>
      <c r="TE62" s="1814"/>
      <c r="TF62" s="1814"/>
      <c r="TG62" s="1814"/>
      <c r="TH62" s="1814"/>
      <c r="TI62" s="1814"/>
      <c r="TJ62" s="1814"/>
      <c r="TK62" s="1814"/>
      <c r="TL62" s="1814"/>
      <c r="TM62" s="1814"/>
      <c r="TN62" s="1814"/>
      <c r="TO62" s="1814"/>
      <c r="TP62" s="1814"/>
      <c r="TQ62" s="1814"/>
      <c r="TR62" s="1814"/>
      <c r="TS62" s="1814"/>
      <c r="TT62" s="1814"/>
      <c r="TU62" s="1814"/>
      <c r="TV62" s="1814"/>
      <c r="TW62" s="1814"/>
      <c r="TX62" s="1814"/>
      <c r="TY62" s="1799"/>
      <c r="TZ62" s="1799"/>
      <c r="UA62" s="1799"/>
      <c r="UB62" s="1799"/>
      <c r="UC62" s="1799"/>
      <c r="UD62" s="1799"/>
      <c r="UE62" s="1799"/>
      <c r="UF62" s="1799"/>
      <c r="UG62" s="1799"/>
      <c r="UH62" s="1799"/>
      <c r="UI62" s="1799"/>
      <c r="UJ62" s="1799"/>
      <c r="UK62" s="1799"/>
      <c r="UL62" s="1799"/>
      <c r="UM62" s="1799"/>
      <c r="UN62" s="1799"/>
      <c r="UO62" s="1799"/>
      <c r="UP62" s="1799"/>
      <c r="UQ62" s="2536"/>
      <c r="UR62" s="2536"/>
    </row>
    <row r="63" spans="2:564" outlineLevel="1">
      <c r="B63" s="2482"/>
      <c r="C63" s="1799"/>
      <c r="D63" s="2437"/>
      <c r="E63" s="2437"/>
      <c r="F63" s="2437"/>
      <c r="G63" s="2437"/>
      <c r="H63" s="2437"/>
      <c r="I63" s="2437"/>
      <c r="J63" s="2437"/>
      <c r="K63" s="2437"/>
      <c r="L63" s="2437"/>
      <c r="M63" s="2437"/>
      <c r="N63" s="2437"/>
      <c r="O63" s="2437"/>
      <c r="P63" s="2437"/>
      <c r="Q63" s="2437"/>
      <c r="R63" s="2437"/>
      <c r="S63" s="2437"/>
      <c r="T63" s="2437"/>
      <c r="U63" s="2437"/>
      <c r="V63" s="2437"/>
      <c r="W63" s="2437"/>
      <c r="X63" s="2437"/>
      <c r="Y63" s="2437"/>
      <c r="Z63" s="2437"/>
      <c r="AA63" s="2437"/>
      <c r="AB63" s="2437"/>
      <c r="AC63" s="2437"/>
      <c r="AD63" s="2437"/>
      <c r="AE63" s="2437"/>
      <c r="AF63" s="2437"/>
      <c r="AG63" s="2437"/>
      <c r="AH63" s="2437"/>
      <c r="AI63" s="2437"/>
      <c r="AJ63" s="2437"/>
      <c r="AK63" s="2437"/>
      <c r="AL63" s="2437"/>
      <c r="AM63" s="2437"/>
      <c r="AN63" s="2437"/>
      <c r="AO63" s="2437"/>
      <c r="AP63" s="2437"/>
      <c r="AQ63" s="2437"/>
      <c r="AR63" s="2437"/>
      <c r="AS63" s="2437"/>
      <c r="AT63" s="2437"/>
      <c r="AU63" s="2437"/>
      <c r="AV63" s="2437"/>
      <c r="AW63" s="2437"/>
      <c r="AX63" s="2437"/>
      <c r="AY63" s="2437"/>
      <c r="AZ63" s="2437"/>
      <c r="BA63" s="2437"/>
      <c r="BB63" s="2437"/>
      <c r="BC63" s="2437"/>
      <c r="BD63" s="2437"/>
      <c r="BE63" s="1990"/>
      <c r="BF63" s="1990"/>
      <c r="BG63" s="1990"/>
      <c r="BH63" s="1990"/>
      <c r="BI63" s="2090"/>
      <c r="BJ63" s="1990"/>
      <c r="BK63" s="1990"/>
      <c r="BL63" s="1990"/>
      <c r="BM63" s="1990"/>
      <c r="BN63" s="1990"/>
      <c r="BO63" s="2437"/>
      <c r="BP63" s="2437"/>
      <c r="BQ63" s="2437"/>
      <c r="BR63" s="2437"/>
      <c r="BS63" s="2437"/>
      <c r="BT63" s="2437"/>
      <c r="BU63" s="2437"/>
      <c r="BV63" s="2437"/>
      <c r="BW63" s="2437"/>
      <c r="BX63" s="2437"/>
      <c r="BY63" s="2437"/>
      <c r="BZ63" s="2437"/>
      <c r="CA63" s="2437"/>
      <c r="CB63" s="2437"/>
      <c r="CC63" s="2437"/>
      <c r="CD63" s="2437"/>
      <c r="CE63" s="2437"/>
      <c r="CF63" s="2437"/>
      <c r="CG63" s="2437"/>
      <c r="CH63" s="2437"/>
      <c r="CI63" s="2437"/>
      <c r="CJ63" s="2437"/>
      <c r="CK63" s="2437"/>
      <c r="CL63" s="2437"/>
      <c r="CM63" s="2437"/>
      <c r="CN63" s="2437"/>
      <c r="CO63" s="2437"/>
      <c r="CP63" s="2437"/>
      <c r="CQ63" s="2437"/>
      <c r="CR63" s="2437"/>
      <c r="CS63" s="2437"/>
      <c r="CT63" s="2437"/>
      <c r="CU63" s="2437"/>
      <c r="CV63" s="2437"/>
      <c r="CW63" s="2437"/>
      <c r="CX63" s="2437"/>
      <c r="CY63" s="2437"/>
      <c r="CZ63" s="2437"/>
      <c r="DA63" s="2437"/>
      <c r="DB63" s="2437"/>
      <c r="DC63" s="2437"/>
      <c r="DD63" s="2437"/>
      <c r="DE63" s="2437"/>
      <c r="DF63" s="2437"/>
      <c r="DG63" s="2437"/>
      <c r="DH63" s="2437"/>
      <c r="DI63" s="2437"/>
      <c r="DJ63" s="2437"/>
      <c r="DK63" s="2437"/>
      <c r="DL63" s="2437"/>
      <c r="DM63" s="2437"/>
      <c r="DN63" s="2437"/>
      <c r="DO63" s="2437"/>
      <c r="DP63" s="2437"/>
      <c r="DQ63" s="2437"/>
      <c r="DR63" s="2437"/>
      <c r="DS63" s="2437"/>
      <c r="DT63" s="2437"/>
      <c r="DU63" s="2437"/>
      <c r="DV63" s="2437"/>
      <c r="DW63" s="2437"/>
      <c r="DX63" s="2437"/>
      <c r="DY63" s="2437"/>
      <c r="DZ63" s="2437"/>
      <c r="EA63" s="2437"/>
      <c r="EB63" s="2437"/>
      <c r="EC63" s="2437"/>
      <c r="ED63" s="2437"/>
      <c r="EE63" s="2437"/>
      <c r="EF63" s="2437"/>
      <c r="EG63" s="2437"/>
      <c r="EH63" s="2437"/>
      <c r="EI63" s="2437"/>
      <c r="EJ63" s="2437"/>
      <c r="EK63" s="2437"/>
      <c r="EL63" s="2437"/>
      <c r="EM63" s="2437"/>
      <c r="EN63" s="2437"/>
      <c r="EO63" s="2437"/>
      <c r="EP63" s="2437"/>
      <c r="EQ63" s="2437"/>
      <c r="ER63" s="2437"/>
      <c r="ES63" s="2437"/>
      <c r="ET63" s="2437"/>
      <c r="EU63" s="2437"/>
      <c r="EV63" s="2437"/>
      <c r="EW63" s="2437"/>
      <c r="EX63" s="2437"/>
      <c r="EY63" s="1838"/>
      <c r="EZ63" s="1814"/>
      <c r="FA63" s="1814"/>
      <c r="FB63" s="1814"/>
      <c r="FC63" s="1814"/>
      <c r="FD63" s="1814"/>
      <c r="FE63" s="1814"/>
      <c r="FF63" s="1814"/>
      <c r="FG63" s="1814"/>
      <c r="FH63" s="1814"/>
      <c r="FI63" s="1814"/>
      <c r="FJ63" s="1814"/>
      <c r="FK63" s="1814"/>
      <c r="FL63" s="1814"/>
      <c r="FM63" s="1814"/>
      <c r="FN63" s="1814"/>
      <c r="FO63" s="1814"/>
      <c r="FP63" s="1814"/>
      <c r="FQ63" s="1814"/>
      <c r="FR63" s="1839"/>
      <c r="FS63" s="1814"/>
      <c r="FT63" s="1814"/>
      <c r="FU63" s="1814"/>
      <c r="FV63" s="1814"/>
      <c r="FW63" s="1814"/>
      <c r="FX63" s="1814"/>
      <c r="FY63" s="1814"/>
      <c r="FZ63" s="1814"/>
      <c r="GA63" s="1814"/>
      <c r="GB63" s="1814"/>
      <c r="GC63" s="1814"/>
      <c r="GD63" s="1814"/>
      <c r="GE63" s="1814"/>
      <c r="GF63" s="2222"/>
      <c r="GG63" s="2222"/>
      <c r="GH63" s="2222"/>
      <c r="GI63" s="2222"/>
      <c r="GJ63" s="1799"/>
      <c r="GK63" s="1799"/>
      <c r="GL63" s="1799"/>
      <c r="GM63" s="1799"/>
      <c r="GN63" s="1799"/>
      <c r="GO63" s="1799"/>
      <c r="GP63" s="1799"/>
      <c r="GQ63" s="1799"/>
      <c r="GR63" s="1799"/>
      <c r="GS63" s="1799"/>
      <c r="GT63" s="1799"/>
      <c r="GU63" s="1799"/>
      <c r="GV63" s="1799"/>
      <c r="GW63" s="1799"/>
      <c r="MT63" s="1799"/>
      <c r="MU63" s="4114"/>
      <c r="MV63" s="1799">
        <v>260</v>
      </c>
      <c r="MW63" s="1905"/>
      <c r="MX63" s="1815"/>
      <c r="MY63" s="1815"/>
      <c r="MZ63" s="1815"/>
      <c r="NA63" s="1815"/>
      <c r="NB63" s="1816"/>
      <c r="NC63" s="1815"/>
      <c r="ND63" s="1815"/>
      <c r="NE63" s="1815"/>
      <c r="NF63" s="1815"/>
      <c r="NG63" s="1816"/>
      <c r="NH63" s="1815"/>
      <c r="NI63" s="1815"/>
      <c r="NJ63" s="1815"/>
      <c r="NK63" s="1815"/>
      <c r="NL63" s="1816"/>
      <c r="NM63" s="1815"/>
      <c r="NN63" s="1815"/>
      <c r="NO63" s="1815"/>
      <c r="NP63" s="1815"/>
      <c r="NQ63" s="1912"/>
      <c r="NR63" s="1913"/>
      <c r="NS63" s="1913"/>
      <c r="NT63" s="1913"/>
      <c r="NU63" s="1913"/>
      <c r="NV63" s="1914"/>
      <c r="NW63" s="1913"/>
      <c r="NX63" s="1913"/>
      <c r="NY63" s="1913"/>
      <c r="NZ63" s="1913"/>
      <c r="OA63" s="1914"/>
      <c r="OB63" s="1913"/>
      <c r="OC63" s="1913"/>
      <c r="OD63" s="1913"/>
      <c r="OE63" s="1913"/>
      <c r="OF63" s="1914"/>
      <c r="OG63" s="1913"/>
      <c r="OH63" s="1913"/>
      <c r="OI63" s="1913"/>
      <c r="OJ63" s="1913"/>
      <c r="OK63" s="1915"/>
      <c r="OL63" s="1815"/>
      <c r="OM63" s="1815"/>
      <c r="ON63" s="1815"/>
      <c r="OO63" s="1815"/>
      <c r="OP63" s="1816"/>
      <c r="OQ63" s="1815"/>
      <c r="OR63" s="1815"/>
      <c r="OS63" s="1815"/>
      <c r="OT63" s="1815"/>
      <c r="OU63" s="1816"/>
      <c r="OV63" s="1815"/>
      <c r="OW63" s="1815"/>
      <c r="OX63" s="1815"/>
      <c r="OY63" s="1815"/>
      <c r="OZ63" s="1816"/>
      <c r="PA63" s="1815"/>
      <c r="PB63" s="1817"/>
      <c r="PC63" s="1818"/>
      <c r="PD63" s="1818"/>
      <c r="PE63" s="1819"/>
      <c r="PF63" s="1818"/>
      <c r="PG63" s="1818"/>
      <c r="PH63" s="1818"/>
      <c r="PI63" s="1818"/>
      <c r="PJ63" s="1819"/>
      <c r="PK63" s="1818"/>
      <c r="PL63" s="1818"/>
      <c r="PM63" s="1818"/>
      <c r="PN63" s="1818"/>
      <c r="PO63" s="1819"/>
      <c r="PP63" s="1818"/>
      <c r="PQ63" s="1818"/>
      <c r="PR63" s="1818"/>
      <c r="PS63" s="1818"/>
      <c r="PT63" s="1819"/>
      <c r="PU63" s="1818"/>
      <c r="PV63" s="1818"/>
      <c r="PW63" s="1818"/>
      <c r="PX63" s="1818"/>
      <c r="PY63" s="1819"/>
      <c r="PZ63" s="1818"/>
      <c r="QA63" s="1818"/>
      <c r="QB63" s="1818"/>
      <c r="QC63" s="1818"/>
      <c r="QD63" s="1819"/>
      <c r="QE63" s="1818"/>
      <c r="QF63" s="1818"/>
      <c r="QG63" s="1818"/>
      <c r="QH63" s="1818"/>
      <c r="QI63" s="1819"/>
      <c r="QJ63" s="1818"/>
      <c r="QK63" s="1818"/>
      <c r="QL63" s="1818"/>
      <c r="QM63" s="1818"/>
      <c r="QN63" s="1819"/>
      <c r="QO63" s="1818"/>
      <c r="QP63" s="1818"/>
      <c r="QQ63" s="1818"/>
      <c r="QR63" s="1818"/>
      <c r="QS63" s="1819"/>
      <c r="QT63" s="1818"/>
      <c r="QU63" s="1818"/>
      <c r="QV63" s="1818"/>
      <c r="QW63" s="1818"/>
      <c r="QX63" s="1819"/>
      <c r="QY63" s="1818"/>
      <c r="QZ63" s="1818"/>
      <c r="RA63" s="1818"/>
      <c r="RB63" s="1818"/>
      <c r="RC63" s="1819"/>
      <c r="RD63" s="1818"/>
      <c r="RE63" s="1818"/>
      <c r="RF63" s="1814"/>
      <c r="RG63" s="1818"/>
      <c r="RH63" s="1819"/>
      <c r="RI63" s="1818"/>
      <c r="RJ63" s="1818"/>
      <c r="RK63" s="1818"/>
      <c r="RL63" s="1818"/>
      <c r="RM63" s="1819"/>
      <c r="RN63" s="1818"/>
      <c r="RO63" s="1818"/>
      <c r="RP63" s="1818"/>
      <c r="RQ63" s="1818"/>
      <c r="RR63" s="1819"/>
      <c r="RS63" s="1818"/>
      <c r="RT63" s="1818"/>
      <c r="RU63" s="1818"/>
      <c r="RV63" s="1818"/>
      <c r="RW63" s="1819"/>
      <c r="RX63" s="1818"/>
      <c r="RY63" s="1818"/>
      <c r="RZ63" s="1818"/>
      <c r="SA63" s="1818"/>
      <c r="SB63" s="1819"/>
      <c r="SC63" s="1818"/>
      <c r="SD63" s="1818"/>
      <c r="SE63" s="1818"/>
      <c r="SF63" s="1818"/>
      <c r="SG63" s="1819"/>
      <c r="SH63" s="1818"/>
      <c r="SI63" s="1818"/>
      <c r="SJ63" s="1916"/>
      <c r="SK63" s="1818"/>
      <c r="SL63" s="1819"/>
      <c r="SM63" s="1818"/>
      <c r="SN63" s="1818"/>
      <c r="SO63" s="1818"/>
      <c r="SP63" s="1818"/>
      <c r="SQ63" s="1819"/>
      <c r="SR63" s="1814"/>
      <c r="SS63" s="1814"/>
      <c r="ST63" s="1814"/>
      <c r="SU63" s="1814"/>
      <c r="SV63" s="1814"/>
      <c r="SW63" s="1814"/>
      <c r="SX63" s="1814"/>
      <c r="SY63" s="1814"/>
      <c r="SZ63" s="1814"/>
      <c r="TA63" s="1814"/>
      <c r="TB63" s="1814"/>
      <c r="TC63" s="1814"/>
      <c r="TD63" s="1814"/>
      <c r="TE63" s="1814"/>
      <c r="TF63" s="1814"/>
      <c r="TG63" s="1814"/>
      <c r="TH63" s="1814"/>
      <c r="TI63" s="1814"/>
      <c r="TJ63" s="1814"/>
      <c r="TK63" s="1814"/>
      <c r="TL63" s="1814"/>
      <c r="TM63" s="1814"/>
      <c r="TN63" s="1814"/>
      <c r="TO63" s="1814"/>
      <c r="TP63" s="1814"/>
      <c r="TQ63" s="1814"/>
      <c r="TR63" s="1814"/>
      <c r="TS63" s="1814"/>
      <c r="TT63" s="1814"/>
      <c r="TU63" s="1814"/>
      <c r="TV63" s="1814"/>
      <c r="TW63" s="1814"/>
      <c r="TX63" s="1814"/>
      <c r="TY63" s="1799"/>
      <c r="TZ63" s="1799"/>
      <c r="UA63" s="1799"/>
      <c r="UB63" s="1799"/>
      <c r="UC63" s="1799"/>
      <c r="UD63" s="1799"/>
      <c r="UE63" s="1799"/>
      <c r="UF63" s="1799"/>
      <c r="UG63" s="1799"/>
      <c r="UH63" s="1799"/>
      <c r="UI63" s="1799"/>
      <c r="UJ63" s="1799"/>
      <c r="UK63" s="1799"/>
      <c r="UL63" s="1799"/>
      <c r="UM63" s="1799"/>
      <c r="UN63" s="1799"/>
      <c r="UO63" s="1799"/>
      <c r="UP63" s="1799"/>
      <c r="UQ63" s="2536"/>
      <c r="UR63" s="2536"/>
    </row>
    <row r="64" spans="2:564" ht="15" customHeight="1" outlineLevel="1">
      <c r="B64" s="2482"/>
      <c r="C64" s="3924" t="s">
        <v>1872</v>
      </c>
      <c r="D64" s="2483"/>
      <c r="E64" s="2484"/>
      <c r="F64" s="2484"/>
      <c r="G64" s="2484"/>
      <c r="H64" s="2484"/>
      <c r="I64" s="2485"/>
      <c r="J64" s="2484"/>
      <c r="K64" s="2484"/>
      <c r="L64" s="2484"/>
      <c r="M64" s="2484"/>
      <c r="N64" s="2485"/>
      <c r="O64" s="2484"/>
      <c r="P64" s="2484"/>
      <c r="Q64" s="2484"/>
      <c r="R64" s="2484"/>
      <c r="S64" s="2485"/>
      <c r="T64" s="2484"/>
      <c r="U64" s="2484"/>
      <c r="V64" s="2484"/>
      <c r="W64" s="2484"/>
      <c r="X64" s="2485"/>
      <c r="Y64" s="2484"/>
      <c r="Z64" s="2484"/>
      <c r="AA64" s="2484"/>
      <c r="AB64" s="2484"/>
      <c r="AC64" s="2485"/>
      <c r="AD64" s="2484"/>
      <c r="AE64" s="2484"/>
      <c r="AF64" s="2484"/>
      <c r="AG64" s="2484"/>
      <c r="AH64" s="2485"/>
      <c r="AI64" s="2484"/>
      <c r="AJ64" s="2484"/>
      <c r="AK64" s="2484"/>
      <c r="AL64" s="2484"/>
      <c r="AM64" s="2485"/>
      <c r="AN64" s="2484"/>
      <c r="AO64" s="2484"/>
      <c r="AP64" s="2484"/>
      <c r="AQ64" s="2484"/>
      <c r="AR64" s="2485"/>
      <c r="AS64" s="2484"/>
      <c r="AT64" s="2484"/>
      <c r="AU64" s="2484"/>
      <c r="AV64" s="2484"/>
      <c r="AW64" s="2485"/>
      <c r="AX64" s="2484"/>
      <c r="AY64" s="2484"/>
      <c r="AZ64" s="2484"/>
      <c r="BA64" s="2484"/>
      <c r="BB64" s="2485"/>
      <c r="BC64" s="2484"/>
      <c r="BD64" s="2484"/>
      <c r="BE64" s="2486"/>
      <c r="BF64" s="2486"/>
      <c r="BG64" s="2487"/>
      <c r="BH64" s="2486"/>
      <c r="BI64" s="2488"/>
      <c r="BJ64" s="2486"/>
      <c r="BK64" s="2486"/>
      <c r="BL64" s="2487"/>
      <c r="BM64" s="2486"/>
      <c r="BN64" s="2486"/>
      <c r="BO64" s="2484"/>
      <c r="BP64" s="2484"/>
      <c r="BQ64" s="2485"/>
      <c r="BR64" s="2484"/>
      <c r="BS64" s="2484"/>
      <c r="BT64" s="2484"/>
      <c r="BU64" s="2484"/>
      <c r="BV64" s="2485"/>
      <c r="BW64" s="2484"/>
      <c r="BX64" s="2484"/>
      <c r="BY64" s="2484"/>
      <c r="BZ64" s="2484"/>
      <c r="CA64" s="2485"/>
      <c r="CB64" s="2484"/>
      <c r="CC64" s="2484"/>
      <c r="CD64" s="2484"/>
      <c r="CE64" s="2484"/>
      <c r="CF64" s="2485"/>
      <c r="CG64" s="2484"/>
      <c r="CH64" s="2484"/>
      <c r="CI64" s="2484"/>
      <c r="CJ64" s="2484"/>
      <c r="CK64" s="2485"/>
      <c r="CL64" s="2484"/>
      <c r="CM64" s="2484"/>
      <c r="CN64" s="2484"/>
      <c r="CO64" s="2484"/>
      <c r="CP64" s="2485"/>
      <c r="CQ64" s="2484"/>
      <c r="CR64" s="2484"/>
      <c r="CS64" s="2484"/>
      <c r="CT64" s="2484"/>
      <c r="CU64" s="2485"/>
      <c r="CV64" s="2484"/>
      <c r="CW64" s="2484"/>
      <c r="CX64" s="2484"/>
      <c r="CY64" s="2484"/>
      <c r="CZ64" s="2485"/>
      <c r="DA64" s="2484"/>
      <c r="DB64" s="2484"/>
      <c r="DC64" s="2484"/>
      <c r="DD64" s="2484"/>
      <c r="DE64" s="2485"/>
      <c r="DF64" s="2484"/>
      <c r="DG64" s="2484"/>
      <c r="DH64" s="2484"/>
      <c r="DI64" s="2484"/>
      <c r="DJ64" s="2485"/>
      <c r="DK64" s="2484"/>
      <c r="DL64" s="2484"/>
      <c r="DM64" s="2484"/>
      <c r="DN64" s="2484"/>
      <c r="DO64" s="2485"/>
      <c r="DP64" s="2484"/>
      <c r="DQ64" s="2484"/>
      <c r="DR64" s="2484"/>
      <c r="DS64" s="2484"/>
      <c r="DT64" s="2485"/>
      <c r="DU64" s="2484"/>
      <c r="DV64" s="2484"/>
      <c r="DW64" s="2484"/>
      <c r="DX64" s="2484"/>
      <c r="DY64" s="2485"/>
      <c r="DZ64" s="2484"/>
      <c r="EA64" s="2484"/>
      <c r="EB64" s="2484"/>
      <c r="EC64" s="2484"/>
      <c r="ED64" s="2485"/>
      <c r="EE64" s="2484"/>
      <c r="EF64" s="2484"/>
      <c r="EG64" s="2484"/>
      <c r="EH64" s="2484"/>
      <c r="EI64" s="2485"/>
      <c r="EJ64" s="2484"/>
      <c r="EK64" s="2484"/>
      <c r="EL64" s="2484"/>
      <c r="EM64" s="2484"/>
      <c r="EN64" s="2485"/>
      <c r="EO64" s="2484"/>
      <c r="EP64" s="2484"/>
      <c r="EQ64" s="2484"/>
      <c r="ER64" s="2484"/>
      <c r="ES64" s="2485"/>
      <c r="ET64" s="2484"/>
      <c r="EU64" s="2484"/>
      <c r="EV64" s="2484"/>
      <c r="EW64" s="2484"/>
      <c r="EX64" s="2485"/>
      <c r="EY64" s="2510"/>
      <c r="EZ64" s="2490"/>
      <c r="FA64" s="2490"/>
      <c r="FB64" s="2490"/>
      <c r="FC64" s="2490"/>
      <c r="FD64" s="2490"/>
      <c r="FE64" s="2490"/>
      <c r="FF64" s="2490"/>
      <c r="FG64" s="2490"/>
      <c r="FH64" s="2490"/>
      <c r="FI64" s="2490"/>
      <c r="FJ64" s="2490"/>
      <c r="FK64" s="2490"/>
      <c r="FL64" s="2490"/>
      <c r="FM64" s="2490"/>
      <c r="FN64" s="2490"/>
      <c r="FO64" s="2490"/>
      <c r="FP64" s="2490"/>
      <c r="FQ64" s="2490"/>
      <c r="FR64" s="2491"/>
      <c r="FS64" s="2490"/>
      <c r="FT64" s="2490"/>
      <c r="FU64" s="2490"/>
      <c r="FV64" s="2490"/>
      <c r="FW64" s="2490"/>
      <c r="FX64" s="2490"/>
      <c r="FY64" s="2490"/>
      <c r="FZ64" s="2490"/>
      <c r="GA64" s="2490"/>
      <c r="GB64" s="2490"/>
      <c r="GC64" s="2490"/>
      <c r="GD64" s="2490"/>
      <c r="GE64" s="2490"/>
      <c r="GF64" s="2492"/>
      <c r="GG64" s="2492"/>
      <c r="GH64" s="2492"/>
      <c r="GI64" s="2492"/>
      <c r="GJ64" s="2493"/>
      <c r="GK64" s="2493"/>
      <c r="GL64" s="2493"/>
      <c r="GM64" s="2493"/>
      <c r="GN64" s="2493"/>
      <c r="GO64" s="2493"/>
      <c r="GP64" s="2493"/>
      <c r="GQ64" s="2493"/>
      <c r="GR64" s="2493"/>
      <c r="GS64" s="2493"/>
      <c r="GT64" s="2493"/>
      <c r="GU64" s="2493"/>
      <c r="GV64" s="2499"/>
      <c r="GW64" s="2203"/>
      <c r="MT64" s="1799"/>
      <c r="MU64" s="4114"/>
      <c r="MV64" s="1917">
        <v>250</v>
      </c>
      <c r="MW64" s="1889"/>
      <c r="MX64" s="1890"/>
      <c r="MY64" s="1890"/>
      <c r="MZ64" s="1890"/>
      <c r="NA64" s="1890"/>
      <c r="NB64" s="1891"/>
      <c r="NC64" s="1890"/>
      <c r="ND64" s="1890"/>
      <c r="NE64" s="1890"/>
      <c r="NF64" s="1890"/>
      <c r="NG64" s="1891"/>
      <c r="NH64" s="1890"/>
      <c r="NI64" s="1890"/>
      <c r="NJ64" s="1890"/>
      <c r="NK64" s="1890"/>
      <c r="NL64" s="1891"/>
      <c r="NM64" s="1890"/>
      <c r="NN64" s="1890"/>
      <c r="NO64" s="1890"/>
      <c r="NP64" s="1890"/>
      <c r="NQ64" s="1891"/>
      <c r="NR64" s="1890"/>
      <c r="NS64" s="1890"/>
      <c r="NT64" s="1890"/>
      <c r="NU64" s="1890"/>
      <c r="NV64" s="1891"/>
      <c r="NW64" s="1890"/>
      <c r="NX64" s="1890"/>
      <c r="NY64" s="1890"/>
      <c r="NZ64" s="1890"/>
      <c r="OA64" s="1891"/>
      <c r="OB64" s="1890"/>
      <c r="OC64" s="1890"/>
      <c r="OD64" s="1890"/>
      <c r="OE64" s="1890"/>
      <c r="OF64" s="1891"/>
      <c r="OG64" s="1890"/>
      <c r="OH64" s="1890"/>
      <c r="OI64" s="1890"/>
      <c r="OJ64" s="1890"/>
      <c r="OK64" s="1891"/>
      <c r="OL64" s="1890"/>
      <c r="OM64" s="1890"/>
      <c r="ON64" s="1890"/>
      <c r="OO64" s="1890"/>
      <c r="OP64" s="1891"/>
      <c r="OQ64" s="1890"/>
      <c r="OR64" s="1890"/>
      <c r="OS64" s="1890"/>
      <c r="OT64" s="1890"/>
      <c r="OU64" s="1891"/>
      <c r="OV64" s="1890"/>
      <c r="OW64" s="1890"/>
      <c r="OX64" s="1890"/>
      <c r="OY64" s="1890"/>
      <c r="OZ64" s="1891"/>
      <c r="PA64" s="1890"/>
      <c r="PB64" s="1897"/>
      <c r="PC64" s="1898"/>
      <c r="PD64" s="1898"/>
      <c r="PE64" s="1899"/>
      <c r="PF64" s="1898"/>
      <c r="PG64" s="1898"/>
      <c r="PH64" s="1898"/>
      <c r="PI64" s="1898"/>
      <c r="PJ64" s="1899"/>
      <c r="PK64" s="1898"/>
      <c r="PL64" s="1898"/>
      <c r="PM64" s="1898"/>
      <c r="PN64" s="1898"/>
      <c r="PO64" s="1899"/>
      <c r="PP64" s="1898"/>
      <c r="PQ64" s="1898"/>
      <c r="PR64" s="1898"/>
      <c r="PS64" s="1898"/>
      <c r="PT64" s="1899"/>
      <c r="PU64" s="1898"/>
      <c r="PV64" s="1898"/>
      <c r="PW64" s="1898"/>
      <c r="PX64" s="1898"/>
      <c r="PY64" s="1899"/>
      <c r="PZ64" s="1898"/>
      <c r="QA64" s="1898"/>
      <c r="QB64" s="1898"/>
      <c r="QC64" s="1898"/>
      <c r="QD64" s="1899"/>
      <c r="QE64" s="1898"/>
      <c r="QF64" s="1898"/>
      <c r="QG64" s="1898"/>
      <c r="QH64" s="1898"/>
      <c r="QI64" s="1899"/>
      <c r="QJ64" s="1898"/>
      <c r="QK64" s="1898"/>
      <c r="QL64" s="1898"/>
      <c r="QM64" s="1898"/>
      <c r="QN64" s="1899"/>
      <c r="QO64" s="1898"/>
      <c r="QP64" s="1898"/>
      <c r="QQ64" s="1898"/>
      <c r="QR64" s="1898"/>
      <c r="QS64" s="1899"/>
      <c r="QT64" s="1898"/>
      <c r="QU64" s="1898"/>
      <c r="QV64" s="1898"/>
      <c r="QW64" s="1898"/>
      <c r="QX64" s="1899"/>
      <c r="QY64" s="1898"/>
      <c r="QZ64" s="1898"/>
      <c r="RA64" s="1898"/>
      <c r="RB64" s="1898"/>
      <c r="RC64" s="1899"/>
      <c r="RD64" s="1898"/>
      <c r="RE64" s="1898"/>
      <c r="RF64" s="1898"/>
      <c r="RG64" s="1898"/>
      <c r="RH64" s="1899"/>
      <c r="RI64" s="1898"/>
      <c r="RJ64" s="1898"/>
      <c r="RK64" s="1898"/>
      <c r="RL64" s="1898"/>
      <c r="RM64" s="1899"/>
      <c r="RN64" s="1898"/>
      <c r="RO64" s="1898"/>
      <c r="RP64" s="1898"/>
      <c r="RQ64" s="1898"/>
      <c r="RR64" s="1899"/>
      <c r="RS64" s="1898"/>
      <c r="RT64" s="1898"/>
      <c r="RU64" s="1898"/>
      <c r="RV64" s="1898"/>
      <c r="RW64" s="1899"/>
      <c r="RX64" s="1898"/>
      <c r="RY64" s="1898"/>
      <c r="RZ64" s="1898"/>
      <c r="SA64" s="1898"/>
      <c r="SB64" s="1899"/>
      <c r="SC64" s="1898"/>
      <c r="SD64" s="1898"/>
      <c r="SE64" s="1898"/>
      <c r="SF64" s="1898"/>
      <c r="SG64" s="1899"/>
      <c r="SH64" s="1898"/>
      <c r="SI64" s="1898"/>
      <c r="SJ64" s="1898"/>
      <c r="SK64" s="1898"/>
      <c r="SL64" s="1899"/>
      <c r="SM64" s="1898"/>
      <c r="SN64" s="1898"/>
      <c r="SO64" s="1898"/>
      <c r="SP64" s="1898"/>
      <c r="SQ64" s="1900"/>
      <c r="SR64" s="1814"/>
      <c r="SS64" s="1814"/>
      <c r="ST64" s="1814"/>
      <c r="SU64" s="1814"/>
      <c r="SV64" s="1814"/>
      <c r="SW64" s="1814"/>
      <c r="SX64" s="1814"/>
      <c r="SY64" s="1814"/>
      <c r="SZ64" s="1814"/>
      <c r="TA64" s="1814"/>
      <c r="TB64" s="1814"/>
      <c r="TC64" s="1814"/>
      <c r="TD64" s="1814"/>
      <c r="TE64" s="1814"/>
      <c r="TF64" s="1814"/>
      <c r="TG64" s="1814"/>
      <c r="TH64" s="1814"/>
      <c r="TI64" s="1814"/>
      <c r="TJ64" s="1814"/>
      <c r="TK64" s="1814"/>
      <c r="TL64" s="1814"/>
      <c r="TM64" s="1814"/>
      <c r="TN64" s="1814"/>
      <c r="TO64" s="1814"/>
      <c r="TP64" s="1814"/>
      <c r="TQ64" s="1814"/>
      <c r="TR64" s="1814"/>
      <c r="TS64" s="1814"/>
      <c r="TT64" s="1814"/>
      <c r="TU64" s="1814"/>
      <c r="TV64" s="1814"/>
      <c r="TW64" s="1814"/>
      <c r="TX64" s="1814"/>
      <c r="TY64" s="1799"/>
      <c r="TZ64" s="1799"/>
      <c r="UA64" s="1799"/>
      <c r="UB64" s="1799"/>
      <c r="UC64" s="1799"/>
      <c r="UD64" s="1799"/>
      <c r="UE64" s="1799"/>
      <c r="UF64" s="1799"/>
      <c r="UG64" s="1799"/>
      <c r="UH64" s="1799"/>
      <c r="UI64" s="1799"/>
      <c r="UJ64" s="1799"/>
      <c r="UK64" s="1799"/>
      <c r="UL64" s="1799"/>
      <c r="UM64" s="1799"/>
      <c r="UN64" s="1799"/>
      <c r="UO64" s="1799"/>
      <c r="UP64" s="1799"/>
      <c r="UQ64" s="2536"/>
      <c r="UR64" s="2536"/>
    </row>
    <row r="65" spans="1:564" s="2536" customFormat="1" ht="15" customHeight="1" outlineLevel="1">
      <c r="B65" s="2482"/>
      <c r="C65" s="3925"/>
      <c r="D65" s="2672"/>
      <c r="E65" s="2672"/>
      <c r="F65" s="2672"/>
      <c r="G65" s="2672"/>
      <c r="H65" s="2672"/>
      <c r="I65" s="2673"/>
      <c r="J65" s="2672"/>
      <c r="K65" s="2672"/>
      <c r="L65" s="2672"/>
      <c r="M65" s="2672"/>
      <c r="N65" s="2673"/>
      <c r="O65" s="2671" t="s">
        <v>1993</v>
      </c>
      <c r="P65" s="2672"/>
      <c r="Q65" s="2672"/>
      <c r="R65" s="2672"/>
      <c r="S65" s="2673"/>
      <c r="T65" s="2672"/>
      <c r="U65" s="2672"/>
      <c r="V65" s="2672"/>
      <c r="W65" s="2672"/>
      <c r="X65" s="2673"/>
      <c r="Y65" s="2672"/>
      <c r="Z65" s="2672"/>
      <c r="AA65" s="2672"/>
      <c r="AB65" s="2672"/>
      <c r="AC65" s="2673"/>
      <c r="AD65" s="2672"/>
      <c r="AE65" s="2672"/>
      <c r="AF65" s="2672"/>
      <c r="AG65" s="2672"/>
      <c r="AH65" s="2673"/>
      <c r="AI65" s="2672"/>
      <c r="AJ65" s="2672"/>
      <c r="AK65" s="2672"/>
      <c r="AL65" s="2672"/>
      <c r="AM65" s="2673"/>
      <c r="AN65" s="2672"/>
      <c r="AO65" s="2672"/>
      <c r="AP65" s="2672"/>
      <c r="AQ65" s="2672"/>
      <c r="AR65" s="2673"/>
      <c r="AS65" s="2672"/>
      <c r="AT65" s="2672"/>
      <c r="AU65" s="2672"/>
      <c r="AV65" s="2672"/>
      <c r="AW65" s="2673"/>
      <c r="AX65" s="2672"/>
      <c r="AY65" s="2672"/>
      <c r="AZ65" s="2672"/>
      <c r="BA65" s="2672"/>
      <c r="BB65" s="2673"/>
      <c r="BC65" s="2672"/>
      <c r="BD65" s="2674" t="s">
        <v>1994</v>
      </c>
      <c r="BE65" s="1818"/>
      <c r="BF65" s="1818"/>
      <c r="BG65" s="1819"/>
      <c r="BH65" s="1818"/>
      <c r="BI65" s="1817"/>
      <c r="BJ65" s="1818"/>
      <c r="BK65" s="1818"/>
      <c r="BL65" s="1819"/>
      <c r="BM65" s="1818"/>
      <c r="BN65" s="1818"/>
      <c r="BO65" s="1808"/>
      <c r="BP65" s="1808"/>
      <c r="BQ65" s="1809"/>
      <c r="BR65" s="1808"/>
      <c r="BS65" s="1808"/>
      <c r="BT65" s="1808"/>
      <c r="BU65" s="1808"/>
      <c r="BV65" s="1809"/>
      <c r="BW65" s="1808"/>
      <c r="BX65" s="1808"/>
      <c r="BY65" s="1808"/>
      <c r="BZ65" s="1808"/>
      <c r="CA65" s="1809"/>
      <c r="CB65" s="1808"/>
      <c r="CC65" s="1808"/>
      <c r="CD65" s="1808"/>
      <c r="CE65" s="1808"/>
      <c r="CF65" s="1809"/>
      <c r="CG65" s="1808"/>
      <c r="CH65" s="1808"/>
      <c r="CI65" s="1808"/>
      <c r="CJ65" s="1808"/>
      <c r="CK65" s="1809"/>
      <c r="CL65" s="1808"/>
      <c r="CM65" s="1808"/>
      <c r="CN65" s="1808"/>
      <c r="CO65" s="1808"/>
      <c r="CP65" s="1809"/>
      <c r="CQ65" s="1808"/>
      <c r="CR65" s="1808"/>
      <c r="CS65" s="1808"/>
      <c r="CT65" s="1808"/>
      <c r="CU65" s="1809"/>
      <c r="CV65" s="1808"/>
      <c r="CW65" s="1808"/>
      <c r="CX65" s="1808"/>
      <c r="CY65" s="1808"/>
      <c r="CZ65" s="1809"/>
      <c r="DA65" s="1808"/>
      <c r="DB65" s="1808"/>
      <c r="DC65" s="1808"/>
      <c r="DD65" s="1808"/>
      <c r="DE65" s="1809"/>
      <c r="DF65" s="1808"/>
      <c r="DG65" s="1808"/>
      <c r="DH65" s="1808"/>
      <c r="DI65" s="1808"/>
      <c r="DJ65" s="1809"/>
      <c r="DK65" s="1808"/>
      <c r="DL65" s="1808"/>
      <c r="DM65" s="1808"/>
      <c r="DN65" s="1808"/>
      <c r="DO65" s="1809"/>
      <c r="DP65" s="1808"/>
      <c r="DQ65" s="1808"/>
      <c r="DR65" s="1808"/>
      <c r="DS65" s="1808"/>
      <c r="DT65" s="1809"/>
      <c r="DU65" s="1808"/>
      <c r="DV65" s="1808"/>
      <c r="DW65" s="1808"/>
      <c r="DX65" s="1808"/>
      <c r="DY65" s="1809"/>
      <c r="DZ65" s="1808"/>
      <c r="EA65" s="1808"/>
      <c r="EB65" s="1808"/>
      <c r="EC65" s="1808"/>
      <c r="ED65" s="1809"/>
      <c r="EE65" s="1808"/>
      <c r="EF65" s="1808"/>
      <c r="EG65" s="1808"/>
      <c r="EH65" s="1808"/>
      <c r="EI65" s="1809"/>
      <c r="EJ65" s="1808"/>
      <c r="EK65" s="1808"/>
      <c r="EL65" s="1808"/>
      <c r="EM65" s="1808"/>
      <c r="EN65" s="1809"/>
      <c r="EO65" s="1808"/>
      <c r="EP65" s="1808"/>
      <c r="EQ65" s="1808"/>
      <c r="ER65" s="1808"/>
      <c r="ES65" s="1809"/>
      <c r="ET65" s="1808"/>
      <c r="EU65" s="1808"/>
      <c r="EV65" s="1808"/>
      <c r="EW65" s="1808"/>
      <c r="EX65" s="1809"/>
      <c r="EY65" s="2511"/>
      <c r="EZ65" s="1814"/>
      <c r="FA65" s="1814"/>
      <c r="FB65" s="1814"/>
      <c r="FC65" s="1814"/>
      <c r="FD65" s="1814"/>
      <c r="FE65" s="1814"/>
      <c r="FF65" s="1814"/>
      <c r="FG65" s="1814"/>
      <c r="FH65" s="1814"/>
      <c r="FI65" s="1814"/>
      <c r="FJ65" s="1814"/>
      <c r="FK65" s="1814"/>
      <c r="FL65" s="1814"/>
      <c r="FM65" s="1814"/>
      <c r="FN65" s="1814"/>
      <c r="FO65" s="1814"/>
      <c r="FP65" s="1814"/>
      <c r="FQ65" s="1814"/>
      <c r="FR65" s="1839"/>
      <c r="FS65" s="1814"/>
      <c r="FT65" s="1814"/>
      <c r="FU65" s="1814"/>
      <c r="FV65" s="1814"/>
      <c r="FW65" s="1814"/>
      <c r="FX65" s="1814"/>
      <c r="FY65" s="1814"/>
      <c r="FZ65" s="1814"/>
      <c r="GA65" s="1814"/>
      <c r="GB65" s="1814"/>
      <c r="GC65" s="1814"/>
      <c r="GD65" s="1814"/>
      <c r="GE65" s="1814"/>
      <c r="GF65" s="2494"/>
      <c r="GG65" s="2494"/>
      <c r="GH65" s="2494"/>
      <c r="GI65" s="2494"/>
      <c r="GJ65" s="1799"/>
      <c r="GK65" s="1799"/>
      <c r="GL65" s="1799"/>
      <c r="GM65" s="1799"/>
      <c r="GN65" s="1799"/>
      <c r="GO65" s="1799"/>
      <c r="GP65" s="1799"/>
      <c r="GQ65" s="1799"/>
      <c r="GR65" s="1799"/>
      <c r="GS65" s="1799"/>
      <c r="GT65" s="1799"/>
      <c r="GU65" s="1799"/>
      <c r="GV65" s="2500"/>
      <c r="GW65" s="2203"/>
      <c r="MT65" s="1799"/>
      <c r="MU65" s="4114"/>
      <c r="MV65" s="1799"/>
      <c r="MW65" s="1840"/>
      <c r="MX65" s="1823"/>
      <c r="MY65" s="1823"/>
      <c r="MZ65" s="1823"/>
      <c r="NA65" s="1823"/>
      <c r="NB65" s="1837"/>
      <c r="NC65" s="1823"/>
      <c r="ND65" s="1823"/>
      <c r="NE65" s="1823"/>
      <c r="NF65" s="1823"/>
      <c r="NG65" s="1837"/>
      <c r="NH65" s="1823"/>
      <c r="NI65" s="1823"/>
      <c r="NJ65" s="1823"/>
      <c r="NK65" s="1823"/>
      <c r="NL65" s="1837"/>
      <c r="NM65" s="1823"/>
      <c r="NN65" s="1823"/>
      <c r="NO65" s="1823"/>
      <c r="NP65" s="1823"/>
      <c r="NQ65" s="1837"/>
      <c r="NR65" s="1823"/>
      <c r="NS65" s="1823"/>
      <c r="NT65" s="1823"/>
      <c r="NU65" s="1823"/>
      <c r="NV65" s="1837"/>
      <c r="NW65" s="1823"/>
      <c r="NX65" s="1823"/>
      <c r="NY65" s="1823"/>
      <c r="NZ65" s="1823"/>
      <c r="OA65" s="1837"/>
      <c r="OB65" s="1823"/>
      <c r="OC65" s="1823"/>
      <c r="OD65" s="1823"/>
      <c r="OE65" s="1823"/>
      <c r="OF65" s="1837"/>
      <c r="OG65" s="1823"/>
      <c r="OH65" s="1823"/>
      <c r="OI65" s="1823"/>
      <c r="OJ65" s="1823"/>
      <c r="OK65" s="1837"/>
      <c r="OL65" s="1823"/>
      <c r="OM65" s="1823"/>
      <c r="ON65" s="1823"/>
      <c r="OO65" s="1823"/>
      <c r="OP65" s="1837"/>
      <c r="OQ65" s="1823"/>
      <c r="OR65" s="1823"/>
      <c r="OS65" s="1823"/>
      <c r="OT65" s="1823"/>
      <c r="OU65" s="1837"/>
      <c r="OV65" s="1823"/>
      <c r="OW65" s="1823"/>
      <c r="OX65" s="1823"/>
      <c r="OY65" s="1823"/>
      <c r="OZ65" s="1837"/>
      <c r="PA65" s="1823"/>
      <c r="PB65" s="1822"/>
      <c r="PC65" s="1823"/>
      <c r="PD65" s="1823"/>
      <c r="PE65" s="1837"/>
      <c r="PF65" s="1823"/>
      <c r="PG65" s="1823"/>
      <c r="PH65" s="1823"/>
      <c r="PI65" s="1823"/>
      <c r="PJ65" s="1837"/>
      <c r="PK65" s="1823"/>
      <c r="PL65" s="1823"/>
      <c r="PM65" s="1823"/>
      <c r="PN65" s="1823"/>
      <c r="PO65" s="1837"/>
      <c r="PP65" s="1823"/>
      <c r="PQ65" s="1823"/>
      <c r="PR65" s="1823"/>
      <c r="PS65" s="1823"/>
      <c r="PT65" s="1837"/>
      <c r="PU65" s="1823"/>
      <c r="PV65" s="1823"/>
      <c r="PW65" s="1823"/>
      <c r="PX65" s="1823"/>
      <c r="PY65" s="1837"/>
      <c r="PZ65" s="1823"/>
      <c r="QA65" s="1823"/>
      <c r="QB65" s="1823"/>
      <c r="QC65" s="1823"/>
      <c r="QD65" s="1837"/>
      <c r="QE65" s="1823"/>
      <c r="QF65" s="1823"/>
      <c r="QG65" s="1823"/>
      <c r="QH65" s="1823"/>
      <c r="QI65" s="1837"/>
      <c r="QJ65" s="1823"/>
      <c r="QK65" s="1823"/>
      <c r="QL65" s="1823"/>
      <c r="QM65" s="1823"/>
      <c r="QN65" s="1837"/>
      <c r="QO65" s="1823"/>
      <c r="QP65" s="1823"/>
      <c r="QQ65" s="1823"/>
      <c r="QR65" s="1823"/>
      <c r="QS65" s="1837"/>
      <c r="QT65" s="1823"/>
      <c r="QU65" s="1823"/>
      <c r="QV65" s="1823"/>
      <c r="QW65" s="1823"/>
      <c r="QX65" s="1837"/>
      <c r="QY65" s="1823"/>
      <c r="QZ65" s="1823"/>
      <c r="RA65" s="1823"/>
      <c r="RB65" s="1823"/>
      <c r="RC65" s="1837"/>
      <c r="RD65" s="1823"/>
      <c r="RE65" s="1823"/>
      <c r="RF65" s="1823"/>
      <c r="RG65" s="1823"/>
      <c r="RH65" s="1837"/>
      <c r="RI65" s="1823"/>
      <c r="RJ65" s="1823"/>
      <c r="RK65" s="1823"/>
      <c r="RL65" s="1823"/>
      <c r="RM65" s="1837"/>
      <c r="RN65" s="1823"/>
      <c r="RO65" s="1823"/>
      <c r="RP65" s="1823"/>
      <c r="RQ65" s="1823"/>
      <c r="RR65" s="1837"/>
      <c r="RS65" s="1823"/>
      <c r="RT65" s="1823"/>
      <c r="RU65" s="1823"/>
      <c r="RV65" s="1823"/>
      <c r="RW65" s="1837"/>
      <c r="RX65" s="1823"/>
      <c r="RY65" s="1823"/>
      <c r="RZ65" s="1823"/>
      <c r="SA65" s="1823"/>
      <c r="SB65" s="1837"/>
      <c r="SC65" s="1823"/>
      <c r="SD65" s="1823"/>
      <c r="SE65" s="1823"/>
      <c r="SF65" s="1823"/>
      <c r="SG65" s="1837"/>
      <c r="SH65" s="1823"/>
      <c r="SI65" s="1823"/>
      <c r="SJ65" s="1823"/>
      <c r="SK65" s="1823"/>
      <c r="SL65" s="1837"/>
      <c r="SM65" s="1823"/>
      <c r="SN65" s="1823"/>
      <c r="SO65" s="1823"/>
      <c r="SP65" s="1823"/>
      <c r="SQ65" s="1824"/>
      <c r="SR65" s="1814"/>
      <c r="SS65" s="1814"/>
      <c r="ST65" s="1814"/>
      <c r="SU65" s="1814"/>
      <c r="SV65" s="1814"/>
      <c r="SW65" s="1814"/>
      <c r="SX65" s="1814"/>
      <c r="SY65" s="1814"/>
      <c r="SZ65" s="1814"/>
      <c r="TA65" s="1814"/>
      <c r="TB65" s="1814"/>
      <c r="TC65" s="1814"/>
      <c r="TD65" s="1814"/>
      <c r="TE65" s="1814"/>
      <c r="TF65" s="1814"/>
      <c r="TG65" s="1814"/>
      <c r="TH65" s="1814"/>
      <c r="TI65" s="1814"/>
      <c r="TJ65" s="1814"/>
      <c r="TK65" s="1814"/>
      <c r="TL65" s="1814"/>
      <c r="TM65" s="1814"/>
      <c r="TN65" s="1814"/>
      <c r="TO65" s="1814"/>
      <c r="TP65" s="1814"/>
      <c r="TQ65" s="1814"/>
      <c r="TR65" s="1814"/>
      <c r="TS65" s="1814"/>
      <c r="TT65" s="1814"/>
      <c r="TU65" s="1814"/>
      <c r="TV65" s="1814"/>
      <c r="TW65" s="1814"/>
      <c r="TX65" s="1814"/>
      <c r="TY65" s="1799"/>
      <c r="TZ65" s="1799"/>
      <c r="UA65" s="1799"/>
      <c r="UB65" s="1799"/>
      <c r="UC65" s="1799"/>
      <c r="UD65" s="1799"/>
      <c r="UE65" s="1799"/>
      <c r="UF65" s="1799"/>
      <c r="UG65" s="1799"/>
      <c r="UH65" s="1799"/>
      <c r="UI65" s="1799"/>
      <c r="UJ65" s="1799"/>
      <c r="UK65" s="1799"/>
      <c r="UL65" s="1799"/>
      <c r="UM65" s="1799"/>
      <c r="UN65" s="1799"/>
      <c r="UO65" s="1799"/>
      <c r="UP65" s="1799"/>
    </row>
    <row r="66" spans="1:564" ht="15" customHeight="1" outlineLevel="1">
      <c r="B66" s="2482"/>
      <c r="C66" s="3925"/>
      <c r="D66" s="1811"/>
      <c r="E66" s="1812"/>
      <c r="F66" s="1812"/>
      <c r="G66" s="1812"/>
      <c r="H66" s="1812"/>
      <c r="I66" s="1813"/>
      <c r="J66" s="1812"/>
      <c r="K66" s="1812"/>
      <c r="L66" s="1812"/>
      <c r="M66" s="1812"/>
      <c r="N66" s="1813"/>
      <c r="O66" s="1812"/>
      <c r="P66" s="1812"/>
      <c r="Q66" s="1812"/>
      <c r="R66" s="2820"/>
      <c r="S66" s="2821"/>
      <c r="T66" s="2816" t="s">
        <v>1882</v>
      </c>
      <c r="U66" s="2817"/>
      <c r="V66" s="2817"/>
      <c r="W66" s="2817"/>
      <c r="X66" s="2818"/>
      <c r="Y66" s="2817"/>
      <c r="Z66" s="2817"/>
      <c r="AA66" s="2817"/>
      <c r="AB66" s="2817"/>
      <c r="AC66" s="2818"/>
      <c r="AD66" s="2817"/>
      <c r="AE66" s="2817"/>
      <c r="AF66" s="2817"/>
      <c r="AG66" s="2817"/>
      <c r="AH66" s="2818"/>
      <c r="AI66" s="2817"/>
      <c r="AJ66" s="2817"/>
      <c r="AK66" s="2817"/>
      <c r="AL66" s="2817"/>
      <c r="AM66" s="2818"/>
      <c r="AN66" s="2817"/>
      <c r="AO66" s="2817"/>
      <c r="AP66" s="2817"/>
      <c r="AQ66" s="2817"/>
      <c r="AR66" s="2818"/>
      <c r="AS66" s="2817"/>
      <c r="AT66" s="2817"/>
      <c r="AU66" s="2819" t="s">
        <v>1883</v>
      </c>
      <c r="AV66" s="1812"/>
      <c r="AW66" s="1813"/>
      <c r="AX66" s="1812"/>
      <c r="AY66" s="1812"/>
      <c r="AZ66" s="1812"/>
      <c r="BA66" s="1812"/>
      <c r="BB66" s="1813"/>
      <c r="BC66" s="1812"/>
      <c r="BD66" s="1812"/>
      <c r="BE66" s="1815"/>
      <c r="BF66" s="1815"/>
      <c r="BG66" s="1816"/>
      <c r="BH66" s="1815"/>
      <c r="BI66" s="1817"/>
      <c r="BJ66" s="1818"/>
      <c r="BK66" s="1818"/>
      <c r="BL66" s="1819"/>
      <c r="BM66" s="1818"/>
      <c r="BN66" s="1818"/>
      <c r="BO66" s="1808"/>
      <c r="BP66" s="1808"/>
      <c r="BQ66" s="1809"/>
      <c r="BR66" s="1808"/>
      <c r="BS66" s="1808"/>
      <c r="BT66" s="1808"/>
      <c r="BU66" s="1808"/>
      <c r="BV66" s="1809"/>
      <c r="BW66" s="1808"/>
      <c r="BX66" s="1808"/>
      <c r="BY66" s="1808"/>
      <c r="BZ66" s="1808"/>
      <c r="CA66" s="1809"/>
      <c r="CB66" s="1808"/>
      <c r="CC66" s="1808"/>
      <c r="CD66" s="1808"/>
      <c r="CE66" s="1808"/>
      <c r="CF66" s="1809"/>
      <c r="CG66" s="1808"/>
      <c r="CH66" s="1808"/>
      <c r="CI66" s="1808"/>
      <c r="CJ66" s="1808"/>
      <c r="CK66" s="1809"/>
      <c r="CL66" s="1808"/>
      <c r="CM66" s="1808"/>
      <c r="CN66" s="1808"/>
      <c r="CO66" s="1808"/>
      <c r="CP66" s="1809"/>
      <c r="CQ66" s="1808"/>
      <c r="CR66" s="1808"/>
      <c r="CS66" s="1808"/>
      <c r="CT66" s="1808"/>
      <c r="CU66" s="1809"/>
      <c r="CV66" s="1808"/>
      <c r="CW66" s="1808"/>
      <c r="CX66" s="1808"/>
      <c r="CY66" s="1808"/>
      <c r="CZ66" s="1809"/>
      <c r="DA66" s="1808"/>
      <c r="DB66" s="1808"/>
      <c r="DC66" s="1808"/>
      <c r="DD66" s="1808"/>
      <c r="DE66" s="1809"/>
      <c r="DF66" s="1808"/>
      <c r="DG66" s="1808"/>
      <c r="DH66" s="1808"/>
      <c r="DI66" s="1808"/>
      <c r="DJ66" s="1809"/>
      <c r="DK66" s="1808"/>
      <c r="DL66" s="1808"/>
      <c r="DM66" s="1808"/>
      <c r="DN66" s="1808"/>
      <c r="DO66" s="1809"/>
      <c r="DP66" s="1808"/>
      <c r="DQ66" s="1808"/>
      <c r="DR66" s="1808"/>
      <c r="DS66" s="1808"/>
      <c r="DT66" s="1809"/>
      <c r="DU66" s="1808"/>
      <c r="DV66" s="1808"/>
      <c r="DW66" s="1808"/>
      <c r="DX66" s="1808"/>
      <c r="DY66" s="1809"/>
      <c r="DZ66" s="1808"/>
      <c r="EA66" s="1808"/>
      <c r="EB66" s="1808"/>
      <c r="EC66" s="1808"/>
      <c r="ED66" s="1809"/>
      <c r="EE66" s="1808"/>
      <c r="EF66" s="1808"/>
      <c r="EG66" s="1808"/>
      <c r="EH66" s="1808"/>
      <c r="EI66" s="1809"/>
      <c r="EJ66" s="1808"/>
      <c r="EK66" s="1808"/>
      <c r="EL66" s="1808"/>
      <c r="EM66" s="1808"/>
      <c r="EN66" s="1809"/>
      <c r="EO66" s="1808"/>
      <c r="EP66" s="1808"/>
      <c r="EQ66" s="1808"/>
      <c r="ER66" s="1808"/>
      <c r="ES66" s="1809"/>
      <c r="ET66" s="1808"/>
      <c r="EU66" s="1808"/>
      <c r="EV66" s="1808"/>
      <c r="EW66" s="1808"/>
      <c r="EX66" s="1809"/>
      <c r="EY66" s="2511"/>
      <c r="EZ66" s="1814"/>
      <c r="FA66" s="1814"/>
      <c r="FB66" s="1814"/>
      <c r="FC66" s="1814"/>
      <c r="FD66" s="1814"/>
      <c r="FE66" s="1814"/>
      <c r="FF66" s="1814"/>
      <c r="FG66" s="1814"/>
      <c r="FH66" s="1814"/>
      <c r="FI66" s="1814"/>
      <c r="FJ66" s="1814"/>
      <c r="FK66" s="1814"/>
      <c r="FL66" s="1814"/>
      <c r="FM66" s="1814"/>
      <c r="FN66" s="1814"/>
      <c r="FO66" s="1814"/>
      <c r="FP66" s="1814"/>
      <c r="FQ66" s="1814"/>
      <c r="FR66" s="1839"/>
      <c r="FS66" s="1814"/>
      <c r="FT66" s="1814"/>
      <c r="FU66" s="1814"/>
      <c r="FV66" s="1814"/>
      <c r="FW66" s="1814"/>
      <c r="FX66" s="1814"/>
      <c r="FY66" s="1814"/>
      <c r="FZ66" s="1814"/>
      <c r="GA66" s="1814"/>
      <c r="GB66" s="1814"/>
      <c r="GC66" s="1814"/>
      <c r="GD66" s="1814"/>
      <c r="GE66" s="1814"/>
      <c r="GF66" s="2494"/>
      <c r="GG66" s="2494"/>
      <c r="GH66" s="2494"/>
      <c r="GI66" s="2494"/>
      <c r="GJ66" s="1799"/>
      <c r="GK66" s="1799"/>
      <c r="GL66" s="1799"/>
      <c r="GM66" s="1799"/>
      <c r="GN66" s="1799"/>
      <c r="GO66" s="1799"/>
      <c r="GP66" s="1799"/>
      <c r="GQ66" s="1799"/>
      <c r="GR66" s="1799"/>
      <c r="GS66" s="1799"/>
      <c r="GT66" s="1799"/>
      <c r="GU66" s="1799"/>
      <c r="GV66" s="2500"/>
      <c r="GW66" s="2203"/>
      <c r="MT66" s="1799"/>
      <c r="MU66" s="4114"/>
      <c r="MV66" s="1799">
        <v>240</v>
      </c>
      <c r="MW66" s="1874"/>
      <c r="MX66" s="1818"/>
      <c r="MY66" s="1818"/>
      <c r="MZ66" s="1818"/>
      <c r="NA66" s="1818"/>
      <c r="NB66" s="1819"/>
      <c r="NC66" s="1818"/>
      <c r="ND66" s="1818"/>
      <c r="NE66" s="1818"/>
      <c r="NF66" s="1818"/>
      <c r="NG66" s="1819"/>
      <c r="NH66" s="1818"/>
      <c r="NI66" s="1818"/>
      <c r="NJ66" s="1818"/>
      <c r="NK66" s="1818"/>
      <c r="NL66" s="1819"/>
      <c r="NM66" s="1818"/>
      <c r="NN66" s="1818"/>
      <c r="NO66" s="1818"/>
      <c r="NP66" s="1818"/>
      <c r="NQ66" s="1819"/>
      <c r="NR66" s="1818"/>
      <c r="NS66" s="1818"/>
      <c r="NT66" s="1818"/>
      <c r="NU66" s="1818"/>
      <c r="NV66" s="1819"/>
      <c r="NW66" s="1818"/>
      <c r="NX66" s="1818"/>
      <c r="NY66" s="1818"/>
      <c r="NZ66" s="1818"/>
      <c r="OA66" s="1819"/>
      <c r="OB66" s="1818"/>
      <c r="OC66" s="1818"/>
      <c r="OD66" s="1818"/>
      <c r="OE66" s="1818"/>
      <c r="OF66" s="1819"/>
      <c r="OG66" s="1818"/>
      <c r="OH66" s="1818"/>
      <c r="OI66" s="1818"/>
      <c r="OJ66" s="1818"/>
      <c r="OK66" s="1819"/>
      <c r="OL66" s="1818"/>
      <c r="OM66" s="1818"/>
      <c r="ON66" s="1818"/>
      <c r="OO66" s="1818"/>
      <c r="OP66" s="1819"/>
      <c r="OQ66" s="1818"/>
      <c r="OR66" s="1818"/>
      <c r="OS66" s="1818"/>
      <c r="OT66" s="1818"/>
      <c r="OU66" s="1819"/>
      <c r="OV66" s="1818"/>
      <c r="OW66" s="1818"/>
      <c r="OX66" s="1818"/>
      <c r="OY66" s="1818"/>
      <c r="OZ66" s="1819"/>
      <c r="PA66" s="1818"/>
      <c r="PB66" s="1817"/>
      <c r="PC66" s="1818"/>
      <c r="PD66" s="1818"/>
      <c r="PE66" s="1819"/>
      <c r="PF66" s="1818"/>
      <c r="PG66" s="1818"/>
      <c r="PH66" s="1818"/>
      <c r="PI66" s="1818"/>
      <c r="PJ66" s="1819"/>
      <c r="PK66" s="1818"/>
      <c r="PL66" s="1818"/>
      <c r="PM66" s="1818"/>
      <c r="PN66" s="1818"/>
      <c r="PO66" s="1819"/>
      <c r="PP66" s="1818"/>
      <c r="PQ66" s="1818"/>
      <c r="PR66" s="1818"/>
      <c r="PS66" s="1818"/>
      <c r="PT66" s="1819"/>
      <c r="PU66" s="1818"/>
      <c r="PV66" s="1818"/>
      <c r="PW66" s="1818"/>
      <c r="PX66" s="1818"/>
      <c r="PY66" s="1819"/>
      <c r="PZ66" s="1818"/>
      <c r="QA66" s="1818"/>
      <c r="QB66" s="1818"/>
      <c r="QC66" s="1818"/>
      <c r="QD66" s="1819"/>
      <c r="QE66" s="1818"/>
      <c r="QF66" s="1818"/>
      <c r="QG66" s="1818"/>
      <c r="QH66" s="1818"/>
      <c r="QI66" s="1819"/>
      <c r="QJ66" s="1818"/>
      <c r="QK66" s="1818"/>
      <c r="QL66" s="1818"/>
      <c r="QM66" s="1818"/>
      <c r="QN66" s="1819"/>
      <c r="QO66" s="1818"/>
      <c r="QP66" s="1818"/>
      <c r="QQ66" s="1818"/>
      <c r="QR66" s="1818"/>
      <c r="QS66" s="1819"/>
      <c r="QT66" s="1818"/>
      <c r="QU66" s="1818"/>
      <c r="QV66" s="1818"/>
      <c r="QW66" s="1818"/>
      <c r="QX66" s="1819"/>
      <c r="QY66" s="1818"/>
      <c r="QZ66" s="1818"/>
      <c r="RA66" s="1818"/>
      <c r="RB66" s="1818"/>
      <c r="RC66" s="1819"/>
      <c r="RD66" s="1818"/>
      <c r="RE66" s="1818"/>
      <c r="RF66" s="1818"/>
      <c r="RG66" s="1818"/>
      <c r="RH66" s="1819"/>
      <c r="RI66" s="1818"/>
      <c r="RJ66" s="1818"/>
      <c r="RK66" s="1818"/>
      <c r="RL66" s="1818"/>
      <c r="RM66" s="1819"/>
      <c r="RN66" s="1818"/>
      <c r="RO66" s="1818"/>
      <c r="RP66" s="1818"/>
      <c r="RQ66" s="1818"/>
      <c r="RR66" s="1819"/>
      <c r="RS66" s="1818"/>
      <c r="RT66" s="1818"/>
      <c r="RU66" s="1818"/>
      <c r="RV66" s="1818"/>
      <c r="RW66" s="1819"/>
      <c r="RX66" s="1818"/>
      <c r="RY66" s="1818"/>
      <c r="RZ66" s="1818"/>
      <c r="SA66" s="1818"/>
      <c r="SB66" s="1819"/>
      <c r="SC66" s="1818"/>
      <c r="SD66" s="1818"/>
      <c r="SE66" s="1818"/>
      <c r="SF66" s="1818"/>
      <c r="SG66" s="1819"/>
      <c r="SH66" s="1818"/>
      <c r="SI66" s="1818"/>
      <c r="SJ66" s="1818"/>
      <c r="SK66" s="1818"/>
      <c r="SL66" s="1819"/>
      <c r="SM66" s="1818"/>
      <c r="SN66" s="1818"/>
      <c r="SO66" s="1818"/>
      <c r="SP66" s="1818"/>
      <c r="SQ66" s="1819"/>
      <c r="SR66" s="1799"/>
      <c r="SS66" s="1799"/>
      <c r="ST66" s="1799"/>
      <c r="SU66" s="1799"/>
      <c r="SV66" s="1799"/>
      <c r="SW66" s="1799"/>
      <c r="SX66" s="1799"/>
      <c r="SY66" s="1918"/>
      <c r="SZ66" s="1799"/>
      <c r="TA66" s="1799"/>
      <c r="TB66" s="1799"/>
      <c r="TC66" s="1799"/>
      <c r="TD66" s="1799"/>
      <c r="TE66" s="1799"/>
      <c r="TF66" s="1799"/>
      <c r="TG66" s="1799"/>
      <c r="TH66" s="1799"/>
      <c r="TI66" s="1799"/>
      <c r="TJ66" s="1799"/>
      <c r="TK66" s="1799"/>
      <c r="TL66" s="1799"/>
      <c r="TM66" s="1799"/>
      <c r="TN66" s="1799"/>
      <c r="TO66" s="1799"/>
      <c r="TP66" s="1799"/>
      <c r="TQ66" s="1799"/>
      <c r="TR66" s="1799"/>
      <c r="TS66" s="1799"/>
      <c r="TT66" s="1799"/>
      <c r="TU66" s="1799"/>
      <c r="TV66" s="1799"/>
      <c r="TW66" s="1799"/>
      <c r="TX66" s="1799"/>
      <c r="TY66" s="1799"/>
      <c r="TZ66" s="1799"/>
      <c r="UA66" s="1799"/>
      <c r="UB66" s="1799"/>
      <c r="UC66" s="1799"/>
      <c r="UD66" s="1799"/>
      <c r="UE66" s="1799"/>
      <c r="UF66" s="1799"/>
      <c r="UG66" s="1799"/>
      <c r="UH66" s="1799"/>
      <c r="UI66" s="1799"/>
      <c r="UJ66" s="1799"/>
      <c r="UK66" s="1799"/>
      <c r="UL66" s="1799"/>
      <c r="UM66" s="1799"/>
      <c r="UN66" s="1799"/>
      <c r="UO66" s="1799"/>
      <c r="UP66" s="1799"/>
      <c r="UQ66" s="2536"/>
      <c r="UR66" s="2536"/>
    </row>
    <row r="67" spans="1:564" ht="15" customHeight="1" outlineLevel="1">
      <c r="B67" s="2482"/>
      <c r="C67" s="3925"/>
      <c r="D67" s="1811"/>
      <c r="E67" s="1812"/>
      <c r="F67" s="1812"/>
      <c r="G67" s="1812"/>
      <c r="H67" s="1812"/>
      <c r="I67" s="1813"/>
      <c r="J67" s="1812"/>
      <c r="K67" s="1812"/>
      <c r="L67" s="1812"/>
      <c r="M67" s="1812"/>
      <c r="N67" s="1813"/>
      <c r="O67" s="1812"/>
      <c r="P67" s="1812"/>
      <c r="Q67" s="1812"/>
      <c r="R67" s="1812"/>
      <c r="S67" s="1813"/>
      <c r="T67" s="2778"/>
      <c r="U67" s="2778"/>
      <c r="V67" s="2778"/>
      <c r="W67" s="2778"/>
      <c r="X67" s="2779"/>
      <c r="Y67" s="2778"/>
      <c r="Z67" s="2791"/>
      <c r="AA67" s="2778"/>
      <c r="AB67" s="2778"/>
      <c r="AC67" s="2779"/>
      <c r="AD67" s="2778"/>
      <c r="AE67" s="2791"/>
      <c r="AF67" s="2778"/>
      <c r="AG67" s="2778"/>
      <c r="AH67" s="2779"/>
      <c r="AI67" s="2778"/>
      <c r="AJ67" s="2778"/>
      <c r="AK67" s="2780" t="s">
        <v>1881</v>
      </c>
      <c r="AL67" s="2781"/>
      <c r="AM67" s="2782"/>
      <c r="AN67" s="2781"/>
      <c r="AO67" s="2781"/>
      <c r="AP67" s="2781"/>
      <c r="AQ67" s="2781"/>
      <c r="AR67" s="2782"/>
      <c r="AS67" s="2781"/>
      <c r="AT67" s="2781"/>
      <c r="AU67" s="2781"/>
      <c r="AV67" s="2781"/>
      <c r="AW67" s="2782"/>
      <c r="AX67" s="2781"/>
      <c r="AY67" s="2781"/>
      <c r="AZ67" s="2781"/>
      <c r="BA67" s="2781"/>
      <c r="BB67" s="2782"/>
      <c r="BC67" s="2781"/>
      <c r="BD67" s="2781"/>
      <c r="BE67" s="2781"/>
      <c r="BF67" s="2781"/>
      <c r="BG67" s="2783"/>
      <c r="BH67" s="2781"/>
      <c r="BI67" s="2787"/>
      <c r="BJ67" s="2788"/>
      <c r="BK67" s="2789"/>
      <c r="BL67" s="2790"/>
      <c r="BM67" s="2789"/>
      <c r="BN67" s="2788" t="s">
        <v>1877</v>
      </c>
      <c r="BO67" s="1808"/>
      <c r="BP67" s="1808"/>
      <c r="BQ67" s="1809"/>
      <c r="BR67" s="1808"/>
      <c r="BS67" s="1808"/>
      <c r="BT67" s="1808"/>
      <c r="BU67" s="1808"/>
      <c r="BV67" s="1809"/>
      <c r="BW67" s="1808"/>
      <c r="BX67" s="1808"/>
      <c r="BY67" s="1808"/>
      <c r="BZ67" s="1808"/>
      <c r="CA67" s="1809"/>
      <c r="CB67" s="1808"/>
      <c r="CC67" s="1808"/>
      <c r="CD67" s="1808"/>
      <c r="CE67" s="1808"/>
      <c r="CF67" s="1809"/>
      <c r="CG67" s="1808"/>
      <c r="CH67" s="1808"/>
      <c r="CI67" s="1808"/>
      <c r="CJ67" s="1808"/>
      <c r="CK67" s="1809"/>
      <c r="CL67" s="1808"/>
      <c r="CM67" s="1808"/>
      <c r="CN67" s="1808"/>
      <c r="CO67" s="1808"/>
      <c r="CP67" s="1809"/>
      <c r="CQ67" s="1808"/>
      <c r="CR67" s="1808"/>
      <c r="CS67" s="1808"/>
      <c r="CT67" s="1808"/>
      <c r="CU67" s="1809"/>
      <c r="CV67" s="1808"/>
      <c r="CW67" s="1808"/>
      <c r="CX67" s="1808"/>
      <c r="CY67" s="1808"/>
      <c r="CZ67" s="1809"/>
      <c r="DA67" s="1808"/>
      <c r="DB67" s="1808"/>
      <c r="DC67" s="1808"/>
      <c r="DD67" s="1808"/>
      <c r="DE67" s="1809"/>
      <c r="DF67" s="1808"/>
      <c r="DG67" s="1808"/>
      <c r="DH67" s="1808"/>
      <c r="DI67" s="1808"/>
      <c r="DJ67" s="1809"/>
      <c r="DK67" s="1808"/>
      <c r="DL67" s="1808"/>
      <c r="DM67" s="1808"/>
      <c r="DN67" s="1808"/>
      <c r="DO67" s="1809"/>
      <c r="DP67" s="1808"/>
      <c r="DQ67" s="1808"/>
      <c r="DR67" s="1808"/>
      <c r="DS67" s="1808"/>
      <c r="DT67" s="1809"/>
      <c r="DU67" s="1808"/>
      <c r="DV67" s="1808"/>
      <c r="DW67" s="1808"/>
      <c r="DX67" s="1808"/>
      <c r="DY67" s="1809"/>
      <c r="DZ67" s="1808"/>
      <c r="EA67" s="1808"/>
      <c r="EB67" s="1808"/>
      <c r="EC67" s="1808"/>
      <c r="ED67" s="1809"/>
      <c r="EE67" s="1808"/>
      <c r="EF67" s="1808"/>
      <c r="EG67" s="1808"/>
      <c r="EH67" s="1808"/>
      <c r="EI67" s="1809"/>
      <c r="EJ67" s="1808"/>
      <c r="EK67" s="1808"/>
      <c r="EL67" s="1808"/>
      <c r="EM67" s="1808"/>
      <c r="EN67" s="1809"/>
      <c r="EO67" s="1808"/>
      <c r="EP67" s="1808"/>
      <c r="EQ67" s="1808"/>
      <c r="ER67" s="1808"/>
      <c r="ES67" s="1809"/>
      <c r="ET67" s="1808"/>
      <c r="EU67" s="1808"/>
      <c r="EV67" s="1808"/>
      <c r="EW67" s="1808"/>
      <c r="EX67" s="1809"/>
      <c r="EY67" s="2512"/>
      <c r="EZ67" s="1814"/>
      <c r="FA67" s="1814"/>
      <c r="FB67" s="1814"/>
      <c r="FC67" s="1814"/>
      <c r="FD67" s="1814"/>
      <c r="FE67" s="1814"/>
      <c r="FF67" s="1814"/>
      <c r="FG67" s="1814"/>
      <c r="FH67" s="1814"/>
      <c r="FI67" s="1814"/>
      <c r="FJ67" s="1814"/>
      <c r="FK67" s="1814"/>
      <c r="FL67" s="1814"/>
      <c r="FM67" s="1814"/>
      <c r="FN67" s="1814"/>
      <c r="FO67" s="1814"/>
      <c r="FP67" s="1814"/>
      <c r="FQ67" s="1814"/>
      <c r="FR67" s="1814"/>
      <c r="FS67" s="1814"/>
      <c r="FT67" s="1814"/>
      <c r="FU67" s="1814"/>
      <c r="FV67" s="1814"/>
      <c r="FW67" s="1814"/>
      <c r="FX67" s="1814"/>
      <c r="FY67" s="1814"/>
      <c r="FZ67" s="1814"/>
      <c r="GA67" s="1814"/>
      <c r="GB67" s="1814"/>
      <c r="GC67" s="1814"/>
      <c r="GD67" s="1814"/>
      <c r="GE67" s="1814"/>
      <c r="GF67" s="2496"/>
      <c r="GG67" s="2496"/>
      <c r="GH67" s="2496"/>
      <c r="GI67" s="2496"/>
      <c r="GJ67" s="1799"/>
      <c r="GK67" s="1799"/>
      <c r="GL67" s="1799"/>
      <c r="GM67" s="1799"/>
      <c r="GN67" s="1799"/>
      <c r="GO67" s="1799"/>
      <c r="GP67" s="1799"/>
      <c r="GQ67" s="1799"/>
      <c r="GR67" s="1799"/>
      <c r="GS67" s="1799"/>
      <c r="GT67" s="1799"/>
      <c r="GU67" s="1799"/>
      <c r="GV67" s="2500"/>
      <c r="GW67" s="2203"/>
      <c r="MT67" s="1799"/>
      <c r="MU67" s="4114"/>
      <c r="MV67" s="1799">
        <v>230</v>
      </c>
      <c r="MW67" s="1811"/>
      <c r="MX67" s="1812"/>
      <c r="MY67" s="1812"/>
      <c r="MZ67" s="1812"/>
      <c r="NA67" s="1812"/>
      <c r="NB67" s="1813"/>
      <c r="NC67" s="1812"/>
      <c r="ND67" s="1812"/>
      <c r="NE67" s="1812"/>
      <c r="NF67" s="1812"/>
      <c r="NG67" s="1813"/>
      <c r="NH67" s="1812"/>
      <c r="NI67" s="1812"/>
      <c r="NJ67" s="1812"/>
      <c r="NK67" s="1812"/>
      <c r="NL67" s="1813"/>
      <c r="NM67" s="1812"/>
      <c r="NN67" s="1812"/>
      <c r="NO67" s="1812"/>
      <c r="NP67" s="1815"/>
      <c r="NQ67" s="1816"/>
      <c r="NR67" s="1815"/>
      <c r="NS67" s="1815"/>
      <c r="NT67" s="1815"/>
      <c r="NU67" s="1815"/>
      <c r="NV67" s="1816"/>
      <c r="NW67" s="1815"/>
      <c r="NX67" s="1815"/>
      <c r="NY67" s="1812"/>
      <c r="NZ67" s="1812"/>
      <c r="OA67" s="1813"/>
      <c r="OB67" s="1812"/>
      <c r="OC67" s="1812"/>
      <c r="OD67" s="1812"/>
      <c r="OE67" s="1812"/>
      <c r="OF67" s="1813"/>
      <c r="OG67" s="1812"/>
      <c r="OH67" s="1812"/>
      <c r="OI67" s="1812"/>
      <c r="OJ67" s="1812"/>
      <c r="OK67" s="1813"/>
      <c r="OL67" s="1812"/>
      <c r="OM67" s="1812"/>
      <c r="ON67" s="1812"/>
      <c r="OO67" s="1812"/>
      <c r="OP67" s="1813"/>
      <c r="OQ67" s="1812"/>
      <c r="OR67" s="1812"/>
      <c r="OS67" s="1812"/>
      <c r="OT67" s="1812"/>
      <c r="OU67" s="1813"/>
      <c r="OV67" s="1812"/>
      <c r="OW67" s="1812"/>
      <c r="OX67" s="1815"/>
      <c r="OY67" s="1815"/>
      <c r="OZ67" s="1816"/>
      <c r="PA67" s="1815"/>
      <c r="PB67" s="1817"/>
      <c r="PC67" s="1818"/>
      <c r="PD67" s="1818"/>
      <c r="PE67" s="1819"/>
      <c r="PF67" s="1919"/>
      <c r="PG67" s="1920"/>
      <c r="PH67" s="1920"/>
      <c r="PI67" s="1920"/>
      <c r="PJ67" s="1921"/>
      <c r="PK67" s="1920"/>
      <c r="PL67" s="1920"/>
      <c r="PM67" s="1920"/>
      <c r="PN67" s="1920"/>
      <c r="PO67" s="1921"/>
      <c r="PP67" s="1920"/>
      <c r="PQ67" s="1920"/>
      <c r="PR67" s="1920"/>
      <c r="PS67" s="1920"/>
      <c r="PT67" s="1921"/>
      <c r="PU67" s="1920"/>
      <c r="PV67" s="1920"/>
      <c r="PW67" s="1920"/>
      <c r="PX67" s="1920"/>
      <c r="PY67" s="1921"/>
      <c r="PZ67" s="1920"/>
      <c r="QA67" s="1920"/>
      <c r="QB67" s="1920"/>
      <c r="QC67" s="1920"/>
      <c r="QD67" s="1921"/>
      <c r="QE67" s="1920"/>
      <c r="QF67" s="1920"/>
      <c r="QG67" s="1920"/>
      <c r="QH67" s="1920"/>
      <c r="QI67" s="1921"/>
      <c r="QJ67" s="1920"/>
      <c r="QK67" s="1920"/>
      <c r="QL67" s="1920"/>
      <c r="QM67" s="1920"/>
      <c r="QN67" s="1921"/>
      <c r="QO67" s="1920"/>
      <c r="QP67" s="1920"/>
      <c r="QQ67" s="1920"/>
      <c r="QR67" s="1920"/>
      <c r="QS67" s="1921"/>
      <c r="QT67" s="1920"/>
      <c r="QU67" s="1920"/>
      <c r="QV67" s="1920"/>
      <c r="QW67" s="1920"/>
      <c r="QX67" s="1921"/>
      <c r="QY67" s="1920"/>
      <c r="QZ67" s="1920"/>
      <c r="RA67" s="1920"/>
      <c r="RB67" s="1920"/>
      <c r="RC67" s="1921"/>
      <c r="RD67" s="1920"/>
      <c r="RE67" s="1920"/>
      <c r="RF67" s="1920"/>
      <c r="RG67" s="1920"/>
      <c r="RH67" s="1921"/>
      <c r="RI67" s="1920"/>
      <c r="RJ67" s="1920"/>
      <c r="RK67" s="1920"/>
      <c r="RL67" s="1920"/>
      <c r="RM67" s="1921"/>
      <c r="RN67" s="1920"/>
      <c r="RO67" s="1920"/>
      <c r="RP67" s="1920"/>
      <c r="RQ67" s="1920"/>
      <c r="RR67" s="1921"/>
      <c r="RS67" s="1920"/>
      <c r="RT67" s="1920"/>
      <c r="RU67" s="1920"/>
      <c r="RV67" s="1920"/>
      <c r="RW67" s="1921"/>
      <c r="RX67" s="1920"/>
      <c r="RY67" s="1920"/>
      <c r="RZ67" s="1920"/>
      <c r="SA67" s="1920"/>
      <c r="SB67" s="1921"/>
      <c r="SC67" s="1920"/>
      <c r="SD67" s="1920"/>
      <c r="SE67" s="1920"/>
      <c r="SF67" s="1920"/>
      <c r="SG67" s="1921"/>
      <c r="SH67" s="1920"/>
      <c r="SI67" s="1920"/>
      <c r="SJ67" s="1920"/>
      <c r="SK67" s="1920"/>
      <c r="SL67" s="1921"/>
      <c r="SM67" s="1920"/>
      <c r="SN67" s="1920"/>
      <c r="SO67" s="1920"/>
      <c r="SP67" s="1920"/>
      <c r="SQ67" s="1922" t="s">
        <v>1614</v>
      </c>
      <c r="SR67" s="1799"/>
      <c r="SS67" s="1799"/>
      <c r="ST67" s="1799"/>
      <c r="SU67" s="1799"/>
      <c r="SV67" s="1799"/>
      <c r="SW67" s="1799"/>
      <c r="SX67" s="1799"/>
      <c r="SY67" s="1799"/>
      <c r="SZ67" s="1799"/>
      <c r="TA67" s="1799"/>
      <c r="TB67" s="1799"/>
      <c r="TC67" s="1799"/>
      <c r="TD67" s="1799"/>
      <c r="TE67" s="1799"/>
      <c r="TF67" s="1799"/>
      <c r="TG67" s="1799"/>
      <c r="TH67" s="1799"/>
      <c r="TI67" s="1799"/>
      <c r="TJ67" s="1799"/>
      <c r="TK67" s="1799"/>
      <c r="TL67" s="1799"/>
      <c r="TM67" s="1799"/>
      <c r="TN67" s="1799"/>
      <c r="TO67" s="1799"/>
      <c r="TP67" s="1799"/>
      <c r="TQ67" s="1799"/>
      <c r="TR67" s="1799"/>
      <c r="TS67" s="1799"/>
      <c r="TT67" s="1799"/>
      <c r="TU67" s="1799"/>
      <c r="TV67" s="1799"/>
      <c r="TW67" s="1799"/>
      <c r="TX67" s="1799"/>
      <c r="TY67" s="1799"/>
      <c r="TZ67" s="1799"/>
      <c r="UA67" s="1799"/>
      <c r="UB67" s="1799"/>
      <c r="UC67" s="1799"/>
      <c r="UD67" s="1799"/>
      <c r="UE67" s="1799"/>
      <c r="UF67" s="1799"/>
      <c r="UG67" s="1799"/>
      <c r="UH67" s="1799"/>
      <c r="UI67" s="1799"/>
      <c r="UJ67" s="1799"/>
      <c r="UK67" s="1799"/>
      <c r="UL67" s="1799"/>
      <c r="UM67" s="1799"/>
      <c r="UN67" s="1799"/>
      <c r="UO67" s="1799"/>
      <c r="UP67" s="1799"/>
      <c r="UQ67" s="2536"/>
      <c r="UR67" s="2536"/>
    </row>
    <row r="68" spans="1:564" outlineLevel="1">
      <c r="B68" s="2482"/>
      <c r="C68" s="3925"/>
      <c r="D68" s="1811"/>
      <c r="E68" s="1812"/>
      <c r="F68" s="1812"/>
      <c r="G68" s="1812"/>
      <c r="H68" s="1812"/>
      <c r="I68" s="1813"/>
      <c r="J68" s="1812"/>
      <c r="K68" s="1812"/>
      <c r="L68" s="1812"/>
      <c r="M68" s="1812"/>
      <c r="N68" s="1813"/>
      <c r="O68" s="1812"/>
      <c r="P68" s="1812"/>
      <c r="Q68" s="1812"/>
      <c r="R68" s="1812"/>
      <c r="S68" s="1813"/>
      <c r="T68" s="1812"/>
      <c r="U68" s="1812"/>
      <c r="V68" s="1812"/>
      <c r="W68" s="1812"/>
      <c r="X68" s="1813"/>
      <c r="Y68" s="1812"/>
      <c r="Z68" s="1812"/>
      <c r="AA68" s="1812"/>
      <c r="AB68" s="1812"/>
      <c r="AC68" s="2792"/>
      <c r="AD68" s="2793"/>
      <c r="AE68" s="2793"/>
      <c r="AF68" s="2793"/>
      <c r="AG68" s="2793"/>
      <c r="AH68" s="2792"/>
      <c r="AI68" s="2793"/>
      <c r="AJ68" s="2793"/>
      <c r="AK68" s="2793"/>
      <c r="AL68" s="2793"/>
      <c r="AM68" s="2792"/>
      <c r="AN68" s="2793"/>
      <c r="AO68" s="2793"/>
      <c r="AP68" s="2793"/>
      <c r="AQ68" s="2793"/>
      <c r="AR68" s="2792"/>
      <c r="AS68" s="2793"/>
      <c r="AT68" s="2793"/>
      <c r="AU68" s="2793"/>
      <c r="AV68" s="2793"/>
      <c r="AW68" s="2801" t="s">
        <v>1880</v>
      </c>
      <c r="AX68" s="2795"/>
      <c r="AY68" s="2795"/>
      <c r="AZ68" s="2795"/>
      <c r="BA68" s="2795"/>
      <c r="BB68" s="2796"/>
      <c r="BC68" s="2795"/>
      <c r="BD68" s="2795"/>
      <c r="BE68" s="2795"/>
      <c r="BF68" s="2795"/>
      <c r="BG68" s="2796"/>
      <c r="BH68" s="2795"/>
      <c r="BI68" s="2797"/>
      <c r="BJ68" s="2798"/>
      <c r="BK68" s="2798"/>
      <c r="BL68" s="2799"/>
      <c r="BM68" s="2798"/>
      <c r="BN68" s="2798"/>
      <c r="BO68" s="2798"/>
      <c r="BP68" s="2798"/>
      <c r="BQ68" s="2799"/>
      <c r="BR68" s="2798"/>
      <c r="BS68" s="2798"/>
      <c r="BT68" s="2798"/>
      <c r="BU68" s="2798"/>
      <c r="BV68" s="2799"/>
      <c r="BW68" s="2798"/>
      <c r="BX68" s="2798"/>
      <c r="BY68" s="2798"/>
      <c r="BZ68" s="2798"/>
      <c r="CA68" s="2799"/>
      <c r="CB68" s="2798"/>
      <c r="CC68" s="2800"/>
      <c r="CD68" s="2798"/>
      <c r="CE68" s="2798"/>
      <c r="CF68" s="2802"/>
      <c r="CG68" s="2798"/>
      <c r="CH68" s="2798"/>
      <c r="CI68" s="2800" t="s">
        <v>1876</v>
      </c>
      <c r="CJ68" s="1808"/>
      <c r="CK68" s="1809"/>
      <c r="CL68" s="1808"/>
      <c r="CM68" s="1808"/>
      <c r="CN68" s="1808"/>
      <c r="CO68" s="1808"/>
      <c r="CP68" s="1809"/>
      <c r="CQ68" s="1808"/>
      <c r="CR68" s="1808"/>
      <c r="CS68" s="1808"/>
      <c r="CT68" s="1808"/>
      <c r="CU68" s="1809"/>
      <c r="CV68" s="1808"/>
      <c r="CW68" s="1808"/>
      <c r="CX68" s="1808"/>
      <c r="CY68" s="1808"/>
      <c r="CZ68" s="1809"/>
      <c r="DA68" s="1808"/>
      <c r="DB68" s="1808"/>
      <c r="DC68" s="1808"/>
      <c r="DD68" s="1808"/>
      <c r="DE68" s="1809"/>
      <c r="DF68" s="1808"/>
      <c r="DG68" s="1808"/>
      <c r="DH68" s="1808"/>
      <c r="DI68" s="1808"/>
      <c r="DJ68" s="1809"/>
      <c r="DK68" s="1808"/>
      <c r="DL68" s="1808"/>
      <c r="DM68" s="1808"/>
      <c r="DN68" s="1808"/>
      <c r="DO68" s="1809"/>
      <c r="DP68" s="1808"/>
      <c r="DQ68" s="1808"/>
      <c r="DR68" s="1808"/>
      <c r="DS68" s="1808"/>
      <c r="DT68" s="1809"/>
      <c r="DU68" s="1808"/>
      <c r="DV68" s="1808"/>
      <c r="DW68" s="1808"/>
      <c r="DX68" s="1808"/>
      <c r="DY68" s="1809"/>
      <c r="DZ68" s="1808"/>
      <c r="EA68" s="1808"/>
      <c r="EB68" s="1808"/>
      <c r="EC68" s="1808"/>
      <c r="ED68" s="1809"/>
      <c r="EE68" s="1808"/>
      <c r="EF68" s="1808"/>
      <c r="EG68" s="1808"/>
      <c r="EH68" s="1808"/>
      <c r="EI68" s="1809"/>
      <c r="EJ68" s="1808"/>
      <c r="EK68" s="1808"/>
      <c r="EL68" s="1808"/>
      <c r="EM68" s="1808"/>
      <c r="EN68" s="1809"/>
      <c r="EO68" s="1808"/>
      <c r="EP68" s="1808"/>
      <c r="EQ68" s="1808"/>
      <c r="ER68" s="1808"/>
      <c r="ES68" s="1809"/>
      <c r="ET68" s="1808"/>
      <c r="EU68" s="1808"/>
      <c r="EV68" s="1808"/>
      <c r="EW68" s="1808"/>
      <c r="EX68" s="1809"/>
      <c r="EY68" s="2512"/>
      <c r="EZ68" s="1814"/>
      <c r="FA68" s="1814"/>
      <c r="FB68" s="1814"/>
      <c r="FC68" s="1814"/>
      <c r="FD68" s="1814"/>
      <c r="FE68" s="1814"/>
      <c r="FF68" s="1814"/>
      <c r="FG68" s="1814"/>
      <c r="FH68" s="1814"/>
      <c r="FI68" s="1814"/>
      <c r="FJ68" s="1814"/>
      <c r="FK68" s="1814"/>
      <c r="FL68" s="1814"/>
      <c r="FM68" s="1814"/>
      <c r="FN68" s="1814"/>
      <c r="FO68" s="1814"/>
      <c r="FP68" s="1814"/>
      <c r="FQ68" s="1814"/>
      <c r="FR68" s="1814"/>
      <c r="FS68" s="1814"/>
      <c r="FT68" s="1814"/>
      <c r="FU68" s="1814"/>
      <c r="FV68" s="1814"/>
      <c r="FW68" s="1814"/>
      <c r="FX68" s="1814"/>
      <c r="FY68" s="1814"/>
      <c r="FZ68" s="1814"/>
      <c r="GA68" s="1814"/>
      <c r="GB68" s="1814"/>
      <c r="GC68" s="1814"/>
      <c r="GD68" s="1814"/>
      <c r="GE68" s="1814"/>
      <c r="GF68" s="1799"/>
      <c r="GG68" s="1799"/>
      <c r="GH68" s="1799"/>
      <c r="GI68" s="1799"/>
      <c r="GJ68" s="1799"/>
      <c r="GK68" s="1799"/>
      <c r="GL68" s="1799"/>
      <c r="GM68" s="1799"/>
      <c r="GN68" s="1799"/>
      <c r="GO68" s="1799"/>
      <c r="GP68" s="1799"/>
      <c r="GQ68" s="1799"/>
      <c r="GR68" s="1799"/>
      <c r="GS68" s="1799"/>
      <c r="GT68" s="1799"/>
      <c r="GU68" s="1799"/>
      <c r="GV68" s="2500"/>
      <c r="GW68" s="2203"/>
      <c r="MT68" s="1827"/>
      <c r="MU68" s="4114"/>
      <c r="MV68" s="4115">
        <v>220</v>
      </c>
      <c r="MW68" s="4116" t="s">
        <v>1565</v>
      </c>
      <c r="MX68" s="4117"/>
      <c r="MY68" s="4117"/>
      <c r="MZ68" s="4117"/>
      <c r="NA68" s="4117"/>
      <c r="NB68" s="4117"/>
      <c r="NC68" s="4117"/>
      <c r="ND68" s="4118"/>
      <c r="NE68" s="1923"/>
      <c r="NF68" s="1923"/>
      <c r="NG68" s="1924"/>
      <c r="NH68" s="1923"/>
      <c r="NI68" s="1923"/>
      <c r="NJ68" s="1923"/>
      <c r="NK68" s="1923"/>
      <c r="NL68" s="1924"/>
      <c r="NM68" s="1925" t="s">
        <v>1566</v>
      </c>
      <c r="NN68" s="1925"/>
      <c r="NO68" s="1925"/>
      <c r="NP68" s="1925"/>
      <c r="NQ68" s="1926"/>
      <c r="NR68" s="1925"/>
      <c r="NS68" s="1925"/>
      <c r="NT68" s="1925"/>
      <c r="NU68" s="1927"/>
      <c r="NV68" s="1928"/>
      <c r="NW68" s="1927"/>
      <c r="NX68" s="1927"/>
      <c r="NY68" s="1927"/>
      <c r="NZ68" s="1927"/>
      <c r="OA68" s="1928"/>
      <c r="OB68" s="1927"/>
      <c r="OC68" s="1927"/>
      <c r="OD68" s="1927"/>
      <c r="OE68" s="1927"/>
      <c r="OF68" s="1928"/>
      <c r="OG68" s="1927"/>
      <c r="OH68" s="1927"/>
      <c r="OI68" s="1927"/>
      <c r="OJ68" s="1927"/>
      <c r="OK68" s="1929" t="s">
        <v>1567</v>
      </c>
      <c r="OL68" s="1820"/>
      <c r="OM68" s="1820"/>
      <c r="ON68" s="1820"/>
      <c r="OO68" s="1820"/>
      <c r="OP68" s="1821"/>
      <c r="OQ68" s="1820"/>
      <c r="OR68" s="1820"/>
      <c r="OS68" s="1820"/>
      <c r="OT68" s="1820"/>
      <c r="OU68" s="1821"/>
      <c r="OV68" s="1820"/>
      <c r="OW68" s="1820"/>
      <c r="OX68" s="1820"/>
      <c r="OY68" s="1820"/>
      <c r="OZ68" s="1821"/>
      <c r="PA68" s="1820"/>
      <c r="PB68" s="1930"/>
      <c r="PC68" s="1820"/>
      <c r="PD68" s="1820"/>
      <c r="PE68" s="1931"/>
      <c r="PF68" s="1823"/>
      <c r="PG68" s="1823"/>
      <c r="PH68" s="1823"/>
      <c r="PI68" s="1823"/>
      <c r="PJ68" s="1837"/>
      <c r="PK68" s="1823"/>
      <c r="PL68" s="1823"/>
      <c r="PM68" s="1823"/>
      <c r="PN68" s="1823"/>
      <c r="PO68" s="1837"/>
      <c r="PP68" s="1932"/>
      <c r="PQ68" s="1823"/>
      <c r="PR68" s="1823"/>
      <c r="PS68" s="1823"/>
      <c r="PT68" s="1837"/>
      <c r="PU68" s="1823"/>
      <c r="PV68" s="1823"/>
      <c r="PW68" s="1823"/>
      <c r="PX68" s="1823"/>
      <c r="PY68" s="1837"/>
      <c r="PZ68" s="1823"/>
      <c r="QA68" s="1823"/>
      <c r="QB68" s="1823"/>
      <c r="QC68" s="1823"/>
      <c r="QD68" s="1837"/>
      <c r="QE68" s="1823"/>
      <c r="QF68" s="1823"/>
      <c r="QG68" s="1823"/>
      <c r="QH68" s="1823"/>
      <c r="QI68" s="1837"/>
      <c r="QJ68" s="1823"/>
      <c r="QK68" s="1823"/>
      <c r="QL68" s="1823"/>
      <c r="QM68" s="1823"/>
      <c r="QN68" s="1837"/>
      <c r="QO68" s="1823"/>
      <c r="QP68" s="1823"/>
      <c r="QQ68" s="1823"/>
      <c r="QR68" s="1823"/>
      <c r="QS68" s="1837"/>
      <c r="QT68" s="1823"/>
      <c r="QU68" s="1823"/>
      <c r="QV68" s="1823"/>
      <c r="QW68" s="1823"/>
      <c r="QX68" s="1837"/>
      <c r="QY68" s="1823"/>
      <c r="QZ68" s="1823"/>
      <c r="RA68" s="1823"/>
      <c r="RB68" s="1823"/>
      <c r="RC68" s="1837"/>
      <c r="RD68" s="1823"/>
      <c r="RE68" s="1823"/>
      <c r="RF68" s="1823"/>
      <c r="RG68" s="1823"/>
      <c r="RH68" s="1837"/>
      <c r="RI68" s="1823"/>
      <c r="RJ68" s="1823"/>
      <c r="RK68" s="1823"/>
      <c r="RL68" s="1823"/>
      <c r="RM68" s="1837"/>
      <c r="RN68" s="1823"/>
      <c r="RO68" s="1823"/>
      <c r="RP68" s="1823"/>
      <c r="RQ68" s="1823"/>
      <c r="RR68" s="1837"/>
      <c r="RS68" s="1823"/>
      <c r="RT68" s="1823"/>
      <c r="RU68" s="1823"/>
      <c r="RV68" s="1823"/>
      <c r="RW68" s="1837"/>
      <c r="RX68" s="1823"/>
      <c r="RY68" s="1823"/>
      <c r="RZ68" s="1823"/>
      <c r="SA68" s="1823"/>
      <c r="SB68" s="1837"/>
      <c r="SC68" s="1823"/>
      <c r="SD68" s="1823"/>
      <c r="SE68" s="1823"/>
      <c r="SF68" s="1823"/>
      <c r="SG68" s="1837"/>
      <c r="SH68" s="1823"/>
      <c r="SI68" s="1823"/>
      <c r="SJ68" s="1823"/>
      <c r="SK68" s="1823"/>
      <c r="SL68" s="1837"/>
      <c r="SM68" s="1823"/>
      <c r="SN68" s="1823"/>
      <c r="SO68" s="1823"/>
      <c r="SP68" s="1823"/>
      <c r="SQ68" s="1837"/>
      <c r="SR68" s="1799"/>
      <c r="SS68" s="1799"/>
      <c r="ST68" s="1799"/>
      <c r="SU68" s="1799"/>
      <c r="SV68" s="1799"/>
      <c r="SW68" s="1799"/>
      <c r="SX68" s="1799"/>
      <c r="SY68" s="1799"/>
      <c r="SZ68" s="1799"/>
      <c r="TA68" s="1799"/>
      <c r="TB68" s="1799"/>
      <c r="TC68" s="1799"/>
      <c r="TD68" s="1799"/>
      <c r="TE68" s="1799"/>
      <c r="TF68" s="1799"/>
      <c r="TG68" s="1799"/>
      <c r="TH68" s="1799"/>
      <c r="TI68" s="1799"/>
      <c r="TJ68" s="1799"/>
      <c r="TK68" s="1799"/>
      <c r="TL68" s="1799"/>
      <c r="TM68" s="1799"/>
      <c r="TN68" s="1799"/>
      <c r="TO68" s="1799"/>
      <c r="TP68" s="1799"/>
      <c r="TQ68" s="1799"/>
      <c r="TR68" s="1799"/>
      <c r="TS68" s="1799"/>
      <c r="TT68" s="1799"/>
      <c r="TU68" s="1799"/>
      <c r="TV68" s="1799"/>
      <c r="TW68" s="1799"/>
      <c r="TX68" s="1799"/>
      <c r="TY68" s="1799"/>
      <c r="TZ68" s="1799"/>
      <c r="UA68" s="1799"/>
      <c r="UB68" s="1799"/>
      <c r="UC68" s="1799"/>
      <c r="UD68" s="1799"/>
      <c r="UE68" s="1799"/>
      <c r="UF68" s="1799"/>
      <c r="UG68" s="1799"/>
      <c r="UH68" s="1799"/>
      <c r="UI68" s="1799"/>
      <c r="UJ68" s="1799"/>
      <c r="UK68" s="1799"/>
      <c r="UL68" s="1799"/>
      <c r="UM68" s="1799"/>
      <c r="UN68" s="1799"/>
      <c r="UO68" s="1799"/>
      <c r="UP68" s="1799"/>
      <c r="UQ68" s="2536"/>
      <c r="UR68" s="2536"/>
    </row>
    <row r="69" spans="1:564" outlineLevel="1">
      <c r="B69" s="2482"/>
      <c r="C69" s="3925"/>
      <c r="D69" s="1811"/>
      <c r="E69" s="1812"/>
      <c r="F69" s="1812"/>
      <c r="G69" s="1812"/>
      <c r="H69" s="1812"/>
      <c r="I69" s="1813"/>
      <c r="J69" s="1812"/>
      <c r="K69" s="1812"/>
      <c r="L69" s="1812"/>
      <c r="M69" s="1812"/>
      <c r="N69" s="1813"/>
      <c r="O69" s="1812"/>
      <c r="P69" s="1812"/>
      <c r="Q69" s="1812"/>
      <c r="R69" s="1812"/>
      <c r="S69" s="1813"/>
      <c r="T69" s="1812"/>
      <c r="U69" s="1812"/>
      <c r="V69" s="1812"/>
      <c r="W69" s="1812"/>
      <c r="X69" s="1813"/>
      <c r="Y69" s="1812"/>
      <c r="Z69" s="1812"/>
      <c r="AA69" s="1812"/>
      <c r="AB69" s="1812"/>
      <c r="AC69" s="1813"/>
      <c r="AD69" s="1812"/>
      <c r="AE69" s="1812"/>
      <c r="AF69" s="1812"/>
      <c r="AG69" s="1812"/>
      <c r="AH69" s="1813"/>
      <c r="AI69" s="1812"/>
      <c r="AJ69" s="1812"/>
      <c r="AK69" s="1812"/>
      <c r="AL69" s="1812"/>
      <c r="AM69" s="1813"/>
      <c r="AN69" s="1812"/>
      <c r="AO69" s="1812"/>
      <c r="AP69" s="1812"/>
      <c r="AQ69" s="1812"/>
      <c r="AR69" s="2776"/>
      <c r="AS69" s="2777"/>
      <c r="AT69" s="2777"/>
      <c r="AU69" s="2777"/>
      <c r="AV69" s="2777"/>
      <c r="AW69" s="2776"/>
      <c r="AX69" s="2777"/>
      <c r="AY69" s="2777"/>
      <c r="AZ69" s="2777"/>
      <c r="BA69" s="2777"/>
      <c r="BB69" s="2776"/>
      <c r="BC69" s="2777"/>
      <c r="BD69" s="2777"/>
      <c r="BE69" s="2777"/>
      <c r="BF69" s="2777"/>
      <c r="BG69" s="2803" t="s">
        <v>1879</v>
      </c>
      <c r="BH69" s="2804"/>
      <c r="BI69" s="1933"/>
      <c r="BJ69" s="1935"/>
      <c r="BK69" s="1935"/>
      <c r="BL69" s="1934"/>
      <c r="BM69" s="1935"/>
      <c r="BN69" s="1935"/>
      <c r="BO69" s="1935"/>
      <c r="BP69" s="1935"/>
      <c r="BQ69" s="1934"/>
      <c r="BR69" s="1935"/>
      <c r="BS69" s="1935"/>
      <c r="BT69" s="1935"/>
      <c r="BU69" s="1935"/>
      <c r="BV69" s="1934"/>
      <c r="BW69" s="1935"/>
      <c r="BX69" s="1935"/>
      <c r="BY69" s="1935"/>
      <c r="BZ69" s="1935"/>
      <c r="CA69" s="1934"/>
      <c r="CB69" s="1935"/>
      <c r="CC69" s="1935"/>
      <c r="CD69" s="1935"/>
      <c r="CE69" s="1935"/>
      <c r="CF69" s="1934"/>
      <c r="CG69" s="1935"/>
      <c r="CH69" s="1935"/>
      <c r="CI69" s="1935"/>
      <c r="CJ69" s="1935"/>
      <c r="CK69" s="1934"/>
      <c r="CL69" s="1935"/>
      <c r="CM69" s="1935"/>
      <c r="CN69" s="1935"/>
      <c r="CO69" s="1935"/>
      <c r="CP69" s="1934"/>
      <c r="CQ69" s="1935"/>
      <c r="CR69" s="1935"/>
      <c r="CS69" s="1935"/>
      <c r="CT69" s="1935"/>
      <c r="CU69" s="1934"/>
      <c r="CV69" s="1935"/>
      <c r="CW69" s="1935"/>
      <c r="CX69" s="1935"/>
      <c r="CY69" s="1935"/>
      <c r="CZ69" s="1934"/>
      <c r="DA69" s="1935"/>
      <c r="DB69" s="1935"/>
      <c r="DC69" s="1935"/>
      <c r="DD69" s="1935"/>
      <c r="DE69" s="1934"/>
      <c r="DF69" s="1935"/>
      <c r="DG69" s="1935"/>
      <c r="DH69" s="1935"/>
      <c r="DI69" s="1935"/>
      <c r="DJ69" s="1934"/>
      <c r="DK69" s="1935"/>
      <c r="DL69" s="1935"/>
      <c r="DM69" s="1935"/>
      <c r="DN69" s="1935"/>
      <c r="DO69" s="1934"/>
      <c r="DP69" s="1935"/>
      <c r="DQ69" s="1935"/>
      <c r="DR69" s="1935"/>
      <c r="DS69" s="1935"/>
      <c r="DT69" s="1934"/>
      <c r="DU69" s="1935"/>
      <c r="DV69" s="1935"/>
      <c r="DW69" s="1935"/>
      <c r="DX69" s="1935"/>
      <c r="DY69" s="1934"/>
      <c r="DZ69" s="2255"/>
      <c r="EA69" s="1935"/>
      <c r="EB69" s="1935"/>
      <c r="EC69" s="2255"/>
      <c r="ED69" s="1934"/>
      <c r="EE69" s="1935"/>
      <c r="EF69" s="1935"/>
      <c r="EG69" s="2255" t="s">
        <v>1875</v>
      </c>
      <c r="EH69" s="1808"/>
      <c r="EI69" s="1809"/>
      <c r="EJ69" s="1808"/>
      <c r="EK69" s="1808"/>
      <c r="EL69" s="1808"/>
      <c r="EM69" s="1808"/>
      <c r="EN69" s="1809"/>
      <c r="EO69" s="1808"/>
      <c r="EP69" s="1808"/>
      <c r="EQ69" s="1808"/>
      <c r="ER69" s="1808"/>
      <c r="ES69" s="1809"/>
      <c r="ET69" s="1808"/>
      <c r="EU69" s="1808"/>
      <c r="EV69" s="1808"/>
      <c r="EW69" s="1808"/>
      <c r="EX69" s="1809"/>
      <c r="EY69" s="2512"/>
      <c r="EZ69" s="1814"/>
      <c r="FA69" s="1814"/>
      <c r="FB69" s="1814"/>
      <c r="FC69" s="1814"/>
      <c r="FD69" s="1814"/>
      <c r="FE69" s="1814"/>
      <c r="FF69" s="1814"/>
      <c r="FG69" s="1814"/>
      <c r="FH69" s="1814"/>
      <c r="FI69" s="1814"/>
      <c r="FJ69" s="1814"/>
      <c r="FK69" s="1814"/>
      <c r="FL69" s="1814"/>
      <c r="FM69" s="1814"/>
      <c r="FN69" s="1814"/>
      <c r="FO69" s="1814"/>
      <c r="FP69" s="1814"/>
      <c r="FQ69" s="1814"/>
      <c r="FR69" s="1814"/>
      <c r="FS69" s="1814"/>
      <c r="FT69" s="1814"/>
      <c r="FU69" s="1814"/>
      <c r="FV69" s="1814"/>
      <c r="FW69" s="1814"/>
      <c r="FX69" s="1814"/>
      <c r="FY69" s="1814"/>
      <c r="FZ69" s="1814"/>
      <c r="GA69" s="1814"/>
      <c r="GB69" s="1814"/>
      <c r="GC69" s="1814"/>
      <c r="GD69" s="1814"/>
      <c r="GE69" s="1814"/>
      <c r="GF69" s="1799"/>
      <c r="GG69" s="1799"/>
      <c r="GH69" s="1799"/>
      <c r="GI69" s="1799"/>
      <c r="GJ69" s="1799"/>
      <c r="GK69" s="1799"/>
      <c r="GL69" s="1799"/>
      <c r="GM69" s="1799"/>
      <c r="GN69" s="1799"/>
      <c r="GO69" s="1799"/>
      <c r="GP69" s="1799"/>
      <c r="GQ69" s="1799"/>
      <c r="GR69" s="1799"/>
      <c r="GS69" s="1799"/>
      <c r="GT69" s="1799"/>
      <c r="GU69" s="1799"/>
      <c r="GV69" s="2495"/>
      <c r="GW69" s="1799"/>
      <c r="MT69" s="1827"/>
      <c r="MU69" s="4114"/>
      <c r="MV69" s="4115"/>
      <c r="MW69" s="1874"/>
      <c r="MX69" s="1818"/>
      <c r="MY69" s="1818"/>
      <c r="MZ69" s="1818"/>
      <c r="NA69" s="1818"/>
      <c r="NB69" s="1819"/>
      <c r="NC69" s="1818"/>
      <c r="ND69" s="1818"/>
      <c r="NE69" s="1818"/>
      <c r="NF69" s="1818"/>
      <c r="NG69" s="1819"/>
      <c r="NH69" s="1818"/>
      <c r="NI69" s="1818"/>
      <c r="NJ69" s="1818"/>
      <c r="NK69" s="1818"/>
      <c r="NL69" s="1819"/>
      <c r="NM69" s="1818"/>
      <c r="NN69" s="1818"/>
      <c r="NO69" s="1818"/>
      <c r="NP69" s="1818"/>
      <c r="NQ69" s="1819"/>
      <c r="NR69" s="1818"/>
      <c r="NS69" s="1818"/>
      <c r="NT69" s="1818"/>
      <c r="NU69" s="1933" t="s">
        <v>1568</v>
      </c>
      <c r="NV69" s="1934"/>
      <c r="NW69" s="1935"/>
      <c r="NX69" s="1935"/>
      <c r="NY69" s="1935"/>
      <c r="NZ69" s="1935"/>
      <c r="OA69" s="1934"/>
      <c r="OB69" s="1935"/>
      <c r="OC69" s="1935"/>
      <c r="OD69" s="1935"/>
      <c r="OE69" s="1935"/>
      <c r="OF69" s="1934"/>
      <c r="OG69" s="1935"/>
      <c r="OH69" s="1935"/>
      <c r="OI69" s="1935"/>
      <c r="OJ69" s="1935"/>
      <c r="OK69" s="1936"/>
      <c r="OL69" s="1935"/>
      <c r="OM69" s="1935"/>
      <c r="ON69" s="1935"/>
      <c r="OO69" s="1935"/>
      <c r="OP69" s="1934"/>
      <c r="OQ69" s="1935"/>
      <c r="OR69" s="1935"/>
      <c r="OS69" s="1935"/>
      <c r="OT69" s="1935"/>
      <c r="OU69" s="1934"/>
      <c r="OV69" s="1935"/>
      <c r="OW69" s="1935"/>
      <c r="OX69" s="1935"/>
      <c r="OY69" s="1935"/>
      <c r="OZ69" s="1934"/>
      <c r="PA69" s="1935"/>
      <c r="PB69" s="1933"/>
      <c r="PC69" s="1935"/>
      <c r="PD69" s="1935"/>
      <c r="PE69" s="1936" t="s">
        <v>1569</v>
      </c>
      <c r="PF69" s="1937"/>
      <c r="PG69" s="1937"/>
      <c r="PH69" s="1937"/>
      <c r="PI69" s="1937"/>
      <c r="PJ69" s="1938"/>
      <c r="PK69" s="1937"/>
      <c r="PL69" s="1937"/>
      <c r="PM69" s="1937"/>
      <c r="PN69" s="1937"/>
      <c r="PO69" s="1938"/>
      <c r="PP69" s="1939" t="s">
        <v>1570</v>
      </c>
      <c r="PQ69" s="1818"/>
      <c r="PR69" s="1818"/>
      <c r="PS69" s="1818"/>
      <c r="PT69" s="1819"/>
      <c r="PU69" s="1818"/>
      <c r="PV69" s="1818"/>
      <c r="PW69" s="1818"/>
      <c r="PX69" s="1818"/>
      <c r="PY69" s="1819"/>
      <c r="PZ69" s="1818"/>
      <c r="QA69" s="1818"/>
      <c r="QB69" s="1818"/>
      <c r="QC69" s="1818"/>
      <c r="QD69" s="1819"/>
      <c r="QE69" s="1818"/>
      <c r="QF69" s="1818"/>
      <c r="QG69" s="1818"/>
      <c r="QH69" s="1818"/>
      <c r="QI69" s="1819"/>
      <c r="QJ69" s="1818"/>
      <c r="QK69" s="1818"/>
      <c r="QL69" s="1818"/>
      <c r="QM69" s="1818"/>
      <c r="QN69" s="1819"/>
      <c r="QO69" s="1818"/>
      <c r="QP69" s="1818"/>
      <c r="QQ69" s="1818"/>
      <c r="QR69" s="1818"/>
      <c r="QS69" s="1819"/>
      <c r="QT69" s="1818"/>
      <c r="QU69" s="1818"/>
      <c r="QV69" s="1818"/>
      <c r="QW69" s="1818"/>
      <c r="QX69" s="1819"/>
      <c r="QY69" s="1818"/>
      <c r="QZ69" s="1818"/>
      <c r="RA69" s="1818"/>
      <c r="RB69" s="1818"/>
      <c r="RC69" s="1819"/>
      <c r="RD69" s="1818"/>
      <c r="RE69" s="1818"/>
      <c r="RF69" s="1818"/>
      <c r="RG69" s="1818"/>
      <c r="RH69" s="1819"/>
      <c r="RI69" s="1818"/>
      <c r="RJ69" s="1818"/>
      <c r="RK69" s="1818"/>
      <c r="RL69" s="1818"/>
      <c r="RM69" s="1819"/>
      <c r="RN69" s="1818"/>
      <c r="RO69" s="1818"/>
      <c r="RP69" s="1818"/>
      <c r="RQ69" s="1818"/>
      <c r="RR69" s="1819"/>
      <c r="RS69" s="1818"/>
      <c r="RT69" s="1818"/>
      <c r="RU69" s="1818"/>
      <c r="RV69" s="1818"/>
      <c r="RW69" s="1819"/>
      <c r="RX69" s="1818"/>
      <c r="RY69" s="1818"/>
      <c r="RZ69" s="1818"/>
      <c r="SA69" s="1818"/>
      <c r="SB69" s="1819"/>
      <c r="SC69" s="1818"/>
      <c r="SD69" s="1818"/>
      <c r="SE69" s="1818"/>
      <c r="SF69" s="1818"/>
      <c r="SG69" s="1819"/>
      <c r="SH69" s="1818"/>
      <c r="SI69" s="1818"/>
      <c r="SJ69" s="1818"/>
      <c r="SK69" s="1818"/>
      <c r="SL69" s="1819"/>
      <c r="SM69" s="1818"/>
      <c r="SN69" s="1818"/>
      <c r="SO69" s="1818"/>
      <c r="SP69" s="1818"/>
      <c r="SQ69" s="1819"/>
      <c r="SR69" s="1799"/>
      <c r="SS69" s="1799"/>
      <c r="ST69" s="1799"/>
      <c r="SU69" s="1799"/>
      <c r="SV69" s="1799"/>
      <c r="SW69" s="1799"/>
      <c r="SX69" s="1799"/>
      <c r="SY69" s="1799"/>
      <c r="SZ69" s="1799"/>
      <c r="TA69" s="1799"/>
      <c r="TB69" s="1799"/>
      <c r="TC69" s="1799"/>
      <c r="TD69" s="1799"/>
      <c r="TE69" s="1799"/>
      <c r="TF69" s="1799"/>
      <c r="TG69" s="1799"/>
      <c r="TH69" s="1799"/>
      <c r="TI69" s="1799"/>
      <c r="TJ69" s="1799"/>
      <c r="TK69" s="1799"/>
      <c r="TL69" s="1799"/>
      <c r="TM69" s="1799"/>
      <c r="TN69" s="1799"/>
      <c r="TO69" s="1799"/>
      <c r="TP69" s="1799"/>
      <c r="TQ69" s="1799"/>
      <c r="TR69" s="1799"/>
      <c r="TS69" s="1799"/>
      <c r="TT69" s="1799"/>
      <c r="TU69" s="1799"/>
      <c r="TV69" s="1799"/>
      <c r="TW69" s="1799"/>
      <c r="TX69" s="1799"/>
      <c r="TY69" s="1799"/>
      <c r="TZ69" s="1799"/>
      <c r="UA69" s="1799"/>
      <c r="UB69" s="1799"/>
      <c r="UC69" s="1799"/>
      <c r="UD69" s="1799"/>
      <c r="UE69" s="1799"/>
      <c r="UF69" s="1799"/>
      <c r="UG69" s="1799"/>
      <c r="UH69" s="1799"/>
      <c r="UI69" s="1799"/>
      <c r="UJ69" s="1799"/>
      <c r="UK69" s="1799"/>
      <c r="UL69" s="1799"/>
      <c r="UM69" s="1799"/>
      <c r="UN69" s="1799"/>
      <c r="UO69" s="1799"/>
      <c r="UP69" s="1799"/>
      <c r="UQ69" s="2536"/>
      <c r="UR69" s="2536"/>
    </row>
    <row r="70" spans="1:564" outlineLevel="1">
      <c r="B70" s="2482"/>
      <c r="C70" s="3925"/>
      <c r="D70" s="1811"/>
      <c r="E70" s="1812"/>
      <c r="F70" s="1812"/>
      <c r="G70" s="1812"/>
      <c r="H70" s="1812"/>
      <c r="I70" s="1813"/>
      <c r="J70" s="1812"/>
      <c r="K70" s="1812"/>
      <c r="L70" s="1812"/>
      <c r="M70" s="1812"/>
      <c r="N70" s="1813"/>
      <c r="O70" s="1812"/>
      <c r="P70" s="1812"/>
      <c r="Q70" s="1812"/>
      <c r="R70" s="1812"/>
      <c r="S70" s="1813"/>
      <c r="T70" s="1812"/>
      <c r="U70" s="1812"/>
      <c r="V70" s="1812"/>
      <c r="W70" s="1812"/>
      <c r="X70" s="1813"/>
      <c r="Y70" s="1812"/>
      <c r="Z70" s="1812"/>
      <c r="AA70" s="1812"/>
      <c r="AB70" s="1812"/>
      <c r="AC70" s="1813"/>
      <c r="AD70" s="1812"/>
      <c r="AE70" s="1812"/>
      <c r="AF70" s="1812"/>
      <c r="AG70" s="1812"/>
      <c r="AH70" s="1813"/>
      <c r="AI70" s="1812"/>
      <c r="AJ70" s="1812"/>
      <c r="AK70" s="1812"/>
      <c r="AL70" s="1812"/>
      <c r="AM70" s="1813"/>
      <c r="AN70" s="1812"/>
      <c r="AO70" s="1812"/>
      <c r="AP70" s="1812"/>
      <c r="AQ70" s="1812"/>
      <c r="AR70" s="1813"/>
      <c r="AS70" s="1812"/>
      <c r="AT70" s="1812"/>
      <c r="AU70" s="1812"/>
      <c r="AV70" s="1812"/>
      <c r="AW70" s="1813"/>
      <c r="AX70" s="1812"/>
      <c r="AY70" s="1812"/>
      <c r="AZ70" s="1812"/>
      <c r="BA70" s="1812"/>
      <c r="BB70" s="1813"/>
      <c r="BC70" s="1812"/>
      <c r="BD70" s="1812"/>
      <c r="BE70" s="2807"/>
      <c r="BF70" s="2807"/>
      <c r="BG70" s="2808"/>
      <c r="BH70" s="2807"/>
      <c r="BI70" s="2809"/>
      <c r="BJ70" s="2810"/>
      <c r="BK70" s="2810"/>
      <c r="BL70" s="2811"/>
      <c r="BM70" s="2810"/>
      <c r="BN70" s="2810"/>
      <c r="BO70" s="2810"/>
      <c r="BP70" s="2810"/>
      <c r="BQ70" s="2811"/>
      <c r="BR70" s="2810"/>
      <c r="BS70" s="2810"/>
      <c r="BT70" s="2810"/>
      <c r="BU70" s="2810"/>
      <c r="BV70" s="2811"/>
      <c r="BW70" s="2810"/>
      <c r="BX70" s="2810"/>
      <c r="BY70" s="2810"/>
      <c r="BZ70" s="2810"/>
      <c r="CA70" s="2811"/>
      <c r="CB70" s="2810"/>
      <c r="CC70" s="2810"/>
      <c r="CD70" s="2810"/>
      <c r="CE70" s="2810"/>
      <c r="CF70" s="2811"/>
      <c r="CG70" s="2810"/>
      <c r="CH70" s="2810"/>
      <c r="CI70" s="2810"/>
      <c r="CJ70" s="2810"/>
      <c r="CK70" s="2811"/>
      <c r="CL70" s="2810"/>
      <c r="CM70" s="2810"/>
      <c r="CN70" s="2810"/>
      <c r="CO70" s="2784" t="s">
        <v>1878</v>
      </c>
      <c r="CP70" s="2786"/>
      <c r="CQ70" s="2785"/>
      <c r="CR70" s="2785"/>
      <c r="CS70" s="2785"/>
      <c r="CT70" s="2785"/>
      <c r="CU70" s="2786"/>
      <c r="CV70" s="2785"/>
      <c r="CW70" s="2785"/>
      <c r="CX70" s="2785"/>
      <c r="CY70" s="2785"/>
      <c r="CZ70" s="2786"/>
      <c r="DA70" s="2785"/>
      <c r="DB70" s="2785"/>
      <c r="DC70" s="2785"/>
      <c r="DD70" s="2785"/>
      <c r="DE70" s="2786"/>
      <c r="DF70" s="2785"/>
      <c r="DG70" s="2785"/>
      <c r="DH70" s="2785"/>
      <c r="DI70" s="2785"/>
      <c r="DJ70" s="2786"/>
      <c r="DK70" s="2785"/>
      <c r="DL70" s="2785"/>
      <c r="DM70" s="2785"/>
      <c r="DN70" s="2785"/>
      <c r="DO70" s="2786"/>
      <c r="DP70" s="2785"/>
      <c r="DQ70" s="2785"/>
      <c r="DR70" s="2785"/>
      <c r="DS70" s="2785"/>
      <c r="DT70" s="2786"/>
      <c r="DU70" s="2785"/>
      <c r="DV70" s="2785"/>
      <c r="DW70" s="2785"/>
      <c r="DX70" s="2785"/>
      <c r="DY70" s="2786"/>
      <c r="DZ70" s="2785"/>
      <c r="EA70" s="2785"/>
      <c r="EB70" s="2785"/>
      <c r="EC70" s="2785"/>
      <c r="ED70" s="2786"/>
      <c r="EE70" s="2785"/>
      <c r="EF70" s="2785"/>
      <c r="EG70" s="2785"/>
      <c r="EH70" s="2785"/>
      <c r="EI70" s="2786"/>
      <c r="EJ70" s="2785"/>
      <c r="EK70" s="2785"/>
      <c r="EL70" s="2785"/>
      <c r="EM70" s="2785"/>
      <c r="EN70" s="2786"/>
      <c r="EO70" s="2785"/>
      <c r="EP70" s="2785"/>
      <c r="EQ70" s="2785"/>
      <c r="ER70" s="2785"/>
      <c r="ES70" s="2786"/>
      <c r="ET70" s="2785"/>
      <c r="EU70" s="2785"/>
      <c r="EV70" s="2785"/>
      <c r="EW70" s="2785"/>
      <c r="EX70" s="2786"/>
      <c r="EY70" s="2815"/>
      <c r="EZ70" s="2813"/>
      <c r="FA70" s="2813"/>
      <c r="FB70" s="2813"/>
      <c r="FC70" s="2813"/>
      <c r="FD70" s="2813"/>
      <c r="FE70" s="2813"/>
      <c r="FF70" s="2813"/>
      <c r="FG70" s="2813"/>
      <c r="FH70" s="2813"/>
      <c r="FI70" s="2813"/>
      <c r="FJ70" s="2813"/>
      <c r="FK70" s="2813"/>
      <c r="FL70" s="2813"/>
      <c r="FM70" s="2813"/>
      <c r="FN70" s="2813"/>
      <c r="FO70" s="2813"/>
      <c r="FP70" s="2813"/>
      <c r="FQ70" s="2813"/>
      <c r="FR70" s="2814"/>
      <c r="FS70" s="2813"/>
      <c r="FT70" s="2813"/>
      <c r="FU70" s="2814"/>
      <c r="FV70" s="2813"/>
      <c r="FW70" s="2813"/>
      <c r="FX70" s="2814" t="s">
        <v>1874</v>
      </c>
      <c r="FY70" s="1814"/>
      <c r="FZ70" s="1814"/>
      <c r="GA70" s="1814"/>
      <c r="GB70" s="1814"/>
      <c r="GC70" s="1814"/>
      <c r="GD70" s="1814"/>
      <c r="GE70" s="1814"/>
      <c r="GF70" s="1799"/>
      <c r="GG70" s="1799"/>
      <c r="GH70" s="1799"/>
      <c r="GI70" s="1799"/>
      <c r="GJ70" s="1799"/>
      <c r="GK70" s="1799"/>
      <c r="GL70" s="1799"/>
      <c r="GM70" s="1799"/>
      <c r="GN70" s="1799"/>
      <c r="GO70" s="1799"/>
      <c r="GP70" s="1799"/>
      <c r="GQ70" s="1799"/>
      <c r="GR70" s="1799"/>
      <c r="GS70" s="1799"/>
      <c r="GT70" s="1799"/>
      <c r="GU70" s="1799"/>
      <c r="GV70" s="2502"/>
      <c r="GW70" s="1799"/>
      <c r="MT70" s="1799"/>
      <c r="MU70" s="4114"/>
      <c r="MV70" s="1799">
        <v>210</v>
      </c>
      <c r="MW70" s="1811"/>
      <c r="MX70" s="1812"/>
      <c r="MY70" s="1812"/>
      <c r="MZ70" s="1812"/>
      <c r="NA70" s="1812"/>
      <c r="NB70" s="1813"/>
      <c r="NC70" s="1812"/>
      <c r="ND70" s="1812"/>
      <c r="NE70" s="1812"/>
      <c r="NF70" s="1812"/>
      <c r="NG70" s="1813"/>
      <c r="NH70" s="1812"/>
      <c r="NI70" s="1812"/>
      <c r="NJ70" s="1812"/>
      <c r="NK70" s="1812"/>
      <c r="NL70" s="1813"/>
      <c r="NM70" s="1815"/>
      <c r="NN70" s="1815"/>
      <c r="NO70" s="1815"/>
      <c r="NP70" s="1815"/>
      <c r="NQ70" s="1816"/>
      <c r="NR70" s="1940"/>
      <c r="NS70" s="1815"/>
      <c r="NT70" s="1815"/>
      <c r="NU70" s="1940"/>
      <c r="NV70" s="1816"/>
      <c r="NW70" s="1815"/>
      <c r="NX70" s="1815"/>
      <c r="NY70" s="1815"/>
      <c r="NZ70" s="1815"/>
      <c r="OA70" s="1816"/>
      <c r="OB70" s="1815"/>
      <c r="OC70" s="1815"/>
      <c r="OD70" s="1815"/>
      <c r="OE70" s="1815"/>
      <c r="OF70" s="1816"/>
      <c r="OG70" s="1815"/>
      <c r="OH70" s="1815"/>
      <c r="OI70" s="1815"/>
      <c r="OJ70" s="1815"/>
      <c r="OK70" s="1941"/>
      <c r="OL70" s="1815"/>
      <c r="OM70" s="1815"/>
      <c r="ON70" s="1815"/>
      <c r="OO70" s="1815"/>
      <c r="OP70" s="1813"/>
      <c r="OQ70" s="1812"/>
      <c r="OR70" s="1812"/>
      <c r="OS70" s="1812"/>
      <c r="OT70" s="1812"/>
      <c r="OU70" s="1813"/>
      <c r="OV70" s="1812"/>
      <c r="OW70" s="1812"/>
      <c r="OX70" s="1812"/>
      <c r="OY70" s="1812"/>
      <c r="OZ70" s="1813"/>
      <c r="PA70" s="1815"/>
      <c r="PB70" s="1817"/>
      <c r="PC70" s="1818"/>
      <c r="PD70" s="1818"/>
      <c r="PE70" s="1819"/>
      <c r="PF70" s="1818"/>
      <c r="PG70" s="1818"/>
      <c r="PH70" s="1818"/>
      <c r="PI70" s="1818"/>
      <c r="PJ70" s="1819"/>
      <c r="PK70" s="1818"/>
      <c r="PL70" s="1818"/>
      <c r="PM70" s="1818"/>
      <c r="PN70" s="1818"/>
      <c r="PO70" s="1819"/>
      <c r="PP70" s="1818"/>
      <c r="PQ70" s="1818"/>
      <c r="PR70" s="1818"/>
      <c r="PS70" s="1818"/>
      <c r="PT70" s="1819"/>
      <c r="PU70" s="1818"/>
      <c r="PV70" s="1818"/>
      <c r="PW70" s="1818"/>
      <c r="PX70" s="1818"/>
      <c r="PY70" s="1819"/>
      <c r="PZ70" s="1818"/>
      <c r="QA70" s="1818"/>
      <c r="QB70" s="1818"/>
      <c r="QC70" s="1818"/>
      <c r="QD70" s="1819"/>
      <c r="QE70" s="1818"/>
      <c r="QF70" s="1818"/>
      <c r="QG70" s="1818"/>
      <c r="QH70" s="1818"/>
      <c r="QI70" s="1819"/>
      <c r="QJ70" s="1818"/>
      <c r="QK70" s="1818"/>
      <c r="QL70" s="1818"/>
      <c r="QM70" s="1818"/>
      <c r="QN70" s="1819"/>
      <c r="QO70" s="1818"/>
      <c r="QP70" s="1818"/>
      <c r="QQ70" s="1818"/>
      <c r="QR70" s="1818"/>
      <c r="QS70" s="1819"/>
      <c r="QT70" s="1818"/>
      <c r="QU70" s="1818"/>
      <c r="QV70" s="1818"/>
      <c r="QW70" s="1818"/>
      <c r="QX70" s="1819"/>
      <c r="QY70" s="1818"/>
      <c r="QZ70" s="1818"/>
      <c r="RA70" s="1818"/>
      <c r="RB70" s="1818"/>
      <c r="RC70" s="1819"/>
      <c r="RD70" s="1818"/>
      <c r="RE70" s="1818"/>
      <c r="RF70" s="1818"/>
      <c r="RG70" s="1818"/>
      <c r="RH70" s="1819"/>
      <c r="RI70" s="1818"/>
      <c r="RJ70" s="1818"/>
      <c r="RK70" s="1818"/>
      <c r="RL70" s="1818"/>
      <c r="RM70" s="1819"/>
      <c r="RN70" s="1818"/>
      <c r="RO70" s="1818"/>
      <c r="RP70" s="1818"/>
      <c r="RQ70" s="1818"/>
      <c r="RR70" s="1819"/>
      <c r="RS70" s="1818"/>
      <c r="RT70" s="1818"/>
      <c r="RU70" s="1818"/>
      <c r="RV70" s="1818"/>
      <c r="RW70" s="1819"/>
      <c r="RX70" s="1818"/>
      <c r="RY70" s="1818"/>
      <c r="RZ70" s="1818"/>
      <c r="SA70" s="1818"/>
      <c r="SB70" s="1819"/>
      <c r="SC70" s="1818"/>
      <c r="SD70" s="1818"/>
      <c r="SE70" s="1818"/>
      <c r="SF70" s="1818"/>
      <c r="SG70" s="1819"/>
      <c r="SH70" s="1818"/>
      <c r="SI70" s="1818"/>
      <c r="SJ70" s="1818"/>
      <c r="SK70" s="1818"/>
      <c r="SL70" s="1819"/>
      <c r="SM70" s="1818"/>
      <c r="SN70" s="1818"/>
      <c r="SO70" s="1818"/>
      <c r="SP70" s="1818"/>
      <c r="SQ70" s="1819"/>
      <c r="SR70" s="1799"/>
      <c r="SS70" s="1799"/>
      <c r="ST70" s="1799"/>
      <c r="SU70" s="1799"/>
      <c r="SV70" s="1799"/>
      <c r="SW70" s="1799"/>
      <c r="SX70" s="1799"/>
      <c r="SY70" s="1799"/>
      <c r="SZ70" s="1799"/>
      <c r="TA70" s="1799"/>
      <c r="TB70" s="1799"/>
      <c r="TC70" s="1799"/>
      <c r="TD70" s="1799"/>
      <c r="TE70" s="1799"/>
      <c r="TF70" s="1799"/>
      <c r="TG70" s="1799"/>
      <c r="TH70" s="1799"/>
      <c r="TI70" s="1799"/>
      <c r="TJ70" s="1799"/>
      <c r="TK70" s="1799"/>
      <c r="TL70" s="1799"/>
      <c r="TM70" s="1799"/>
      <c r="TN70" s="1799"/>
      <c r="TO70" s="1799"/>
      <c r="TP70" s="1799"/>
      <c r="TQ70" s="1799"/>
      <c r="TR70" s="1799"/>
      <c r="TS70" s="1799"/>
      <c r="TT70" s="1799"/>
      <c r="TU70" s="1799"/>
      <c r="TV70" s="1799"/>
      <c r="TW70" s="1799"/>
      <c r="TX70" s="1799"/>
      <c r="TY70" s="1799"/>
      <c r="TZ70" s="1799"/>
      <c r="UA70" s="1799"/>
      <c r="UB70" s="1799"/>
      <c r="UC70" s="1799"/>
      <c r="UD70" s="1799"/>
      <c r="UE70" s="1799"/>
      <c r="UF70" s="1799"/>
      <c r="UG70" s="1799"/>
      <c r="UH70" s="1799"/>
      <c r="UI70" s="1799"/>
      <c r="UJ70" s="1799"/>
      <c r="UK70" s="1799"/>
      <c r="UL70" s="1799"/>
      <c r="UM70" s="1799"/>
      <c r="UN70" s="1799"/>
      <c r="UO70" s="1799"/>
      <c r="UP70" s="1799"/>
      <c r="UQ70" s="2536"/>
      <c r="UR70" s="2536"/>
    </row>
    <row r="71" spans="1:564" outlineLevel="1">
      <c r="B71" s="2482"/>
      <c r="C71" s="3925"/>
      <c r="D71" s="2462" t="s">
        <v>2137</v>
      </c>
      <c r="E71" s="2463"/>
      <c r="F71" s="2463"/>
      <c r="G71" s="2463"/>
      <c r="H71" s="2463"/>
      <c r="I71" s="2464"/>
      <c r="J71" s="2463"/>
      <c r="K71" s="2463"/>
      <c r="L71" s="2463"/>
      <c r="M71" s="2463"/>
      <c r="N71" s="2464"/>
      <c r="O71" s="2463"/>
      <c r="P71" s="2463"/>
      <c r="Q71" s="2463"/>
      <c r="R71" s="2463"/>
      <c r="S71" s="2464"/>
      <c r="T71" s="2463"/>
      <c r="U71" s="2463"/>
      <c r="V71" s="2463"/>
      <c r="W71" s="2463"/>
      <c r="X71" s="2464"/>
      <c r="Y71" s="2463"/>
      <c r="Z71" s="2463"/>
      <c r="AA71" s="2463"/>
      <c r="AB71" s="2463"/>
      <c r="AC71" s="2464"/>
      <c r="AD71" s="2463"/>
      <c r="AE71" s="2463"/>
      <c r="AF71" s="2463"/>
      <c r="AG71" s="2463"/>
      <c r="AH71" s="2464"/>
      <c r="AI71" s="2470" t="s">
        <v>1858</v>
      </c>
      <c r="AJ71" s="2460"/>
      <c r="AK71" s="2460"/>
      <c r="AL71" s="2460"/>
      <c r="AM71" s="2461"/>
      <c r="AN71" s="2460"/>
      <c r="AO71" s="2460"/>
      <c r="AP71" s="2460"/>
      <c r="AQ71" s="2460"/>
      <c r="AR71" s="2461"/>
      <c r="AS71" s="2460"/>
      <c r="AT71" s="2460"/>
      <c r="AU71" s="2460"/>
      <c r="AV71" s="2460"/>
      <c r="AW71" s="2461"/>
      <c r="AX71" s="2460"/>
      <c r="AY71" s="2460"/>
      <c r="AZ71" s="2460"/>
      <c r="BA71" s="2460"/>
      <c r="BB71" s="2461"/>
      <c r="BC71" s="2460"/>
      <c r="BD71" s="2460"/>
      <c r="BE71" s="2460"/>
      <c r="BF71" s="2460"/>
      <c r="BG71" s="2461"/>
      <c r="BH71" s="2460"/>
      <c r="BI71" s="2465"/>
      <c r="BJ71" s="2466"/>
      <c r="BK71" s="2466"/>
      <c r="BL71" s="2467"/>
      <c r="BM71" s="2471" t="s">
        <v>1857</v>
      </c>
      <c r="BN71" s="2468"/>
      <c r="BO71" s="2468"/>
      <c r="BP71" s="2468"/>
      <c r="BQ71" s="2469"/>
      <c r="BR71" s="2468"/>
      <c r="BS71" s="2468"/>
      <c r="BT71" s="2468"/>
      <c r="BU71" s="2468"/>
      <c r="BV71" s="2469"/>
      <c r="BW71" s="2468"/>
      <c r="BX71" s="2468"/>
      <c r="BY71" s="2468"/>
      <c r="BZ71" s="2468"/>
      <c r="CA71" s="2469"/>
      <c r="CB71" s="2468"/>
      <c r="CC71" s="2468"/>
      <c r="CD71" s="2468"/>
      <c r="CE71" s="2468"/>
      <c r="CF71" s="2469"/>
      <c r="CG71" s="2468"/>
      <c r="CH71" s="2468"/>
      <c r="CI71" s="2468"/>
      <c r="CJ71" s="2468"/>
      <c r="CK71" s="2469"/>
      <c r="CL71" s="2468"/>
      <c r="CM71" s="2468"/>
      <c r="CN71" s="2468"/>
      <c r="CO71" s="2468"/>
      <c r="CP71" s="2469"/>
      <c r="CQ71" s="2468"/>
      <c r="CR71" s="2468"/>
      <c r="CS71" s="2468"/>
      <c r="CT71" s="2468"/>
      <c r="CU71" s="2469"/>
      <c r="CV71" s="2468"/>
      <c r="CW71" s="2468"/>
      <c r="CX71" s="2468"/>
      <c r="CY71" s="2468"/>
      <c r="CZ71" s="2469"/>
      <c r="DA71" s="2468"/>
      <c r="DB71" s="2468"/>
      <c r="DC71" s="2468"/>
      <c r="DD71" s="2468"/>
      <c r="DE71" s="2469"/>
      <c r="DF71" s="2468"/>
      <c r="DG71" s="2468"/>
      <c r="DH71" s="2468"/>
      <c r="DI71" s="2468"/>
      <c r="DJ71" s="2469"/>
      <c r="DK71" s="2468"/>
      <c r="DL71" s="2468"/>
      <c r="DM71" s="2468"/>
      <c r="DN71" s="2468"/>
      <c r="DO71" s="2469"/>
      <c r="DP71" s="2468"/>
      <c r="DQ71" s="2468"/>
      <c r="DR71" s="2468"/>
      <c r="DS71" s="2468"/>
      <c r="DT71" s="2469"/>
      <c r="DU71" s="2474" t="s">
        <v>1869</v>
      </c>
      <c r="DV71" s="2475"/>
      <c r="DW71" s="2475"/>
      <c r="DX71" s="2475"/>
      <c r="DY71" s="2476"/>
      <c r="DZ71" s="2475"/>
      <c r="EA71" s="2475"/>
      <c r="EB71" s="2475"/>
      <c r="EC71" s="2475"/>
      <c r="ED71" s="2476"/>
      <c r="EE71" s="2475"/>
      <c r="EF71" s="2475"/>
      <c r="EG71" s="2475"/>
      <c r="EH71" s="2475"/>
      <c r="EI71" s="2476"/>
      <c r="EJ71" s="2475"/>
      <c r="EK71" s="2475"/>
      <c r="EL71" s="2475"/>
      <c r="EM71" s="2475"/>
      <c r="EN71" s="2476"/>
      <c r="EO71" s="2475"/>
      <c r="EP71" s="2475"/>
      <c r="EQ71" s="2475"/>
      <c r="ER71" s="2475"/>
      <c r="ES71" s="2476"/>
      <c r="ET71" s="2475"/>
      <c r="EU71" s="2475"/>
      <c r="EV71" s="2475"/>
      <c r="EW71" s="2475"/>
      <c r="EX71" s="2476"/>
      <c r="EY71" s="2513"/>
      <c r="EZ71" s="2472"/>
      <c r="FA71" s="2472"/>
      <c r="FB71" s="2472"/>
      <c r="FC71" s="2472"/>
      <c r="FD71" s="2472"/>
      <c r="FE71" s="2472"/>
      <c r="FF71" s="2472"/>
      <c r="FG71" s="2472"/>
      <c r="FH71" s="2473"/>
      <c r="FI71" s="2472"/>
      <c r="FJ71" s="2472"/>
      <c r="FK71" s="2472"/>
      <c r="FL71" s="2472"/>
      <c r="FM71" s="2472"/>
      <c r="FN71" s="2472"/>
      <c r="FO71" s="2472"/>
      <c r="FP71" s="2472"/>
      <c r="FQ71" s="2472"/>
      <c r="FR71" s="2478"/>
      <c r="FS71" s="2472"/>
      <c r="FT71" s="2472"/>
      <c r="FU71" s="2472"/>
      <c r="FV71" s="2472"/>
      <c r="FW71" s="2472"/>
      <c r="FX71" s="2472"/>
      <c r="FY71" s="2480"/>
      <c r="FZ71" s="2480"/>
      <c r="GA71" s="2480"/>
      <c r="GB71" s="2480"/>
      <c r="GC71" s="2480"/>
      <c r="GD71" s="2480"/>
      <c r="GE71" s="2480"/>
      <c r="GF71" s="2480"/>
      <c r="GG71" s="2480"/>
      <c r="GH71" s="2480"/>
      <c r="GI71" s="2480"/>
      <c r="GJ71" s="2480"/>
      <c r="GK71" s="2480"/>
      <c r="GL71" s="2480"/>
      <c r="GM71" s="2480"/>
      <c r="GN71" s="2480"/>
      <c r="GO71" s="2481" t="s">
        <v>1873</v>
      </c>
      <c r="GP71" s="1799"/>
      <c r="GQ71" s="1799"/>
      <c r="GR71" s="1799"/>
      <c r="GS71" s="1799"/>
      <c r="GT71" s="1799"/>
      <c r="GU71" s="1799"/>
      <c r="GV71" s="2495"/>
      <c r="GW71" s="1799"/>
      <c r="MT71" s="1799"/>
      <c r="MU71" s="4114"/>
      <c r="MV71" s="4119">
        <v>200</v>
      </c>
      <c r="MW71" s="1942"/>
      <c r="MX71" s="1923"/>
      <c r="MY71" s="1923"/>
      <c r="MZ71" s="1923"/>
      <c r="NA71" s="1923"/>
      <c r="NB71" s="1924"/>
      <c r="NC71" s="1923"/>
      <c r="ND71" s="1923"/>
      <c r="NE71" s="1923"/>
      <c r="NF71" s="1923"/>
      <c r="NG71" s="1924"/>
      <c r="NH71" s="1943"/>
      <c r="NI71" s="1943"/>
      <c r="NJ71" s="1943"/>
      <c r="NK71" s="1943"/>
      <c r="NL71" s="1944"/>
      <c r="NM71" s="1943"/>
      <c r="NN71" s="1943"/>
      <c r="NO71" s="1943"/>
      <c r="NP71" s="1943"/>
      <c r="NQ71" s="1944"/>
      <c r="NR71" s="1943"/>
      <c r="NS71" s="1943"/>
      <c r="NT71" s="1943"/>
      <c r="NU71" s="1943"/>
      <c r="NV71" s="1944"/>
      <c r="NW71" s="1943"/>
      <c r="NX71" s="1943"/>
      <c r="NY71" s="1943"/>
      <c r="NZ71" s="1943"/>
      <c r="OA71" s="1945" t="s">
        <v>1696</v>
      </c>
      <c r="OB71" s="1820"/>
      <c r="OC71" s="1820"/>
      <c r="OD71" s="1820"/>
      <c r="OE71" s="1820"/>
      <c r="OF71" s="1821"/>
      <c r="OG71" s="1820"/>
      <c r="OH71" s="1820"/>
      <c r="OI71" s="1820"/>
      <c r="OJ71" s="1820"/>
      <c r="OK71" s="1821"/>
      <c r="OL71" s="1820"/>
      <c r="OM71" s="1820"/>
      <c r="ON71" s="1820"/>
      <c r="OO71" s="1820"/>
      <c r="OP71" s="1821"/>
      <c r="OQ71" s="1820"/>
      <c r="OR71" s="1820"/>
      <c r="OS71" s="1820"/>
      <c r="OT71" s="1820"/>
      <c r="OU71" s="1821"/>
      <c r="OV71" s="1820"/>
      <c r="OW71" s="1820"/>
      <c r="OX71" s="1923"/>
      <c r="OY71" s="1923"/>
      <c r="OZ71" s="1924"/>
      <c r="PA71" s="1820"/>
      <c r="PB71" s="1822"/>
      <c r="PC71" s="1823"/>
      <c r="PD71" s="1823"/>
      <c r="PE71" s="1837"/>
      <c r="PF71" s="1823"/>
      <c r="PG71" s="1823"/>
      <c r="PH71" s="1823"/>
      <c r="PI71" s="1823"/>
      <c r="PJ71" s="1837"/>
      <c r="PK71" s="1823"/>
      <c r="PL71" s="1823"/>
      <c r="PM71" s="1823"/>
      <c r="PN71" s="1823"/>
      <c r="PO71" s="1837"/>
      <c r="PP71" s="1823"/>
      <c r="PQ71" s="1823"/>
      <c r="PR71" s="1823"/>
      <c r="PS71" s="1823"/>
      <c r="PT71" s="1837"/>
      <c r="PU71" s="1823"/>
      <c r="PV71" s="1823"/>
      <c r="PW71" s="1823"/>
      <c r="PX71" s="1823"/>
      <c r="PY71" s="1837"/>
      <c r="PZ71" s="1823"/>
      <c r="QA71" s="1823"/>
      <c r="QB71" s="1823"/>
      <c r="QC71" s="1823"/>
      <c r="QD71" s="1837"/>
      <c r="QE71" s="1823"/>
      <c r="QF71" s="1823"/>
      <c r="QG71" s="1823"/>
      <c r="QH71" s="1823"/>
      <c r="QI71" s="1837"/>
      <c r="QJ71" s="1823"/>
      <c r="QK71" s="1823"/>
      <c r="QL71" s="1823"/>
      <c r="QM71" s="1823"/>
      <c r="QN71" s="1837"/>
      <c r="QO71" s="1823"/>
      <c r="QP71" s="1823"/>
      <c r="QQ71" s="1823"/>
      <c r="QR71" s="1823"/>
      <c r="QS71" s="1837"/>
      <c r="QT71" s="1823"/>
      <c r="QU71" s="1823"/>
      <c r="QV71" s="1823"/>
      <c r="QW71" s="1823"/>
      <c r="QX71" s="1837"/>
      <c r="QY71" s="1823"/>
      <c r="QZ71" s="1823"/>
      <c r="RA71" s="1823"/>
      <c r="RB71" s="1823"/>
      <c r="RC71" s="1837"/>
      <c r="RD71" s="1823"/>
      <c r="RE71" s="1823"/>
      <c r="RF71" s="1823"/>
      <c r="RG71" s="1823"/>
      <c r="RH71" s="1837"/>
      <c r="RI71" s="1823"/>
      <c r="RJ71" s="1823"/>
      <c r="RK71" s="1823"/>
      <c r="RL71" s="1823"/>
      <c r="RM71" s="1837"/>
      <c r="RN71" s="1823"/>
      <c r="RO71" s="1823"/>
      <c r="RP71" s="1823"/>
      <c r="RQ71" s="1823"/>
      <c r="RR71" s="1837"/>
      <c r="RS71" s="1823"/>
      <c r="RT71" s="1823"/>
      <c r="RU71" s="1823"/>
      <c r="RV71" s="1823"/>
      <c r="RW71" s="1837"/>
      <c r="RX71" s="1823"/>
      <c r="RY71" s="1823"/>
      <c r="RZ71" s="1823"/>
      <c r="SA71" s="1823"/>
      <c r="SB71" s="1837"/>
      <c r="SC71" s="1823"/>
      <c r="SD71" s="1823"/>
      <c r="SE71" s="1823"/>
      <c r="SF71" s="1823"/>
      <c r="SG71" s="1837"/>
      <c r="SH71" s="1823"/>
      <c r="SI71" s="1823"/>
      <c r="SJ71" s="1823"/>
      <c r="SK71" s="1823"/>
      <c r="SL71" s="1837"/>
      <c r="SM71" s="1823"/>
      <c r="SN71" s="1823"/>
      <c r="SO71" s="1823"/>
      <c r="SP71" s="1823"/>
      <c r="SQ71" s="1837"/>
      <c r="SR71" s="1799"/>
      <c r="SS71" s="1799"/>
      <c r="ST71" s="1799"/>
      <c r="SU71" s="1799"/>
      <c r="SV71" s="1799"/>
      <c r="SW71" s="1799"/>
      <c r="SX71" s="1799"/>
      <c r="SY71" s="1799"/>
      <c r="SZ71" s="1799"/>
      <c r="TA71" s="1799"/>
      <c r="TB71" s="1799"/>
      <c r="TC71" s="1799"/>
      <c r="TD71" s="1799"/>
      <c r="TE71" s="1799"/>
      <c r="TF71" s="1799"/>
      <c r="TG71" s="1799"/>
      <c r="TH71" s="1799"/>
      <c r="TI71" s="1799"/>
      <c r="TJ71" s="1799"/>
      <c r="TK71" s="1799"/>
      <c r="TL71" s="1799"/>
      <c r="TM71" s="1799"/>
      <c r="TN71" s="1799"/>
      <c r="TO71" s="1799"/>
      <c r="TP71" s="1799"/>
      <c r="TQ71" s="1799"/>
      <c r="TR71" s="1799"/>
      <c r="TS71" s="1799"/>
      <c r="TT71" s="1799"/>
      <c r="TU71" s="1799"/>
      <c r="TV71" s="1799"/>
      <c r="TW71" s="1799"/>
      <c r="TX71" s="1799"/>
      <c r="TY71" s="1799"/>
      <c r="TZ71" s="1799"/>
      <c r="UA71" s="1799"/>
      <c r="UB71" s="1799"/>
      <c r="UC71" s="1799"/>
      <c r="UD71" s="1799"/>
      <c r="UE71" s="1799"/>
      <c r="UF71" s="1799"/>
      <c r="UG71" s="1799"/>
      <c r="UH71" s="1799"/>
      <c r="UI71" s="1799"/>
      <c r="UJ71" s="1799"/>
      <c r="UK71" s="1799"/>
      <c r="UL71" s="1799"/>
      <c r="UM71" s="1799"/>
      <c r="UN71" s="1799"/>
      <c r="UO71" s="1799"/>
      <c r="UP71" s="1799"/>
      <c r="UQ71" s="2536"/>
      <c r="UR71" s="2536"/>
    </row>
    <row r="72" spans="1:564" outlineLevel="1">
      <c r="B72" s="2482"/>
      <c r="C72" s="3925"/>
      <c r="D72" s="1811"/>
      <c r="E72" s="1812"/>
      <c r="F72" s="1812"/>
      <c r="G72" s="1812"/>
      <c r="H72" s="1812"/>
      <c r="I72" s="1813"/>
      <c r="J72" s="1812"/>
      <c r="K72" s="1812"/>
      <c r="L72" s="1812"/>
      <c r="M72" s="1812"/>
      <c r="N72" s="1813"/>
      <c r="O72" s="1812"/>
      <c r="P72" s="1812"/>
      <c r="Q72" s="1812"/>
      <c r="R72" s="1812"/>
      <c r="S72" s="1813"/>
      <c r="T72" s="1812"/>
      <c r="U72" s="1812"/>
      <c r="V72" s="1812"/>
      <c r="W72" s="1812"/>
      <c r="X72" s="1813"/>
      <c r="Y72" s="1812"/>
      <c r="Z72" s="1812"/>
      <c r="AA72" s="1812"/>
      <c r="AB72" s="1812"/>
      <c r="AC72" s="1813"/>
      <c r="AD72" s="1812"/>
      <c r="AE72" s="1812"/>
      <c r="AF72" s="1812"/>
      <c r="AG72" s="1812"/>
      <c r="AH72" s="1813"/>
      <c r="AI72" s="1812"/>
      <c r="AJ72" s="1812"/>
      <c r="AK72" s="1812"/>
      <c r="AL72" s="1812"/>
      <c r="AM72" s="1813"/>
      <c r="AN72" s="1812"/>
      <c r="AO72" s="1812"/>
      <c r="AP72" s="1812"/>
      <c r="AQ72" s="1812"/>
      <c r="AR72" s="1813"/>
      <c r="AS72" s="1812"/>
      <c r="AT72" s="1812"/>
      <c r="AU72" s="1812"/>
      <c r="AV72" s="1812"/>
      <c r="AW72" s="1813"/>
      <c r="AX72" s="1812"/>
      <c r="AY72" s="1812"/>
      <c r="AZ72" s="1812"/>
      <c r="BA72" s="1812"/>
      <c r="BB72" s="1813"/>
      <c r="BC72" s="1812"/>
      <c r="BD72" s="1812"/>
      <c r="BE72" s="1815"/>
      <c r="BF72" s="1815"/>
      <c r="BG72" s="1816"/>
      <c r="BH72" s="1815"/>
      <c r="BI72" s="1817"/>
      <c r="BJ72" s="1818"/>
      <c r="BK72" s="1818"/>
      <c r="BL72" s="1819"/>
      <c r="BM72" s="1818"/>
      <c r="BN72" s="1818"/>
      <c r="BO72" s="1808"/>
      <c r="BP72" s="1808"/>
      <c r="BQ72" s="1809"/>
      <c r="BR72" s="1808"/>
      <c r="BS72" s="1808"/>
      <c r="BT72" s="1808"/>
      <c r="BU72" s="1808"/>
      <c r="BV72" s="1809"/>
      <c r="BW72" s="1808"/>
      <c r="BX72" s="1808"/>
      <c r="BY72" s="1808"/>
      <c r="BZ72" s="1808"/>
      <c r="CA72" s="1809"/>
      <c r="CB72" s="1808"/>
      <c r="CC72" s="1808"/>
      <c r="CD72" s="1808"/>
      <c r="CE72" s="1808"/>
      <c r="CF72" s="1809"/>
      <c r="CG72" s="1808"/>
      <c r="CH72" s="1808"/>
      <c r="CI72" s="1808"/>
      <c r="CJ72" s="1808"/>
      <c r="CK72" s="1809"/>
      <c r="CL72" s="1808"/>
      <c r="CM72" s="1808"/>
      <c r="CN72" s="1808"/>
      <c r="CO72" s="1808"/>
      <c r="CP72" s="1809"/>
      <c r="CQ72" s="1808"/>
      <c r="CR72" s="1808"/>
      <c r="CS72" s="1808"/>
      <c r="CT72" s="1808"/>
      <c r="CU72" s="1809"/>
      <c r="CV72" s="1808"/>
      <c r="CW72" s="1808"/>
      <c r="CX72" s="1808"/>
      <c r="CY72" s="1808"/>
      <c r="CZ72" s="1809"/>
      <c r="DA72" s="1808"/>
      <c r="DB72" s="1808"/>
      <c r="DC72" s="1808"/>
      <c r="DD72" s="1808"/>
      <c r="DE72" s="1809"/>
      <c r="DF72" s="1808"/>
      <c r="DG72" s="1808"/>
      <c r="DH72" s="1808"/>
      <c r="DI72" s="1808"/>
      <c r="DJ72" s="1809"/>
      <c r="DK72" s="1808"/>
      <c r="DL72" s="1808"/>
      <c r="DM72" s="1808"/>
      <c r="DN72" s="1808"/>
      <c r="DO72" s="1809"/>
      <c r="DP72" s="1808"/>
      <c r="DQ72" s="1808"/>
      <c r="DR72" s="1808"/>
      <c r="DS72" s="1808"/>
      <c r="DT72" s="1809"/>
      <c r="DU72" s="1808"/>
      <c r="DV72" s="1808"/>
      <c r="DW72" s="1808"/>
      <c r="DX72" s="1808"/>
      <c r="DY72" s="1809"/>
      <c r="DZ72" s="1808"/>
      <c r="EA72" s="1808"/>
      <c r="EB72" s="1808"/>
      <c r="EC72" s="1808"/>
      <c r="ED72" s="1809"/>
      <c r="EE72" s="1808"/>
      <c r="EF72" s="1808"/>
      <c r="EG72" s="1808"/>
      <c r="EH72" s="1808"/>
      <c r="EI72" s="1809"/>
      <c r="EJ72" s="1808"/>
      <c r="EK72" s="1808"/>
      <c r="EL72" s="1808"/>
      <c r="EM72" s="1808"/>
      <c r="EN72" s="1809"/>
      <c r="EO72" s="1808"/>
      <c r="EP72" s="1808"/>
      <c r="EQ72" s="1808"/>
      <c r="ER72" s="1808"/>
      <c r="ES72" s="1809"/>
      <c r="ET72" s="1808"/>
      <c r="EU72" s="1808"/>
      <c r="EV72" s="1808"/>
      <c r="EW72" s="1808"/>
      <c r="EX72" s="1809"/>
      <c r="EY72" s="2514"/>
      <c r="EZ72" s="1799"/>
      <c r="FA72" s="1799"/>
      <c r="FB72" s="1799"/>
      <c r="FC72" s="1799"/>
      <c r="FD72" s="1799"/>
      <c r="FE72" s="1799"/>
      <c r="FF72" s="1799"/>
      <c r="FG72" s="1799"/>
      <c r="FH72" s="1799"/>
      <c r="FI72" s="1799"/>
      <c r="FJ72" s="1799"/>
      <c r="FK72" s="1799"/>
      <c r="FL72" s="1799"/>
      <c r="FM72" s="1799"/>
      <c r="FN72" s="1799"/>
      <c r="FO72" s="1799"/>
      <c r="FP72" s="1799"/>
      <c r="FQ72" s="1799"/>
      <c r="FR72" s="1799"/>
      <c r="FS72" s="1799"/>
      <c r="FT72" s="1799"/>
      <c r="FU72" s="1799"/>
      <c r="FV72" s="1799"/>
      <c r="FW72" s="1799"/>
      <c r="FX72" s="1799"/>
      <c r="FY72" s="1799"/>
      <c r="FZ72" s="1799"/>
      <c r="GA72" s="1799"/>
      <c r="GB72" s="1799"/>
      <c r="GC72" s="1799"/>
      <c r="GD72" s="1799"/>
      <c r="GE72" s="1799"/>
      <c r="GF72" s="1799"/>
      <c r="GG72" s="1799"/>
      <c r="GH72" s="1799"/>
      <c r="GI72" s="1799"/>
      <c r="GJ72" s="1799"/>
      <c r="GK72" s="1799"/>
      <c r="GL72" s="1799"/>
      <c r="GM72" s="1799"/>
      <c r="GN72" s="1799"/>
      <c r="GO72" s="1799"/>
      <c r="GP72" s="1799"/>
      <c r="GQ72" s="1799"/>
      <c r="GR72" s="1799"/>
      <c r="GS72" s="1799"/>
      <c r="GT72" s="1799"/>
      <c r="GU72" s="1799"/>
      <c r="GV72" s="2495"/>
      <c r="GW72" s="1799"/>
      <c r="MT72" s="1799"/>
      <c r="MU72" s="4114"/>
      <c r="MV72" s="4119"/>
      <c r="MW72" s="1946"/>
      <c r="MX72" s="1947"/>
      <c r="MY72" s="1947"/>
      <c r="MZ72" s="1947"/>
      <c r="NA72" s="1947"/>
      <c r="NB72" s="1948"/>
      <c r="NC72" s="1947"/>
      <c r="ND72" s="1947"/>
      <c r="NE72" s="1823"/>
      <c r="NF72" s="1823"/>
      <c r="NG72" s="1837"/>
      <c r="NH72" s="1823"/>
      <c r="NI72" s="1823"/>
      <c r="NJ72" s="1823"/>
      <c r="NK72" s="1823"/>
      <c r="NL72" s="1837"/>
      <c r="NM72" s="1823"/>
      <c r="NN72" s="1823"/>
      <c r="NO72" s="1823"/>
      <c r="NP72" s="1823"/>
      <c r="NQ72" s="1837"/>
      <c r="NR72" s="1823"/>
      <c r="NS72" s="1823"/>
      <c r="NT72" s="1823"/>
      <c r="NU72" s="1823"/>
      <c r="NV72" s="1837"/>
      <c r="NW72" s="1949"/>
      <c r="NX72" s="1949"/>
      <c r="NY72" s="1949"/>
      <c r="NZ72" s="1949"/>
      <c r="OA72" s="1950"/>
      <c r="OB72" s="1949"/>
      <c r="OC72" s="1949"/>
      <c r="OD72" s="1949"/>
      <c r="OE72" s="1949"/>
      <c r="OF72" s="1951"/>
      <c r="OG72" s="1949"/>
      <c r="OH72" s="1949"/>
      <c r="OI72" s="1949"/>
      <c r="OJ72" s="1949"/>
      <c r="OK72" s="1951"/>
      <c r="OL72" s="1949"/>
      <c r="OM72" s="1949"/>
      <c r="ON72" s="1949"/>
      <c r="OO72" s="1949"/>
      <c r="OP72" s="1951"/>
      <c r="OQ72" s="1949"/>
      <c r="OR72" s="1949"/>
      <c r="OS72" s="1949"/>
      <c r="OT72" s="1949"/>
      <c r="OU72" s="1951"/>
      <c r="OV72" s="1949"/>
      <c r="OW72" s="1949"/>
      <c r="OX72" s="1949"/>
      <c r="OY72" s="1949"/>
      <c r="OZ72" s="1951"/>
      <c r="PA72" s="1949"/>
      <c r="PB72" s="1952"/>
      <c r="PC72" s="1949"/>
      <c r="PD72" s="1949"/>
      <c r="PE72" s="1950" t="s">
        <v>1697</v>
      </c>
      <c r="PF72" s="1953"/>
      <c r="PG72" s="1823"/>
      <c r="PH72" s="1823"/>
      <c r="PI72" s="1823"/>
      <c r="PJ72" s="1837"/>
      <c r="PK72" s="1823"/>
      <c r="PL72" s="1823"/>
      <c r="PM72" s="1823"/>
      <c r="PN72" s="1823"/>
      <c r="PO72" s="1837"/>
      <c r="PP72" s="1823"/>
      <c r="PQ72" s="1823"/>
      <c r="PR72" s="1823"/>
      <c r="PS72" s="1823"/>
      <c r="PT72" s="1837"/>
      <c r="PU72" s="1823"/>
      <c r="PV72" s="1823"/>
      <c r="PW72" s="1823"/>
      <c r="PX72" s="1823"/>
      <c r="PY72" s="1837"/>
      <c r="PZ72" s="1823"/>
      <c r="QA72" s="1823"/>
      <c r="QB72" s="1823"/>
      <c r="QC72" s="1823"/>
      <c r="QD72" s="1837"/>
      <c r="QE72" s="1823"/>
      <c r="QF72" s="1823"/>
      <c r="QG72" s="1823"/>
      <c r="QH72" s="1823"/>
      <c r="QI72" s="1837"/>
      <c r="QJ72" s="1823"/>
      <c r="QK72" s="1823"/>
      <c r="QL72" s="1823"/>
      <c r="QM72" s="1823"/>
      <c r="QN72" s="1837"/>
      <c r="QO72" s="1823"/>
      <c r="QP72" s="1823"/>
      <c r="QQ72" s="1823"/>
      <c r="QR72" s="1823"/>
      <c r="QS72" s="1837"/>
      <c r="QT72" s="1823"/>
      <c r="QU72" s="1823"/>
      <c r="QV72" s="1823"/>
      <c r="QW72" s="1823"/>
      <c r="QX72" s="1837"/>
      <c r="QY72" s="1823"/>
      <c r="QZ72" s="1823"/>
      <c r="RA72" s="1823"/>
      <c r="RB72" s="1823"/>
      <c r="RC72" s="1837"/>
      <c r="RD72" s="1823"/>
      <c r="RE72" s="1823"/>
      <c r="RF72" s="1823"/>
      <c r="RG72" s="1823"/>
      <c r="RH72" s="1837"/>
      <c r="RI72" s="1823"/>
      <c r="RJ72" s="1823"/>
      <c r="RK72" s="1823"/>
      <c r="RL72" s="1823"/>
      <c r="RM72" s="1837"/>
      <c r="RN72" s="1823"/>
      <c r="RO72" s="1823"/>
      <c r="RP72" s="1823"/>
      <c r="RQ72" s="1823"/>
      <c r="RR72" s="1837"/>
      <c r="RS72" s="1823"/>
      <c r="RT72" s="1823"/>
      <c r="RU72" s="1823"/>
      <c r="RV72" s="1823"/>
      <c r="RW72" s="1837"/>
      <c r="RX72" s="1823"/>
      <c r="RY72" s="1823"/>
      <c r="RZ72" s="1823"/>
      <c r="SA72" s="1823"/>
      <c r="SB72" s="1837"/>
      <c r="SC72" s="1823"/>
      <c r="SD72" s="1823"/>
      <c r="SE72" s="1823"/>
      <c r="SF72" s="1823"/>
      <c r="SG72" s="1837"/>
      <c r="SH72" s="1823"/>
      <c r="SI72" s="1823"/>
      <c r="SJ72" s="1823"/>
      <c r="SK72" s="1823"/>
      <c r="SL72" s="1837"/>
      <c r="SM72" s="1823"/>
      <c r="SN72" s="1823"/>
      <c r="SO72" s="1823"/>
      <c r="SP72" s="1823"/>
      <c r="SQ72" s="1837"/>
      <c r="SR72" s="1799"/>
      <c r="SS72" s="1799"/>
      <c r="ST72" s="1799"/>
      <c r="SU72" s="1799"/>
      <c r="SV72" s="1799"/>
      <c r="SW72" s="1799"/>
      <c r="SX72" s="1799"/>
      <c r="SY72" s="1799"/>
      <c r="SZ72" s="1799"/>
      <c r="TA72" s="1799"/>
      <c r="TB72" s="1799"/>
      <c r="TC72" s="1799"/>
      <c r="TD72" s="1799"/>
      <c r="TE72" s="1799"/>
      <c r="TF72" s="1799"/>
      <c r="TG72" s="1799"/>
      <c r="TH72" s="1799"/>
      <c r="TI72" s="1799"/>
      <c r="TJ72" s="1799"/>
      <c r="TK72" s="1799"/>
      <c r="TL72" s="1799"/>
      <c r="TM72" s="1799"/>
      <c r="TN72" s="1799"/>
      <c r="TO72" s="1799"/>
      <c r="TP72" s="1799"/>
      <c r="TQ72" s="1799"/>
      <c r="TR72" s="1799"/>
      <c r="TS72" s="1799"/>
      <c r="TT72" s="1799"/>
      <c r="TU72" s="1799"/>
      <c r="TV72" s="1799"/>
      <c r="TW72" s="1799"/>
      <c r="TX72" s="1799"/>
      <c r="TY72" s="1799"/>
      <c r="TZ72" s="1799"/>
      <c r="UA72" s="1799"/>
      <c r="UB72" s="1799"/>
      <c r="UC72" s="1799"/>
      <c r="UD72" s="1799"/>
      <c r="UE72" s="1799"/>
      <c r="UF72" s="1799"/>
      <c r="UG72" s="1799"/>
      <c r="UH72" s="1799"/>
      <c r="UI72" s="1799"/>
      <c r="UJ72" s="1799"/>
      <c r="UK72" s="1799"/>
      <c r="UL72" s="1799"/>
      <c r="UM72" s="1799"/>
      <c r="UN72" s="1799"/>
      <c r="UO72" s="1799"/>
      <c r="UP72" s="1799"/>
      <c r="UQ72" s="2536"/>
      <c r="UR72" s="2536"/>
    </row>
    <row r="73" spans="1:564" outlineLevel="1">
      <c r="B73" s="2482"/>
      <c r="C73" s="3926"/>
      <c r="D73" s="1889"/>
      <c r="E73" s="1890"/>
      <c r="F73" s="1890"/>
      <c r="G73" s="1890"/>
      <c r="H73" s="1890"/>
      <c r="I73" s="1891"/>
      <c r="J73" s="1890"/>
      <c r="K73" s="1890"/>
      <c r="L73" s="1890"/>
      <c r="M73" s="1890"/>
      <c r="N73" s="1891"/>
      <c r="O73" s="1890"/>
      <c r="P73" s="1890"/>
      <c r="Q73" s="1890"/>
      <c r="R73" s="1890"/>
      <c r="S73" s="1891"/>
      <c r="T73" s="1890"/>
      <c r="U73" s="1890"/>
      <c r="V73" s="1890"/>
      <c r="W73" s="1890"/>
      <c r="X73" s="1891"/>
      <c r="Y73" s="1890"/>
      <c r="Z73" s="1890"/>
      <c r="AA73" s="1890"/>
      <c r="AB73" s="1890"/>
      <c r="AC73" s="1891"/>
      <c r="AD73" s="1890"/>
      <c r="AE73" s="1890"/>
      <c r="AF73" s="1890"/>
      <c r="AG73" s="1890"/>
      <c r="AH73" s="1891"/>
      <c r="AI73" s="1890"/>
      <c r="AJ73" s="1890"/>
      <c r="AK73" s="1890"/>
      <c r="AL73" s="1890"/>
      <c r="AM73" s="1891"/>
      <c r="AN73" s="1890"/>
      <c r="AO73" s="1890"/>
      <c r="AP73" s="1890"/>
      <c r="AQ73" s="1890"/>
      <c r="AR73" s="1891"/>
      <c r="AS73" s="1890"/>
      <c r="AT73" s="1890"/>
      <c r="AU73" s="1890"/>
      <c r="AV73" s="1890"/>
      <c r="AW73" s="1891"/>
      <c r="AX73" s="1890"/>
      <c r="AY73" s="1890"/>
      <c r="AZ73" s="1890"/>
      <c r="BA73" s="1890"/>
      <c r="BB73" s="1891"/>
      <c r="BC73" s="1890"/>
      <c r="BD73" s="1890"/>
      <c r="BE73" s="1890"/>
      <c r="BF73" s="1890"/>
      <c r="BG73" s="1891"/>
      <c r="BH73" s="1890"/>
      <c r="BI73" s="1897"/>
      <c r="BJ73" s="1898"/>
      <c r="BK73" s="1898"/>
      <c r="BL73" s="1899"/>
      <c r="BM73" s="1898"/>
      <c r="BN73" s="1898"/>
      <c r="BO73" s="1898"/>
      <c r="BP73" s="1898"/>
      <c r="BQ73" s="1899"/>
      <c r="BR73" s="1898"/>
      <c r="BS73" s="1898"/>
      <c r="BT73" s="1898"/>
      <c r="BU73" s="1898"/>
      <c r="BV73" s="1899"/>
      <c r="BW73" s="1898"/>
      <c r="BX73" s="1898"/>
      <c r="BY73" s="1898"/>
      <c r="BZ73" s="1898"/>
      <c r="CA73" s="1899"/>
      <c r="CB73" s="1898"/>
      <c r="CC73" s="1898"/>
      <c r="CD73" s="1898"/>
      <c r="CE73" s="1898"/>
      <c r="CF73" s="1899"/>
      <c r="CG73" s="1898"/>
      <c r="CH73" s="1898"/>
      <c r="CI73" s="1898"/>
      <c r="CJ73" s="1898"/>
      <c r="CK73" s="1899"/>
      <c r="CL73" s="1898"/>
      <c r="CM73" s="1898"/>
      <c r="CN73" s="1898"/>
      <c r="CO73" s="1898"/>
      <c r="CP73" s="1899"/>
      <c r="CQ73" s="1898"/>
      <c r="CR73" s="1898"/>
      <c r="CS73" s="1898"/>
      <c r="CT73" s="1898"/>
      <c r="CU73" s="1899"/>
      <c r="CV73" s="1898"/>
      <c r="CW73" s="1898"/>
      <c r="CX73" s="1898"/>
      <c r="CY73" s="1898"/>
      <c r="CZ73" s="1899"/>
      <c r="DA73" s="1898"/>
      <c r="DB73" s="1898"/>
      <c r="DC73" s="1898"/>
      <c r="DD73" s="1898"/>
      <c r="DE73" s="1899"/>
      <c r="DF73" s="1898"/>
      <c r="DG73" s="1898"/>
      <c r="DH73" s="1898"/>
      <c r="DI73" s="1898"/>
      <c r="DJ73" s="1899"/>
      <c r="DK73" s="1898"/>
      <c r="DL73" s="1898"/>
      <c r="DM73" s="1898"/>
      <c r="DN73" s="1898"/>
      <c r="DO73" s="1899"/>
      <c r="DP73" s="1898"/>
      <c r="DQ73" s="1898"/>
      <c r="DR73" s="1898"/>
      <c r="DS73" s="1898"/>
      <c r="DT73" s="1899"/>
      <c r="DU73" s="1898"/>
      <c r="DV73" s="1898"/>
      <c r="DW73" s="1898"/>
      <c r="DX73" s="1898"/>
      <c r="DY73" s="1899"/>
      <c r="DZ73" s="1898"/>
      <c r="EA73" s="1898"/>
      <c r="EB73" s="1898"/>
      <c r="EC73" s="1898"/>
      <c r="ED73" s="1899"/>
      <c r="EE73" s="1898"/>
      <c r="EF73" s="1898"/>
      <c r="EG73" s="1898"/>
      <c r="EH73" s="1898"/>
      <c r="EI73" s="1899"/>
      <c r="EJ73" s="1898"/>
      <c r="EK73" s="1898"/>
      <c r="EL73" s="1898"/>
      <c r="EM73" s="1898"/>
      <c r="EN73" s="1899"/>
      <c r="EO73" s="1898"/>
      <c r="EP73" s="1898"/>
      <c r="EQ73" s="1898"/>
      <c r="ER73" s="1898"/>
      <c r="ES73" s="1899"/>
      <c r="ET73" s="1898"/>
      <c r="EU73" s="1898"/>
      <c r="EV73" s="1898"/>
      <c r="EW73" s="1898"/>
      <c r="EX73" s="1899"/>
      <c r="EY73" s="2515"/>
      <c r="EZ73" s="1917"/>
      <c r="FA73" s="1917"/>
      <c r="FB73" s="1917"/>
      <c r="FC73" s="1917"/>
      <c r="FD73" s="1917"/>
      <c r="FE73" s="1917"/>
      <c r="FF73" s="1917"/>
      <c r="FG73" s="1917"/>
      <c r="FH73" s="1917"/>
      <c r="FI73" s="1917"/>
      <c r="FJ73" s="1917"/>
      <c r="FK73" s="1917"/>
      <c r="FL73" s="1917"/>
      <c r="FM73" s="1917"/>
      <c r="FN73" s="1917"/>
      <c r="FO73" s="1917"/>
      <c r="FP73" s="1917"/>
      <c r="FQ73" s="1917"/>
      <c r="FR73" s="1917"/>
      <c r="FS73" s="1917"/>
      <c r="FT73" s="1917"/>
      <c r="FU73" s="1917"/>
      <c r="FV73" s="1917"/>
      <c r="FW73" s="1917"/>
      <c r="FX73" s="1917"/>
      <c r="FY73" s="1917"/>
      <c r="FZ73" s="1917"/>
      <c r="GA73" s="1917"/>
      <c r="GB73" s="1917"/>
      <c r="GC73" s="1917"/>
      <c r="GD73" s="1917"/>
      <c r="GE73" s="1917"/>
      <c r="GF73" s="1917"/>
      <c r="GG73" s="1917"/>
      <c r="GH73" s="1917"/>
      <c r="GI73" s="1917"/>
      <c r="GJ73" s="1917"/>
      <c r="GK73" s="1917"/>
      <c r="GL73" s="1917"/>
      <c r="GM73" s="1917"/>
      <c r="GN73" s="1917"/>
      <c r="GO73" s="1917"/>
      <c r="GP73" s="1917"/>
      <c r="GQ73" s="1917"/>
      <c r="GR73" s="1917"/>
      <c r="GS73" s="1917"/>
      <c r="GT73" s="1917"/>
      <c r="GU73" s="1917"/>
      <c r="GV73" s="2497"/>
      <c r="GW73" s="1799"/>
      <c r="MT73" s="1799"/>
      <c r="MU73" s="4114"/>
      <c r="MV73" s="4119"/>
      <c r="MW73" s="1946"/>
      <c r="MX73" s="1947"/>
      <c r="MY73" s="1947"/>
      <c r="MZ73" s="1947"/>
      <c r="NA73" s="1947"/>
      <c r="NB73" s="1948"/>
      <c r="NC73" s="1947"/>
      <c r="ND73" s="1947"/>
      <c r="NE73" s="1823"/>
      <c r="NF73" s="1823"/>
      <c r="NG73" s="1837"/>
      <c r="NH73" s="1823"/>
      <c r="NI73" s="1823"/>
      <c r="NJ73" s="1823"/>
      <c r="NK73" s="1823"/>
      <c r="NL73" s="1837"/>
      <c r="NM73" s="1823"/>
      <c r="NN73" s="1823"/>
      <c r="NO73" s="1823"/>
      <c r="NP73" s="1823"/>
      <c r="NQ73" s="1837"/>
      <c r="NR73" s="1823"/>
      <c r="NS73" s="1823"/>
      <c r="NT73" s="1823"/>
      <c r="NU73" s="1823"/>
      <c r="NV73" s="1837"/>
      <c r="NW73" s="1823"/>
      <c r="NX73" s="1823"/>
      <c r="NY73" s="1823"/>
      <c r="NZ73" s="1823"/>
      <c r="OA73" s="1824"/>
      <c r="OB73" s="1823"/>
      <c r="OC73" s="1823"/>
      <c r="OD73" s="1823"/>
      <c r="OE73" s="1823"/>
      <c r="OF73" s="1837"/>
      <c r="OG73" s="1823"/>
      <c r="OH73" s="1823"/>
      <c r="OI73" s="1823"/>
      <c r="OJ73" s="1823"/>
      <c r="OK73" s="1837"/>
      <c r="OL73" s="1823"/>
      <c r="OM73" s="1823"/>
      <c r="ON73" s="1823"/>
      <c r="OO73" s="1823"/>
      <c r="OP73" s="1837"/>
      <c r="OQ73" s="1823"/>
      <c r="OR73" s="1823"/>
      <c r="OS73" s="1823"/>
      <c r="OT73" s="1823"/>
      <c r="OU73" s="1837"/>
      <c r="OV73" s="1954"/>
      <c r="OW73" s="1954"/>
      <c r="OX73" s="1954"/>
      <c r="OY73" s="1954"/>
      <c r="OZ73" s="1955"/>
      <c r="PA73" s="1954"/>
      <c r="PB73" s="1956"/>
      <c r="PC73" s="1954"/>
      <c r="PD73" s="1954"/>
      <c r="PE73" s="1955"/>
      <c r="PF73" s="1957"/>
      <c r="PG73" s="1954"/>
      <c r="PH73" s="1954"/>
      <c r="PI73" s="1954"/>
      <c r="PJ73" s="1955"/>
      <c r="PK73" s="1954"/>
      <c r="PL73" s="1954"/>
      <c r="PM73" s="1954"/>
      <c r="PN73" s="1954"/>
      <c r="PO73" s="1955"/>
      <c r="PP73" s="1954"/>
      <c r="PQ73" s="1954"/>
      <c r="PR73" s="1954"/>
      <c r="PS73" s="1954"/>
      <c r="PT73" s="1955"/>
      <c r="PU73" s="1954"/>
      <c r="PV73" s="1954"/>
      <c r="PW73" s="1954"/>
      <c r="PX73" s="1954"/>
      <c r="PY73" s="1955"/>
      <c r="PZ73" s="1954"/>
      <c r="QA73" s="1954"/>
      <c r="QB73" s="1954"/>
      <c r="QC73" s="1954"/>
      <c r="QD73" s="1955"/>
      <c r="QE73" s="1954"/>
      <c r="QF73" s="1954"/>
      <c r="QG73" s="1954"/>
      <c r="QH73" s="1954"/>
      <c r="QI73" s="1955"/>
      <c r="QJ73" s="1954"/>
      <c r="QK73" s="1954"/>
      <c r="QL73" s="1954"/>
      <c r="QM73" s="1954"/>
      <c r="QN73" s="1955"/>
      <c r="QO73" s="1954"/>
      <c r="QP73" s="1954"/>
      <c r="QQ73" s="1954"/>
      <c r="QR73" s="1954"/>
      <c r="QS73" s="1955"/>
      <c r="QT73" s="1954"/>
      <c r="QU73" s="1954"/>
      <c r="QV73" s="1954"/>
      <c r="QW73" s="1954"/>
      <c r="QX73" s="1955"/>
      <c r="QY73" s="1954"/>
      <c r="QZ73" s="1954"/>
      <c r="RA73" s="1954"/>
      <c r="RB73" s="1954"/>
      <c r="RC73" s="1958" t="s">
        <v>1698</v>
      </c>
      <c r="RD73" s="1823"/>
      <c r="RE73" s="1823"/>
      <c r="RF73" s="1823"/>
      <c r="RG73" s="1823"/>
      <c r="RH73" s="1837"/>
      <c r="RI73" s="1823"/>
      <c r="RJ73" s="1823"/>
      <c r="RK73" s="1823"/>
      <c r="RL73" s="1823"/>
      <c r="RM73" s="1837"/>
      <c r="RN73" s="1823"/>
      <c r="RO73" s="1823"/>
      <c r="RP73" s="1823"/>
      <c r="RQ73" s="1823"/>
      <c r="RR73" s="1837"/>
      <c r="RS73" s="1823"/>
      <c r="RT73" s="1823"/>
      <c r="RU73" s="1823"/>
      <c r="RV73" s="1823"/>
      <c r="RW73" s="1837"/>
      <c r="RX73" s="1823"/>
      <c r="RY73" s="1823"/>
      <c r="RZ73" s="1823"/>
      <c r="SA73" s="1823"/>
      <c r="SB73" s="1837"/>
      <c r="SC73" s="1823"/>
      <c r="SD73" s="1823"/>
      <c r="SE73" s="1823"/>
      <c r="SF73" s="1823"/>
      <c r="SG73" s="1837"/>
      <c r="SH73" s="1823"/>
      <c r="SI73" s="1823"/>
      <c r="SJ73" s="1823"/>
      <c r="SK73" s="1823"/>
      <c r="SL73" s="1837"/>
      <c r="SM73" s="1823"/>
      <c r="SN73" s="1823"/>
      <c r="SO73" s="1823"/>
      <c r="SP73" s="1823"/>
      <c r="SQ73" s="1837"/>
      <c r="SR73" s="1799"/>
      <c r="SS73" s="1799"/>
      <c r="ST73" s="1799"/>
      <c r="SU73" s="1799"/>
      <c r="SV73" s="1799"/>
      <c r="SW73" s="1799"/>
      <c r="SX73" s="1799"/>
      <c r="SY73" s="1799"/>
      <c r="SZ73" s="1799"/>
      <c r="TA73" s="1799"/>
      <c r="TB73" s="1799"/>
      <c r="TC73" s="1799"/>
      <c r="TD73" s="1799"/>
      <c r="TE73" s="1799"/>
      <c r="TF73" s="1799"/>
      <c r="TG73" s="1799"/>
      <c r="TH73" s="1799"/>
      <c r="TI73" s="1799"/>
      <c r="TJ73" s="1799"/>
      <c r="TK73" s="1799"/>
      <c r="TL73" s="1799"/>
      <c r="TM73" s="1799"/>
      <c r="TN73" s="1799"/>
      <c r="TO73" s="1799"/>
      <c r="TP73" s="1799"/>
      <c r="TQ73" s="1799"/>
      <c r="TR73" s="1799"/>
      <c r="TS73" s="1799"/>
      <c r="TT73" s="1799"/>
      <c r="TU73" s="1799"/>
      <c r="TV73" s="1799"/>
      <c r="TW73" s="1799"/>
      <c r="TX73" s="1799"/>
      <c r="TY73" s="1799"/>
      <c r="TZ73" s="1799"/>
      <c r="UA73" s="1799"/>
      <c r="UB73" s="1799"/>
      <c r="UC73" s="1799"/>
      <c r="UD73" s="1799"/>
      <c r="UE73" s="1799"/>
      <c r="UF73" s="1799"/>
      <c r="UG73" s="1799"/>
      <c r="UH73" s="1799"/>
      <c r="UI73" s="1799"/>
      <c r="UJ73" s="1799"/>
      <c r="UK73" s="1799"/>
      <c r="UL73" s="1799"/>
      <c r="UM73" s="1799"/>
      <c r="UN73" s="1799"/>
      <c r="UO73" s="1799"/>
      <c r="UP73" s="1799"/>
      <c r="UQ73" s="2536"/>
      <c r="UR73" s="2536"/>
    </row>
    <row r="74" spans="1:564" outlineLevel="1">
      <c r="B74" s="2482"/>
      <c r="C74" s="1799"/>
      <c r="D74" s="2437"/>
      <c r="E74" s="2437"/>
      <c r="F74" s="2437"/>
      <c r="G74" s="2437"/>
      <c r="H74" s="2437"/>
      <c r="I74" s="2437"/>
      <c r="J74" s="2437"/>
      <c r="K74" s="2437"/>
      <c r="L74" s="2437"/>
      <c r="M74" s="2437"/>
      <c r="N74" s="2437"/>
      <c r="O74" s="2437"/>
      <c r="P74" s="2437"/>
      <c r="Q74" s="2437"/>
      <c r="R74" s="2437"/>
      <c r="S74" s="2437"/>
      <c r="T74" s="2437"/>
      <c r="U74" s="2437"/>
      <c r="V74" s="2437"/>
      <c r="W74" s="2437"/>
      <c r="X74" s="2437"/>
      <c r="Y74" s="2437"/>
      <c r="Z74" s="2437"/>
      <c r="AA74" s="2437"/>
      <c r="AB74" s="2437"/>
      <c r="AC74" s="2437"/>
      <c r="AD74" s="2437"/>
      <c r="AE74" s="2437"/>
      <c r="AF74" s="2437"/>
      <c r="AG74" s="2437"/>
      <c r="AH74" s="2437"/>
      <c r="AI74" s="2437"/>
      <c r="AJ74" s="2437"/>
      <c r="AK74" s="2437"/>
      <c r="AL74" s="2437"/>
      <c r="AM74" s="2437"/>
      <c r="AN74" s="2437"/>
      <c r="AO74" s="2437"/>
      <c r="AP74" s="2437"/>
      <c r="AQ74" s="2437"/>
      <c r="AR74" s="2437"/>
      <c r="AS74" s="2437"/>
      <c r="AT74" s="2437"/>
      <c r="AU74" s="2437"/>
      <c r="AV74" s="2437"/>
      <c r="AW74" s="2437"/>
      <c r="AX74" s="2437"/>
      <c r="AY74" s="2437"/>
      <c r="AZ74" s="2437"/>
      <c r="BA74" s="2437"/>
      <c r="BB74" s="2437"/>
      <c r="BC74" s="2437"/>
      <c r="BD74" s="2437"/>
      <c r="BE74" s="1990"/>
      <c r="BF74" s="1990"/>
      <c r="BG74" s="1990"/>
      <c r="BH74" s="1990"/>
      <c r="BI74" s="2090"/>
      <c r="BJ74" s="1990"/>
      <c r="BK74" s="1990"/>
      <c r="BL74" s="1990"/>
      <c r="BM74" s="1990"/>
      <c r="BN74" s="1990"/>
      <c r="BO74" s="2437"/>
      <c r="BP74" s="2437"/>
      <c r="BQ74" s="2437"/>
      <c r="BR74" s="2437"/>
      <c r="BS74" s="2437"/>
      <c r="BT74" s="2437"/>
      <c r="BU74" s="2437"/>
      <c r="BV74" s="2437"/>
      <c r="BW74" s="2437"/>
      <c r="BX74" s="2437"/>
      <c r="BY74" s="2437"/>
      <c r="BZ74" s="2437"/>
      <c r="CA74" s="2437"/>
      <c r="CB74" s="2437"/>
      <c r="CC74" s="2437"/>
      <c r="CD74" s="2437"/>
      <c r="CE74" s="2437"/>
      <c r="CF74" s="2437"/>
      <c r="CG74" s="2437"/>
      <c r="CH74" s="2437"/>
      <c r="CI74" s="2437"/>
      <c r="CJ74" s="2437"/>
      <c r="CK74" s="2437"/>
      <c r="CL74" s="2437"/>
      <c r="CM74" s="2437"/>
      <c r="CN74" s="2437"/>
      <c r="CO74" s="2437"/>
      <c r="CP74" s="2437"/>
      <c r="CQ74" s="2437"/>
      <c r="CR74" s="2437"/>
      <c r="CS74" s="2437"/>
      <c r="CT74" s="2437"/>
      <c r="CU74" s="2437"/>
      <c r="CV74" s="2437"/>
      <c r="CW74" s="2437"/>
      <c r="CX74" s="2437"/>
      <c r="CY74" s="2437"/>
      <c r="CZ74" s="2437"/>
      <c r="DA74" s="2437"/>
      <c r="DB74" s="2437"/>
      <c r="DC74" s="2437"/>
      <c r="DD74" s="2437"/>
      <c r="DE74" s="2437"/>
      <c r="DF74" s="2437"/>
      <c r="DG74" s="2437"/>
      <c r="DH74" s="2437"/>
      <c r="DI74" s="2437"/>
      <c r="DJ74" s="2437"/>
      <c r="DK74" s="2437"/>
      <c r="DL74" s="2437"/>
      <c r="DM74" s="2437"/>
      <c r="DN74" s="2437"/>
      <c r="DO74" s="2437"/>
      <c r="DP74" s="2437"/>
      <c r="DQ74" s="2437"/>
      <c r="DR74" s="2437"/>
      <c r="DS74" s="2437"/>
      <c r="DT74" s="2437"/>
      <c r="DU74" s="2437"/>
      <c r="DV74" s="2437"/>
      <c r="DW74" s="2437"/>
      <c r="DX74" s="2437"/>
      <c r="DY74" s="2437"/>
      <c r="DZ74" s="2437"/>
      <c r="EA74" s="2437"/>
      <c r="EB74" s="2437"/>
      <c r="EC74" s="2437"/>
      <c r="ED74" s="2437"/>
      <c r="EE74" s="2437"/>
      <c r="EF74" s="2437"/>
      <c r="EG74" s="2437"/>
      <c r="EH74" s="2437"/>
      <c r="EI74" s="2437"/>
      <c r="EJ74" s="2437"/>
      <c r="EK74" s="2437"/>
      <c r="EL74" s="2437"/>
      <c r="EM74" s="2437"/>
      <c r="EN74" s="2437"/>
      <c r="EO74" s="2437"/>
      <c r="EP74" s="2437"/>
      <c r="EQ74" s="2437"/>
      <c r="ER74" s="2437"/>
      <c r="ES74" s="2437"/>
      <c r="ET74" s="2437"/>
      <c r="EU74" s="2437"/>
      <c r="EV74" s="2437"/>
      <c r="EW74" s="2437"/>
      <c r="EX74" s="2437"/>
      <c r="EY74" s="1799"/>
      <c r="EZ74" s="1799"/>
      <c r="FA74" s="1799"/>
      <c r="FB74" s="1799"/>
      <c r="FC74" s="1799"/>
      <c r="FD74" s="1799"/>
      <c r="FE74" s="1799"/>
      <c r="FF74" s="1799"/>
      <c r="FG74" s="1799"/>
      <c r="FH74" s="1799"/>
      <c r="FI74" s="1799"/>
      <c r="FJ74" s="1799"/>
      <c r="FK74" s="1799"/>
      <c r="FL74" s="1799"/>
      <c r="FM74" s="1799"/>
      <c r="FN74" s="1799"/>
      <c r="FO74" s="1799"/>
      <c r="FP74" s="1799"/>
      <c r="FQ74" s="1799"/>
      <c r="FR74" s="1799"/>
      <c r="FS74" s="1799"/>
      <c r="FT74" s="1799"/>
      <c r="FU74" s="1799"/>
      <c r="FV74" s="1799"/>
      <c r="FW74" s="1799"/>
      <c r="FX74" s="1799"/>
      <c r="FY74" s="1799"/>
      <c r="FZ74" s="1799"/>
      <c r="GA74" s="1799"/>
      <c r="GB74" s="1799"/>
      <c r="GC74" s="1799"/>
      <c r="GD74" s="1799"/>
      <c r="GE74" s="1799"/>
      <c r="GF74" s="1799"/>
      <c r="GG74" s="1799"/>
      <c r="GH74" s="1799"/>
      <c r="GI74" s="1799"/>
      <c r="GJ74" s="1799"/>
      <c r="GK74" s="1799"/>
      <c r="GL74" s="1799"/>
      <c r="GM74" s="1799"/>
      <c r="GN74" s="1799"/>
      <c r="GO74" s="1799"/>
      <c r="GP74" s="1799"/>
      <c r="GQ74" s="1799"/>
      <c r="GR74" s="1799"/>
      <c r="GS74" s="1799"/>
      <c r="GT74" s="1799"/>
      <c r="GU74" s="1799"/>
      <c r="GV74" s="1799"/>
      <c r="GW74" s="1799"/>
      <c r="MT74" s="1799"/>
      <c r="MU74" s="4114"/>
      <c r="MV74" s="4120"/>
      <c r="MW74" s="1959"/>
      <c r="MX74" s="1960"/>
      <c r="MY74" s="1960"/>
      <c r="MZ74" s="1960"/>
      <c r="NA74" s="1960"/>
      <c r="NB74" s="1961"/>
      <c r="NC74" s="1960"/>
      <c r="ND74" s="1960"/>
      <c r="NE74" s="1898"/>
      <c r="NF74" s="1898"/>
      <c r="NG74" s="1899"/>
      <c r="NH74" s="1898"/>
      <c r="NI74" s="1898"/>
      <c r="NJ74" s="1898"/>
      <c r="NK74" s="1898"/>
      <c r="NL74" s="1899"/>
      <c r="NM74" s="1898"/>
      <c r="NN74" s="1898"/>
      <c r="NO74" s="1898"/>
      <c r="NP74" s="1898"/>
      <c r="NQ74" s="1899"/>
      <c r="NR74" s="1898"/>
      <c r="NS74" s="1898"/>
      <c r="NT74" s="1898"/>
      <c r="NU74" s="1898"/>
      <c r="NV74" s="1899"/>
      <c r="NW74" s="1898"/>
      <c r="NX74" s="1898"/>
      <c r="NY74" s="1898"/>
      <c r="NZ74" s="1898"/>
      <c r="OA74" s="1900"/>
      <c r="OB74" s="1898"/>
      <c r="OC74" s="1898"/>
      <c r="OD74" s="1898"/>
      <c r="OE74" s="1898"/>
      <c r="OF74" s="1899"/>
      <c r="OG74" s="1898"/>
      <c r="OH74" s="1898"/>
      <c r="OI74" s="1898"/>
      <c r="OJ74" s="1898"/>
      <c r="OK74" s="1899"/>
      <c r="OL74" s="1898"/>
      <c r="OM74" s="1898"/>
      <c r="ON74" s="1898"/>
      <c r="OO74" s="1898"/>
      <c r="OP74" s="1899"/>
      <c r="OQ74" s="1898"/>
      <c r="OR74" s="1898"/>
      <c r="OS74" s="1898"/>
      <c r="OT74" s="1898"/>
      <c r="OU74" s="1899"/>
      <c r="OV74" s="1898"/>
      <c r="OW74" s="1898"/>
      <c r="OX74" s="1960"/>
      <c r="OY74" s="1960"/>
      <c r="OZ74" s="1961"/>
      <c r="PA74" s="1898"/>
      <c r="PB74" s="1897"/>
      <c r="PC74" s="1898"/>
      <c r="PD74" s="1898"/>
      <c r="PE74" s="1899"/>
      <c r="PF74" s="1962"/>
      <c r="PG74" s="1898"/>
      <c r="PH74" s="1898"/>
      <c r="PI74" s="1898"/>
      <c r="PJ74" s="1899"/>
      <c r="PK74" s="1898"/>
      <c r="PL74" s="1898"/>
      <c r="PM74" s="1898"/>
      <c r="PN74" s="1898"/>
      <c r="PO74" s="1899"/>
      <c r="PP74" s="1898"/>
      <c r="PQ74" s="1898"/>
      <c r="PR74" s="1898"/>
      <c r="PS74" s="1898"/>
      <c r="PT74" s="1899"/>
      <c r="PU74" s="1898"/>
      <c r="PV74" s="1898"/>
      <c r="PW74" s="1898"/>
      <c r="PX74" s="1898"/>
      <c r="PY74" s="1899"/>
      <c r="PZ74" s="1898"/>
      <c r="QA74" s="1898"/>
      <c r="QB74" s="1898"/>
      <c r="QC74" s="1898"/>
      <c r="QD74" s="1899"/>
      <c r="QE74" s="1898"/>
      <c r="QF74" s="1898"/>
      <c r="QG74" s="1898"/>
      <c r="QH74" s="1898"/>
      <c r="QI74" s="1899"/>
      <c r="QJ74" s="1898"/>
      <c r="QK74" s="1898"/>
      <c r="QL74" s="1898"/>
      <c r="QM74" s="1898"/>
      <c r="QN74" s="1899"/>
      <c r="QO74" s="1898"/>
      <c r="QP74" s="1898"/>
      <c r="QQ74" s="1898"/>
      <c r="QR74" s="1898"/>
      <c r="QS74" s="1899"/>
      <c r="QT74" s="1963"/>
      <c r="QU74" s="1963"/>
      <c r="QV74" s="1963"/>
      <c r="QW74" s="1963"/>
      <c r="QX74" s="1964"/>
      <c r="QY74" s="1963"/>
      <c r="QZ74" s="1963"/>
      <c r="RA74" s="1963"/>
      <c r="RB74" s="1963"/>
      <c r="RC74" s="1964"/>
      <c r="RD74" s="1963"/>
      <c r="RE74" s="1963"/>
      <c r="RF74" s="1963"/>
      <c r="RG74" s="1963"/>
      <c r="RH74" s="1964"/>
      <c r="RI74" s="1963"/>
      <c r="RJ74" s="1963"/>
      <c r="RK74" s="1963"/>
      <c r="RL74" s="1963"/>
      <c r="RM74" s="1964"/>
      <c r="RN74" s="1963"/>
      <c r="RO74" s="1963"/>
      <c r="RP74" s="1963"/>
      <c r="RQ74" s="1963"/>
      <c r="RR74" s="1964"/>
      <c r="RS74" s="1963"/>
      <c r="RT74" s="1963"/>
      <c r="RU74" s="1963"/>
      <c r="RV74" s="1963"/>
      <c r="RW74" s="1964"/>
      <c r="RX74" s="1963"/>
      <c r="RY74" s="1963"/>
      <c r="RZ74" s="1963"/>
      <c r="SA74" s="1963"/>
      <c r="SB74" s="1964"/>
      <c r="SC74" s="1963"/>
      <c r="SD74" s="1963"/>
      <c r="SE74" s="1963"/>
      <c r="SF74" s="1963"/>
      <c r="SG74" s="1964"/>
      <c r="SH74" s="1963"/>
      <c r="SI74" s="1963"/>
      <c r="SJ74" s="1963"/>
      <c r="SK74" s="1963"/>
      <c r="SL74" s="1964"/>
      <c r="SM74" s="1963"/>
      <c r="SN74" s="1963"/>
      <c r="SO74" s="1963"/>
      <c r="SP74" s="1963"/>
      <c r="SQ74" s="1965" t="s">
        <v>1699</v>
      </c>
      <c r="SR74" s="1799"/>
      <c r="SS74" s="1799"/>
      <c r="ST74" s="1799"/>
      <c r="SU74" s="1799"/>
      <c r="SV74" s="1799"/>
      <c r="SW74" s="1799"/>
      <c r="SX74" s="1799"/>
      <c r="SY74" s="1799"/>
      <c r="SZ74" s="1799"/>
      <c r="TA74" s="1799"/>
      <c r="TB74" s="1799"/>
      <c r="TC74" s="1799"/>
      <c r="TD74" s="1799"/>
      <c r="TE74" s="1799"/>
      <c r="TF74" s="1799"/>
      <c r="TG74" s="1799"/>
      <c r="TH74" s="1799"/>
      <c r="TI74" s="1799"/>
      <c r="TJ74" s="1799"/>
      <c r="TK74" s="1799"/>
      <c r="TL74" s="1799"/>
      <c r="TM74" s="1799"/>
      <c r="TN74" s="1799"/>
      <c r="TO74" s="1799"/>
      <c r="TP74" s="1799"/>
      <c r="TQ74" s="1799"/>
      <c r="TR74" s="1799"/>
      <c r="TS74" s="1799"/>
      <c r="TT74" s="1799"/>
      <c r="TU74" s="1799"/>
      <c r="TV74" s="1799"/>
      <c r="TW74" s="1799"/>
      <c r="TX74" s="1799"/>
      <c r="TY74" s="1799"/>
      <c r="TZ74" s="1799"/>
      <c r="UA74" s="1799"/>
      <c r="UB74" s="1799"/>
      <c r="UC74" s="1799"/>
      <c r="UD74" s="1799"/>
      <c r="UE74" s="1799"/>
      <c r="UF74" s="1799"/>
      <c r="UG74" s="1799"/>
      <c r="UH74" s="1799"/>
      <c r="UI74" s="1799"/>
      <c r="UJ74" s="1799"/>
      <c r="UK74" s="1799"/>
      <c r="UL74" s="1799"/>
      <c r="UM74" s="1799"/>
      <c r="UN74" s="1799"/>
      <c r="UO74" s="1799"/>
      <c r="UP74" s="1799"/>
      <c r="UQ74" s="2536"/>
      <c r="UR74" s="2536"/>
    </row>
    <row r="75" spans="1:564" outlineLevel="1">
      <c r="B75" s="2536"/>
      <c r="C75" s="2536"/>
      <c r="D75" s="2540"/>
      <c r="E75" s="2541"/>
      <c r="F75" s="2540"/>
      <c r="G75" s="2541"/>
      <c r="H75" s="2540"/>
      <c r="I75" s="2541"/>
      <c r="J75" s="2540"/>
      <c r="K75" s="2541"/>
      <c r="L75" s="2540"/>
      <c r="M75" s="2541"/>
      <c r="N75" s="2540"/>
      <c r="O75" s="2541"/>
      <c r="P75" s="2540"/>
      <c r="Q75" s="2541"/>
      <c r="R75" s="2540"/>
      <c r="S75" s="2541"/>
      <c r="T75" s="2540"/>
      <c r="U75" s="2541"/>
      <c r="V75" s="2540"/>
      <c r="W75" s="2541"/>
      <c r="X75" s="2540"/>
      <c r="Y75" s="2541"/>
      <c r="Z75" s="2540"/>
      <c r="AA75" s="2541"/>
      <c r="AB75" s="2540"/>
      <c r="AC75" s="2541"/>
      <c r="AD75" s="2541"/>
      <c r="AE75" s="2540"/>
      <c r="AF75" s="2541"/>
      <c r="AG75" s="2536"/>
      <c r="AH75" s="2536"/>
      <c r="AI75" s="2536"/>
      <c r="AJ75" s="2536"/>
      <c r="AK75" s="2536"/>
      <c r="AL75" s="2536"/>
      <c r="AM75" s="2536"/>
      <c r="AN75" s="2536"/>
      <c r="AO75" s="2536"/>
      <c r="AP75" s="2536"/>
      <c r="AQ75" s="2536"/>
      <c r="AR75" s="2536"/>
      <c r="AS75" s="2536"/>
      <c r="AT75" s="2536"/>
      <c r="AU75" s="2536"/>
      <c r="AV75" s="2536"/>
      <c r="AW75" s="2536"/>
      <c r="AX75" s="2536"/>
      <c r="AY75" s="2536"/>
      <c r="AZ75" s="2536"/>
      <c r="BA75" s="2536"/>
      <c r="BB75" s="2536"/>
      <c r="BC75" s="2536"/>
      <c r="BD75" s="2536"/>
      <c r="BE75" s="2536"/>
      <c r="BF75" s="2536"/>
      <c r="BG75" s="2536"/>
      <c r="BH75" s="2536"/>
      <c r="BI75" s="2536"/>
      <c r="BJ75" s="2536"/>
      <c r="BK75" s="2536"/>
      <c r="BL75" s="2536"/>
      <c r="BM75" s="2536"/>
      <c r="BN75" s="2536"/>
      <c r="BO75" s="2536"/>
      <c r="BP75" s="2536"/>
      <c r="BQ75" s="2536"/>
      <c r="BR75" s="2536"/>
      <c r="BS75" s="2536"/>
      <c r="BT75" s="2536"/>
      <c r="BU75" s="2536"/>
      <c r="BV75" s="2536"/>
      <c r="BW75" s="2536"/>
      <c r="BX75" s="2536"/>
      <c r="BY75" s="2536"/>
      <c r="BZ75" s="2536"/>
      <c r="CA75" s="2536"/>
      <c r="CB75" s="2536"/>
      <c r="CC75" s="2536"/>
      <c r="CD75" s="2536"/>
      <c r="CE75" s="2536"/>
      <c r="CF75" s="2536"/>
      <c r="CG75" s="2536"/>
      <c r="CH75" s="2536"/>
      <c r="CI75" s="2536"/>
      <c r="CJ75" s="2536"/>
      <c r="CK75" s="2536"/>
      <c r="CL75" s="2536"/>
      <c r="CM75" s="2536"/>
      <c r="CN75" s="2536"/>
      <c r="CO75" s="2536"/>
      <c r="CP75" s="2536"/>
      <c r="CQ75" s="2536"/>
      <c r="CR75" s="2536"/>
      <c r="CS75" s="2536"/>
      <c r="CT75" s="2536"/>
      <c r="CU75" s="2536"/>
      <c r="CV75" s="2536"/>
      <c r="CW75" s="2536"/>
      <c r="CX75" s="2536"/>
      <c r="CY75" s="2536"/>
      <c r="CZ75" s="2536"/>
      <c r="DA75" s="2536"/>
      <c r="DB75" s="2536"/>
      <c r="DC75" s="2536"/>
      <c r="DD75" s="2536"/>
      <c r="DE75" s="2536"/>
      <c r="DF75" s="2536"/>
      <c r="DG75" s="2536"/>
      <c r="DH75" s="2536"/>
      <c r="DI75" s="2536"/>
      <c r="DJ75" s="2536"/>
      <c r="DK75" s="2536"/>
      <c r="DL75" s="2536"/>
      <c r="DM75" s="2536"/>
      <c r="DN75" s="2536"/>
      <c r="DO75" s="2536"/>
      <c r="DP75" s="2536"/>
      <c r="DQ75" s="2536"/>
      <c r="DR75" s="2536"/>
      <c r="DS75" s="2536"/>
      <c r="DT75" s="2536"/>
      <c r="DU75" s="2536"/>
      <c r="DV75" s="2536"/>
      <c r="DW75" s="2536"/>
      <c r="DX75" s="2536"/>
      <c r="DY75" s="2536"/>
      <c r="DZ75" s="2536"/>
      <c r="EA75" s="2536"/>
      <c r="EB75" s="2536"/>
      <c r="EC75" s="2536"/>
      <c r="ED75" s="2536"/>
      <c r="EE75" s="2536"/>
      <c r="EF75" s="2536"/>
      <c r="EG75" s="2536"/>
      <c r="EH75" s="2536"/>
      <c r="EI75" s="2536"/>
      <c r="EJ75" s="2536"/>
      <c r="EK75" s="2536"/>
      <c r="EL75" s="2536"/>
      <c r="EM75" s="2536"/>
      <c r="EN75" s="2536"/>
      <c r="EO75" s="2536"/>
      <c r="EP75" s="2536"/>
      <c r="EQ75" s="2536"/>
      <c r="ER75" s="2536"/>
      <c r="ES75" s="2536"/>
      <c r="ET75" s="2536"/>
      <c r="EU75" s="2536"/>
      <c r="EV75" s="2536"/>
      <c r="EW75" s="2536"/>
      <c r="EX75" s="2536"/>
      <c r="EY75" s="2536"/>
      <c r="EZ75" s="2536"/>
      <c r="FA75" s="2536"/>
      <c r="FB75" s="2536"/>
      <c r="FC75" s="2536"/>
      <c r="FD75" s="2536"/>
      <c r="FE75" s="2536"/>
      <c r="FF75" s="2536"/>
      <c r="FG75" s="2536"/>
      <c r="FH75" s="2536"/>
      <c r="FI75" s="2536"/>
      <c r="FJ75" s="2536"/>
      <c r="FK75" s="2536"/>
      <c r="FL75" s="2536"/>
      <c r="FM75" s="2536"/>
      <c r="FN75" s="2536"/>
      <c r="FO75" s="2536"/>
      <c r="FP75" s="2536"/>
      <c r="FQ75" s="2536"/>
      <c r="FR75" s="2536"/>
      <c r="FS75" s="2536"/>
      <c r="FT75" s="2536"/>
      <c r="FU75" s="2536"/>
      <c r="FV75" s="2536"/>
      <c r="FW75" s="2536"/>
      <c r="FX75" s="2536"/>
      <c r="FY75" s="2536"/>
      <c r="FZ75" s="2536"/>
      <c r="GA75" s="2536"/>
      <c r="GB75" s="2536"/>
      <c r="GC75" s="2536"/>
      <c r="GD75" s="2536"/>
      <c r="GE75" s="2536"/>
      <c r="GF75" s="2536"/>
      <c r="GG75" s="2536"/>
      <c r="GH75" s="2536"/>
      <c r="GI75" s="2536"/>
      <c r="GJ75" s="2536"/>
      <c r="GK75" s="2536"/>
      <c r="GL75" s="2536"/>
      <c r="GM75" s="2536"/>
      <c r="GN75" s="2536"/>
      <c r="GO75" s="2536"/>
      <c r="GP75" s="2536"/>
      <c r="GQ75" s="2536"/>
      <c r="GR75" s="2536"/>
      <c r="GS75" s="2536"/>
      <c r="GT75" s="2536"/>
      <c r="GU75" s="2536"/>
      <c r="GV75" s="2536"/>
      <c r="GW75" s="2536"/>
      <c r="GX75" s="2536"/>
      <c r="GY75" s="2536"/>
      <c r="GZ75" s="2536"/>
      <c r="HA75" s="2536"/>
      <c r="HB75" s="2536"/>
      <c r="HC75" s="2536"/>
      <c r="HD75" s="2536"/>
      <c r="HE75" s="2536"/>
      <c r="HF75" s="2536"/>
      <c r="HG75" s="2536"/>
      <c r="MT75" s="1799"/>
      <c r="MU75" s="4114"/>
      <c r="MV75" s="1799">
        <v>190</v>
      </c>
      <c r="MW75" s="1807"/>
      <c r="MX75" s="1808"/>
      <c r="MY75" s="1808"/>
      <c r="MZ75" s="1808"/>
      <c r="NA75" s="1808"/>
      <c r="NB75" s="1809"/>
      <c r="NC75" s="1808"/>
      <c r="ND75" s="1808"/>
      <c r="NE75" s="1808"/>
      <c r="NF75" s="1808"/>
      <c r="NG75" s="1809"/>
      <c r="NH75" s="1818"/>
      <c r="NI75" s="1818"/>
      <c r="NJ75" s="1818"/>
      <c r="NK75" s="1818"/>
      <c r="NL75" s="1819"/>
      <c r="NM75" s="1818"/>
      <c r="NN75" s="1818"/>
      <c r="NO75" s="1818"/>
      <c r="NP75" s="1818"/>
      <c r="NQ75" s="1819"/>
      <c r="NR75" s="1818"/>
      <c r="NS75" s="1818"/>
      <c r="NT75" s="1818"/>
      <c r="NU75" s="1818"/>
      <c r="NV75" s="1819"/>
      <c r="NW75" s="1818"/>
      <c r="NX75" s="1818"/>
      <c r="NY75" s="1818"/>
      <c r="NZ75" s="1818"/>
      <c r="OA75" s="1819"/>
      <c r="OB75" s="1818"/>
      <c r="OC75" s="1818"/>
      <c r="OD75" s="1818"/>
      <c r="OE75" s="1818"/>
      <c r="OF75" s="1819"/>
      <c r="OG75" s="1818"/>
      <c r="OH75" s="1818"/>
      <c r="OI75" s="1818"/>
      <c r="OJ75" s="1818"/>
      <c r="OK75" s="1819"/>
      <c r="OL75" s="1818"/>
      <c r="OM75" s="1818"/>
      <c r="ON75" s="1818"/>
      <c r="OO75" s="1818"/>
      <c r="OP75" s="1819"/>
      <c r="OQ75" s="1818"/>
      <c r="OR75" s="1818"/>
      <c r="OS75" s="1818"/>
      <c r="OT75" s="1818"/>
      <c r="OU75" s="1819"/>
      <c r="OV75" s="1818"/>
      <c r="OW75" s="1818"/>
      <c r="OX75" s="1808"/>
      <c r="OY75" s="1808"/>
      <c r="OZ75" s="1809"/>
      <c r="PA75" s="1808"/>
      <c r="PB75" s="1810"/>
      <c r="PC75" s="1808"/>
      <c r="PD75" s="1808"/>
      <c r="PE75" s="1809"/>
      <c r="PF75" s="1808"/>
      <c r="PG75" s="1808"/>
      <c r="PH75" s="1808"/>
      <c r="PI75" s="1808"/>
      <c r="PJ75" s="1809"/>
      <c r="PK75" s="1808"/>
      <c r="PL75" s="1808"/>
      <c r="PM75" s="1808"/>
      <c r="PN75" s="1808"/>
      <c r="PO75" s="1809"/>
      <c r="PP75" s="1808"/>
      <c r="PQ75" s="1818"/>
      <c r="PR75" s="1818"/>
      <c r="PS75" s="1818"/>
      <c r="PT75" s="1819"/>
      <c r="PU75" s="1818"/>
      <c r="PV75" s="1818"/>
      <c r="PW75" s="1818"/>
      <c r="PX75" s="1818"/>
      <c r="PY75" s="1819"/>
      <c r="PZ75" s="1818"/>
      <c r="QA75" s="1818"/>
      <c r="QB75" s="1818"/>
      <c r="QC75" s="1818"/>
      <c r="QD75" s="1819"/>
      <c r="QE75" s="1818"/>
      <c r="QF75" s="1818"/>
      <c r="QG75" s="1818"/>
      <c r="QH75" s="1818"/>
      <c r="QI75" s="1819"/>
      <c r="QJ75" s="1818"/>
      <c r="QK75" s="1818"/>
      <c r="QL75" s="1818"/>
      <c r="QM75" s="1818"/>
      <c r="QN75" s="1819"/>
      <c r="QO75" s="1818"/>
      <c r="QP75" s="1818"/>
      <c r="QQ75" s="1818"/>
      <c r="QR75" s="1818"/>
      <c r="QS75" s="1819"/>
      <c r="QT75" s="1818"/>
      <c r="QU75" s="1818"/>
      <c r="QV75" s="1818"/>
      <c r="QW75" s="1818"/>
      <c r="QX75" s="1819"/>
      <c r="QY75" s="1818"/>
      <c r="QZ75" s="1818"/>
      <c r="RA75" s="1818"/>
      <c r="RB75" s="1818"/>
      <c r="RC75" s="1819"/>
      <c r="RD75" s="1818"/>
      <c r="RE75" s="1818"/>
      <c r="RF75" s="1818"/>
      <c r="RG75" s="1818"/>
      <c r="RH75" s="1819"/>
      <c r="RI75" s="1818"/>
      <c r="RJ75" s="1818"/>
      <c r="RK75" s="1818"/>
      <c r="RL75" s="1818"/>
      <c r="RM75" s="1819"/>
      <c r="RN75" s="1818"/>
      <c r="RO75" s="1818"/>
      <c r="RP75" s="1818"/>
      <c r="RQ75" s="1818"/>
      <c r="RR75" s="1819"/>
      <c r="RS75" s="1818"/>
      <c r="RT75" s="1818"/>
      <c r="RU75" s="1818"/>
      <c r="RV75" s="1818"/>
      <c r="RW75" s="1819"/>
      <c r="RX75" s="1818"/>
      <c r="RY75" s="1818"/>
      <c r="RZ75" s="1818"/>
      <c r="SA75" s="1818"/>
      <c r="SB75" s="1819"/>
      <c r="SC75" s="1818"/>
      <c r="SD75" s="1818"/>
      <c r="SE75" s="1818"/>
      <c r="SF75" s="1818"/>
      <c r="SG75" s="1819"/>
      <c r="SH75" s="1818"/>
      <c r="SI75" s="1818"/>
      <c r="SJ75" s="1916"/>
      <c r="SK75" s="1818"/>
      <c r="SL75" s="1819"/>
      <c r="SM75" s="1818"/>
      <c r="SN75" s="1818"/>
      <c r="SO75" s="1818"/>
      <c r="SP75" s="1818"/>
      <c r="SQ75" s="1819"/>
      <c r="SR75" s="1799"/>
      <c r="SS75" s="1799"/>
      <c r="ST75" s="1799"/>
      <c r="SU75" s="1799"/>
      <c r="SV75" s="1799"/>
      <c r="SW75" s="1799"/>
      <c r="SX75" s="1799"/>
      <c r="SY75" s="1799"/>
      <c r="SZ75" s="1799"/>
      <c r="TA75" s="1799"/>
      <c r="TB75" s="1799"/>
      <c r="TC75" s="1799"/>
      <c r="TD75" s="1799"/>
      <c r="TE75" s="1799"/>
      <c r="TF75" s="1799"/>
      <c r="TG75" s="1799"/>
      <c r="TH75" s="1799"/>
      <c r="TI75" s="1799"/>
      <c r="TJ75" s="1799"/>
      <c r="TK75" s="1799"/>
      <c r="TL75" s="1799"/>
      <c r="TM75" s="1799"/>
      <c r="TN75" s="1799"/>
      <c r="TO75" s="1799"/>
      <c r="TP75" s="1799"/>
      <c r="TQ75" s="1799"/>
      <c r="TR75" s="1799"/>
      <c r="TS75" s="1799"/>
      <c r="TT75" s="1799"/>
      <c r="TU75" s="1799"/>
      <c r="TV75" s="1799"/>
      <c r="TW75" s="1799"/>
      <c r="TX75" s="1799"/>
      <c r="TY75" s="1799"/>
      <c r="TZ75" s="1799"/>
      <c r="UA75" s="1799"/>
      <c r="UB75" s="1799"/>
      <c r="UC75" s="1799"/>
      <c r="UD75" s="1799"/>
      <c r="UE75" s="1799"/>
      <c r="UF75" s="1799"/>
      <c r="UG75" s="1799"/>
      <c r="UH75" s="1799"/>
      <c r="UI75" s="1799"/>
      <c r="UJ75" s="1799"/>
      <c r="UK75" s="1799"/>
      <c r="UL75" s="1799"/>
      <c r="UM75" s="1799"/>
      <c r="UN75" s="1799"/>
      <c r="UO75" s="1799"/>
      <c r="UP75" s="1799"/>
      <c r="UQ75" s="2536"/>
      <c r="UR75" s="2536"/>
    </row>
    <row r="76" spans="1:564" outlineLevel="1">
      <c r="A76" s="2088" t="s">
        <v>1619</v>
      </c>
      <c r="B76" s="2088"/>
      <c r="C76" s="2088"/>
      <c r="D76" s="2257"/>
      <c r="E76" s="2257"/>
      <c r="F76" s="2257"/>
      <c r="G76" s="2257"/>
      <c r="H76" s="2257"/>
      <c r="I76" s="2257"/>
      <c r="J76" s="2257"/>
      <c r="K76" s="2257"/>
      <c r="L76" s="2257"/>
      <c r="M76" s="2257"/>
      <c r="N76" s="2257"/>
      <c r="O76" s="2257"/>
      <c r="P76" s="2257"/>
      <c r="Q76" s="2257"/>
      <c r="R76" s="2257"/>
      <c r="S76" s="2257"/>
      <c r="T76" s="2257"/>
      <c r="U76" s="2257"/>
      <c r="V76" s="2257"/>
      <c r="W76" s="2257"/>
      <c r="X76" s="2257"/>
      <c r="Y76" s="2257"/>
      <c r="Z76" s="2257"/>
      <c r="AA76" s="2257"/>
      <c r="AB76" s="2257"/>
      <c r="AC76" s="2257"/>
      <c r="AD76" s="2257"/>
      <c r="AE76" s="2257"/>
      <c r="AF76" s="2257"/>
      <c r="AG76" s="2257"/>
      <c r="AH76" s="2257"/>
      <c r="AI76" s="2257"/>
      <c r="AJ76" s="2257"/>
      <c r="AK76" s="2257"/>
      <c r="AL76" s="2257"/>
      <c r="AM76" s="2257"/>
      <c r="AN76" s="2257"/>
      <c r="AO76" s="2257"/>
      <c r="AP76" s="2257"/>
      <c r="AQ76" s="2257"/>
      <c r="AR76" s="2257"/>
      <c r="AS76" s="2257"/>
      <c r="AT76" s="2257"/>
      <c r="AU76" s="2257"/>
      <c r="AV76" s="2257"/>
      <c r="AW76" s="2257"/>
      <c r="AX76" s="2257"/>
      <c r="AY76" s="2257"/>
      <c r="AZ76" s="2257"/>
      <c r="BA76" s="2257"/>
      <c r="BB76" s="2257"/>
      <c r="BC76" s="2257"/>
      <c r="BD76" s="2257"/>
      <c r="BE76" s="2257"/>
      <c r="BF76" s="2257"/>
      <c r="BG76" s="2257"/>
      <c r="BH76" s="2257"/>
      <c r="BI76" s="2257"/>
      <c r="BJ76" s="2257"/>
      <c r="BK76" s="2257"/>
      <c r="BL76" s="2257"/>
      <c r="BM76" s="2257"/>
      <c r="BN76" s="2257"/>
      <c r="BO76" s="2257"/>
      <c r="BP76" s="2257"/>
      <c r="BQ76" s="2257"/>
      <c r="BR76" s="2257"/>
      <c r="BS76" s="2257"/>
      <c r="BT76" s="2257"/>
      <c r="BU76" s="2257"/>
      <c r="BV76" s="2257"/>
      <c r="BW76" s="2257"/>
      <c r="BX76" s="2257"/>
      <c r="BY76" s="2257"/>
      <c r="BZ76" s="2257"/>
      <c r="CA76" s="2257"/>
      <c r="CB76" s="2257"/>
      <c r="CC76" s="2257"/>
      <c r="CD76" s="2257"/>
      <c r="CE76" s="2257"/>
      <c r="CF76" s="2257"/>
      <c r="CG76" s="2257"/>
      <c r="CH76" s="2257"/>
      <c r="CI76" s="2257"/>
      <c r="CJ76" s="2257"/>
      <c r="CK76" s="2257"/>
      <c r="CL76" s="2257"/>
      <c r="CM76" s="2257"/>
      <c r="CN76" s="2257"/>
      <c r="CO76" s="2257"/>
      <c r="CP76" s="2257"/>
      <c r="CQ76" s="2257"/>
      <c r="CR76" s="2257"/>
      <c r="CS76" s="2257"/>
      <c r="CT76" s="2257"/>
      <c r="CU76" s="2257"/>
      <c r="CV76" s="2257"/>
      <c r="CW76" s="2257"/>
      <c r="CX76" s="2257"/>
      <c r="CY76" s="2257"/>
      <c r="CZ76" s="2257"/>
      <c r="DA76" s="2257"/>
      <c r="DB76" s="2257"/>
      <c r="DC76" s="2257"/>
      <c r="DD76" s="2257"/>
      <c r="DE76" s="2257"/>
      <c r="DF76" s="2257"/>
      <c r="DG76" s="2257"/>
      <c r="DH76" s="2257"/>
      <c r="DI76" s="2257"/>
      <c r="DJ76" s="2257"/>
      <c r="DK76" s="2257"/>
      <c r="DL76" s="2257"/>
      <c r="DM76" s="2257"/>
      <c r="DN76" s="2257"/>
      <c r="DO76" s="2257"/>
      <c r="DP76" s="2257"/>
      <c r="DQ76" s="2257"/>
      <c r="DR76" s="2257"/>
      <c r="DS76" s="2257"/>
      <c r="DT76" s="2257"/>
      <c r="DU76" s="2257"/>
      <c r="DV76" s="2257"/>
      <c r="DW76" s="2257"/>
      <c r="DX76" s="2257"/>
      <c r="DY76" s="2257"/>
      <c r="DZ76" s="2257"/>
      <c r="EA76" s="2257"/>
      <c r="EB76" s="2257"/>
      <c r="EC76" s="2257"/>
      <c r="ED76" s="2257"/>
      <c r="EE76" s="2257"/>
      <c r="EF76" s="2257"/>
      <c r="EG76" s="2257"/>
      <c r="EH76" s="2257"/>
      <c r="EI76" s="2257"/>
      <c r="EJ76" s="2257"/>
      <c r="EK76" s="2257"/>
      <c r="EL76" s="2257"/>
      <c r="EM76" s="2257"/>
      <c r="EN76" s="2257"/>
      <c r="EO76" s="2257"/>
      <c r="EP76" s="2257"/>
      <c r="EQ76" s="2257"/>
      <c r="ER76" s="2257"/>
      <c r="ES76" s="2257"/>
      <c r="ET76" s="2257"/>
      <c r="EU76" s="2257"/>
      <c r="EV76" s="2257"/>
      <c r="EW76" s="2257"/>
      <c r="EX76" s="2257"/>
      <c r="EY76" s="2088"/>
      <c r="EZ76" s="2088"/>
      <c r="FA76" s="2088"/>
      <c r="FB76" s="2088"/>
      <c r="FC76" s="2088"/>
      <c r="FD76" s="2088"/>
      <c r="FE76" s="2088"/>
      <c r="FF76" s="2088"/>
      <c r="FG76" s="2088"/>
      <c r="FH76" s="2088"/>
      <c r="FI76" s="2088"/>
      <c r="FJ76" s="2088"/>
      <c r="FK76" s="2088"/>
      <c r="FL76" s="2088"/>
      <c r="FM76" s="2088"/>
      <c r="FN76" s="2088"/>
      <c r="FO76" s="2088"/>
      <c r="FP76" s="2088"/>
      <c r="FQ76" s="2088"/>
      <c r="FR76" s="2088"/>
      <c r="FS76" s="2088"/>
      <c r="FT76" s="2088"/>
      <c r="FU76" s="2088"/>
      <c r="FV76" s="2088"/>
      <c r="FW76" s="2088"/>
      <c r="FX76" s="2088"/>
      <c r="FY76" s="2088"/>
      <c r="FZ76" s="2088"/>
      <c r="GA76" s="2088"/>
      <c r="GB76" s="2088"/>
      <c r="GC76" s="2088"/>
      <c r="GD76" s="2088"/>
      <c r="GE76" s="2088"/>
      <c r="GF76" s="2088"/>
      <c r="GG76" s="2088"/>
      <c r="GH76" s="2088"/>
      <c r="GI76" s="2088"/>
      <c r="GJ76" s="2088"/>
      <c r="GK76" s="2088"/>
      <c r="GL76" s="2088"/>
      <c r="GM76" s="2088"/>
      <c r="GN76" s="2088"/>
      <c r="GO76" s="2088"/>
      <c r="GP76" s="2088"/>
      <c r="GQ76" s="2088"/>
      <c r="GR76" s="2088"/>
      <c r="GS76" s="2088"/>
      <c r="GT76" s="2088"/>
      <c r="GU76" s="2088"/>
      <c r="GV76" s="2088"/>
      <c r="GW76" s="2088"/>
      <c r="GX76" s="2088"/>
      <c r="GY76" s="2088"/>
      <c r="GZ76" s="2088"/>
      <c r="HA76" s="2258"/>
      <c r="HB76" s="2258"/>
      <c r="HC76" s="2258"/>
      <c r="HD76" s="2258"/>
      <c r="HE76" s="2258"/>
      <c r="HF76" s="2258"/>
      <c r="HG76" s="2258"/>
      <c r="HH76" s="2258"/>
      <c r="HI76" s="2258"/>
      <c r="HJ76" s="2258"/>
      <c r="HK76" s="2258"/>
      <c r="HL76" s="2258"/>
      <c r="HM76" s="2258"/>
      <c r="HN76" s="2258"/>
      <c r="HO76" s="2258"/>
      <c r="HP76" s="2258"/>
      <c r="HQ76" s="2258"/>
      <c r="HR76" s="2258"/>
      <c r="HS76" s="2258"/>
      <c r="HT76" s="2258"/>
      <c r="HU76" s="2258"/>
      <c r="HV76" s="2258"/>
      <c r="HW76" s="2258"/>
      <c r="HX76" s="2258"/>
      <c r="HY76" s="2258"/>
      <c r="HZ76" s="2258"/>
      <c r="IA76" s="2258"/>
      <c r="IB76" s="2258"/>
      <c r="MT76" s="1799"/>
      <c r="MU76" s="4114"/>
      <c r="MV76" s="1799">
        <v>180</v>
      </c>
      <c r="MW76" s="1811"/>
      <c r="MX76" s="1812"/>
      <c r="MY76" s="1812"/>
      <c r="MZ76" s="1812"/>
      <c r="NA76" s="1812"/>
      <c r="NB76" s="1813"/>
      <c r="NC76" s="1812"/>
      <c r="ND76" s="1812"/>
      <c r="NE76" s="1812"/>
      <c r="NF76" s="1812"/>
      <c r="NG76" s="1813"/>
      <c r="NH76" s="1815"/>
      <c r="NI76" s="1815"/>
      <c r="NJ76" s="1815"/>
      <c r="NK76" s="1815"/>
      <c r="NL76" s="1816"/>
      <c r="NM76" s="1815"/>
      <c r="NN76" s="1815"/>
      <c r="NO76" s="1815"/>
      <c r="NP76" s="1815"/>
      <c r="NQ76" s="1816"/>
      <c r="NR76" s="1815"/>
      <c r="NS76" s="1815"/>
      <c r="NT76" s="1815"/>
      <c r="NU76" s="1815"/>
      <c r="NV76" s="1816"/>
      <c r="NW76" s="1815"/>
      <c r="NX76" s="1815"/>
      <c r="NY76" s="1815"/>
      <c r="NZ76" s="1815"/>
      <c r="OA76" s="1816"/>
      <c r="OB76" s="1815"/>
      <c r="OC76" s="1815"/>
      <c r="OD76" s="1815"/>
      <c r="OE76" s="1815"/>
      <c r="OF76" s="1816"/>
      <c r="OG76" s="1815"/>
      <c r="OH76" s="1815"/>
      <c r="OI76" s="1815"/>
      <c r="OJ76" s="1815"/>
      <c r="OK76" s="1816"/>
      <c r="OL76" s="1815"/>
      <c r="OM76" s="1815"/>
      <c r="ON76" s="1815"/>
      <c r="OO76" s="1815"/>
      <c r="OP76" s="1816"/>
      <c r="OQ76" s="1815"/>
      <c r="OR76" s="1815"/>
      <c r="OS76" s="1815"/>
      <c r="OT76" s="1815"/>
      <c r="OU76" s="1816"/>
      <c r="OV76" s="1815"/>
      <c r="OW76" s="1815"/>
      <c r="OX76" s="1812"/>
      <c r="OY76" s="1812"/>
      <c r="OZ76" s="1813"/>
      <c r="PA76" s="1812"/>
      <c r="PB76" s="1810"/>
      <c r="PC76" s="1808"/>
      <c r="PD76" s="1808"/>
      <c r="PE76" s="1809"/>
      <c r="PF76" s="1808"/>
      <c r="PG76" s="1808"/>
      <c r="PH76" s="1808"/>
      <c r="PI76" s="1808"/>
      <c r="PJ76" s="1809"/>
      <c r="PK76" s="1808"/>
      <c r="PL76" s="1808"/>
      <c r="PM76" s="1808"/>
      <c r="PN76" s="1808"/>
      <c r="PO76" s="1809"/>
      <c r="PP76" s="1808"/>
      <c r="PQ76" s="1818"/>
      <c r="PR76" s="1818"/>
      <c r="PS76" s="1818"/>
      <c r="PT76" s="1819"/>
      <c r="PU76" s="1818"/>
      <c r="PV76" s="1818"/>
      <c r="PW76" s="1818"/>
      <c r="PX76" s="1818"/>
      <c r="PY76" s="1819"/>
      <c r="PZ76" s="1818"/>
      <c r="QA76" s="1818"/>
      <c r="QB76" s="1818"/>
      <c r="QC76" s="1818"/>
      <c r="QD76" s="1819"/>
      <c r="QE76" s="1818"/>
      <c r="QF76" s="1818"/>
      <c r="QG76" s="1818"/>
      <c r="QH76" s="1818"/>
      <c r="QI76" s="1819"/>
      <c r="QJ76" s="1818"/>
      <c r="QK76" s="1818"/>
      <c r="QL76" s="1818"/>
      <c r="QM76" s="1818"/>
      <c r="QN76" s="1819"/>
      <c r="QO76" s="1818"/>
      <c r="QP76" s="1818"/>
      <c r="QQ76" s="1818"/>
      <c r="QR76" s="1818"/>
      <c r="QS76" s="1819"/>
      <c r="QT76" s="1818"/>
      <c r="QU76" s="1818"/>
      <c r="QV76" s="1818"/>
      <c r="QW76" s="1818"/>
      <c r="QX76" s="1819"/>
      <c r="QY76" s="1818"/>
      <c r="QZ76" s="1818"/>
      <c r="RA76" s="1818"/>
      <c r="RB76" s="1818"/>
      <c r="RC76" s="1819"/>
      <c r="RD76" s="1818"/>
      <c r="RE76" s="1818"/>
      <c r="RF76" s="1818"/>
      <c r="RG76" s="1818"/>
      <c r="RH76" s="1819"/>
      <c r="RI76" s="1818"/>
      <c r="RJ76" s="1818"/>
      <c r="RK76" s="1818"/>
      <c r="RL76" s="1818"/>
      <c r="RM76" s="1819"/>
      <c r="RN76" s="1818"/>
      <c r="RO76" s="1818"/>
      <c r="RP76" s="1818"/>
      <c r="RQ76" s="1818"/>
      <c r="RR76" s="1819"/>
      <c r="RS76" s="1818"/>
      <c r="RT76" s="1818"/>
      <c r="RU76" s="1818"/>
      <c r="RV76" s="1818"/>
      <c r="RW76" s="1819"/>
      <c r="RX76" s="1818"/>
      <c r="RY76" s="1818"/>
      <c r="RZ76" s="1818"/>
      <c r="SA76" s="1818"/>
      <c r="SB76" s="1819"/>
      <c r="SC76" s="1818"/>
      <c r="SD76" s="1818"/>
      <c r="SE76" s="1818"/>
      <c r="SF76" s="1818"/>
      <c r="SG76" s="1819"/>
      <c r="SH76" s="1818"/>
      <c r="SI76" s="1818"/>
      <c r="SJ76" s="1818"/>
      <c r="SK76" s="1818"/>
      <c r="SL76" s="1819"/>
      <c r="SM76" s="1818"/>
      <c r="SN76" s="1818"/>
      <c r="SO76" s="1818"/>
      <c r="SP76" s="1818"/>
      <c r="SQ76" s="1819"/>
      <c r="SR76" s="1799"/>
      <c r="SS76" s="1799"/>
      <c r="ST76" s="1799"/>
      <c r="SU76" s="1799"/>
      <c r="SV76" s="1799"/>
      <c r="SW76" s="1799"/>
      <c r="SX76" s="1799"/>
      <c r="SY76" s="1799"/>
      <c r="SZ76" s="1799"/>
      <c r="TA76" s="1799"/>
      <c r="TB76" s="1799"/>
      <c r="TC76" s="1799"/>
      <c r="TD76" s="1799"/>
      <c r="TE76" s="1799"/>
      <c r="TF76" s="1799"/>
      <c r="TG76" s="1799"/>
      <c r="TH76" s="1799"/>
      <c r="TI76" s="1799"/>
      <c r="TJ76" s="1799"/>
      <c r="TK76" s="1799"/>
      <c r="TL76" s="1799"/>
      <c r="TM76" s="1799"/>
      <c r="TN76" s="1799"/>
      <c r="TO76" s="1799"/>
      <c r="TP76" s="1799"/>
      <c r="TQ76" s="1799"/>
      <c r="TR76" s="1799"/>
      <c r="TS76" s="1799"/>
      <c r="TT76" s="1799"/>
      <c r="TU76" s="1799"/>
      <c r="TV76" s="1799"/>
      <c r="TW76" s="1799"/>
      <c r="TX76" s="1799"/>
      <c r="TY76" s="1799"/>
      <c r="TZ76" s="1799"/>
      <c r="UA76" s="1799"/>
      <c r="UB76" s="1799"/>
      <c r="UC76" s="1799"/>
      <c r="UD76" s="1799"/>
      <c r="UE76" s="1799"/>
      <c r="UF76" s="1799"/>
      <c r="UG76" s="1799"/>
      <c r="UH76" s="1799"/>
      <c r="UI76" s="1799"/>
      <c r="UJ76" s="1799"/>
      <c r="UK76" s="1799"/>
      <c r="UL76" s="1799"/>
      <c r="UM76" s="1799"/>
      <c r="UN76" s="1799"/>
      <c r="UO76" s="1799"/>
      <c r="UP76" s="1799"/>
      <c r="UQ76" s="2536"/>
      <c r="UR76" s="2536"/>
    </row>
    <row r="77" spans="1:564" outlineLevel="1">
      <c r="A77" s="2449"/>
      <c r="B77" s="2450"/>
      <c r="C77" s="2451"/>
      <c r="D77" s="3927" t="s">
        <v>1843</v>
      </c>
      <c r="E77" s="3928"/>
      <c r="F77" s="3928"/>
      <c r="G77" s="3928"/>
      <c r="H77" s="3928"/>
      <c r="I77" s="3928"/>
      <c r="J77" s="3928"/>
      <c r="K77" s="3928"/>
      <c r="L77" s="3928"/>
      <c r="M77" s="3928"/>
      <c r="N77" s="3928"/>
      <c r="O77" s="3928"/>
      <c r="P77" s="3928"/>
      <c r="Q77" s="3928"/>
      <c r="R77" s="3928"/>
      <c r="S77" s="3928"/>
      <c r="T77" s="3928"/>
      <c r="U77" s="3928"/>
      <c r="V77" s="3928"/>
      <c r="W77" s="3928"/>
      <c r="X77" s="3928"/>
      <c r="Y77" s="3928"/>
      <c r="Z77" s="3928"/>
      <c r="AA77" s="3928"/>
      <c r="AB77" s="3928"/>
      <c r="AC77" s="3928"/>
      <c r="AD77" s="3928"/>
      <c r="AE77" s="3928"/>
      <c r="AF77" s="3928"/>
      <c r="AG77" s="3928"/>
      <c r="AH77" s="3928"/>
      <c r="AI77" s="3928"/>
      <c r="AJ77" s="3928"/>
      <c r="AK77" s="3928"/>
      <c r="AL77" s="3928"/>
      <c r="AM77" s="3928"/>
      <c r="AN77" s="3928"/>
      <c r="AO77" s="3928"/>
      <c r="AP77" s="3928"/>
      <c r="AQ77" s="3928"/>
      <c r="AR77" s="3928"/>
      <c r="AS77" s="3928"/>
      <c r="AT77" s="3928"/>
      <c r="AU77" s="3928"/>
      <c r="AV77" s="3928"/>
      <c r="AW77" s="3928"/>
      <c r="AX77" s="3928"/>
      <c r="AY77" s="3928"/>
      <c r="AZ77" s="3928"/>
      <c r="BA77" s="3928"/>
      <c r="BB77" s="3928"/>
      <c r="BC77" s="3928"/>
      <c r="BD77" s="3928"/>
      <c r="BE77" s="3928"/>
      <c r="BF77" s="3928"/>
      <c r="BG77" s="3928"/>
      <c r="BH77" s="3928"/>
      <c r="BI77" s="3928"/>
      <c r="BJ77" s="3928"/>
      <c r="BK77" s="3929"/>
      <c r="BL77" s="3960" t="s">
        <v>1816</v>
      </c>
      <c r="BM77" s="3960"/>
      <c r="BN77" s="3960"/>
      <c r="BO77" s="3960"/>
      <c r="BP77" s="3960"/>
      <c r="BQ77" s="3960"/>
      <c r="BR77" s="3960"/>
      <c r="BS77" s="3960"/>
      <c r="BT77" s="3960"/>
      <c r="BU77" s="3960"/>
      <c r="BV77" s="3961" t="s">
        <v>1817</v>
      </c>
      <c r="BW77" s="3961"/>
      <c r="BX77" s="3961"/>
      <c r="BY77" s="3961"/>
      <c r="BZ77" s="3961"/>
      <c r="CA77" s="3961"/>
      <c r="CB77" s="3961"/>
      <c r="CC77" s="3961"/>
      <c r="CD77" s="3961"/>
      <c r="CE77" s="3961"/>
      <c r="CF77" s="3962" t="s">
        <v>1818</v>
      </c>
      <c r="CG77" s="3962"/>
      <c r="CH77" s="3962"/>
      <c r="CI77" s="3962"/>
      <c r="CJ77" s="3962"/>
      <c r="CK77" s="3962"/>
      <c r="CL77" s="3962"/>
      <c r="CM77" s="3962"/>
      <c r="CN77" s="3962"/>
      <c r="CO77" s="3962"/>
      <c r="CP77" s="3963" t="s">
        <v>1819</v>
      </c>
      <c r="CQ77" s="3963"/>
      <c r="CR77" s="3963"/>
      <c r="CS77" s="3963"/>
      <c r="CT77" s="3963"/>
      <c r="CU77" s="3963"/>
      <c r="CV77" s="3963"/>
      <c r="CW77" s="3963"/>
      <c r="CX77" s="3963"/>
      <c r="CY77" s="3963"/>
      <c r="CZ77" s="3964" t="s">
        <v>1820</v>
      </c>
      <c r="DA77" s="3964"/>
      <c r="DB77" s="3964"/>
      <c r="DC77" s="3964"/>
      <c r="DD77" s="3964"/>
      <c r="DE77" s="3964"/>
      <c r="DF77" s="3964"/>
      <c r="DG77" s="3964"/>
      <c r="DH77" s="3964"/>
      <c r="DI77" s="3964"/>
      <c r="DJ77" s="4028" t="s">
        <v>1821</v>
      </c>
      <c r="DK77" s="4028"/>
      <c r="DL77" s="4028"/>
      <c r="DM77" s="4028"/>
      <c r="DN77" s="4028"/>
      <c r="DO77" s="4028"/>
      <c r="DP77" s="4028"/>
      <c r="DQ77" s="4028"/>
      <c r="DR77" s="4028"/>
      <c r="DS77" s="4028"/>
      <c r="DT77" s="3953" t="s">
        <v>1822</v>
      </c>
      <c r="DU77" s="3953"/>
      <c r="DV77" s="3953"/>
      <c r="DW77" s="3953"/>
      <c r="DX77" s="3953"/>
      <c r="DY77" s="3953"/>
      <c r="DZ77" s="3953"/>
      <c r="EA77" s="3953"/>
      <c r="EB77" s="3953"/>
      <c r="EC77" s="3953"/>
      <c r="ED77" s="4028" t="s">
        <v>1823</v>
      </c>
      <c r="EE77" s="4028"/>
      <c r="EF77" s="4028"/>
      <c r="EG77" s="4028"/>
      <c r="EH77" s="4028"/>
      <c r="EI77" s="4028"/>
      <c r="EJ77" s="4028"/>
      <c r="EK77" s="4028"/>
      <c r="EL77" s="4028"/>
      <c r="EM77" s="4028"/>
      <c r="EN77" s="3953" t="s">
        <v>1824</v>
      </c>
      <c r="EO77" s="3953"/>
      <c r="EP77" s="3953"/>
      <c r="EQ77" s="3953"/>
      <c r="ER77" s="3953"/>
      <c r="ES77" s="3953"/>
      <c r="ET77" s="3953"/>
      <c r="EU77" s="3953"/>
      <c r="EV77" s="3953"/>
      <c r="EW77" s="3953"/>
      <c r="MT77" s="1799"/>
      <c r="MU77" s="4114"/>
      <c r="MV77" s="1799">
        <v>170</v>
      </c>
      <c r="MW77" s="1811"/>
      <c r="MX77" s="1812"/>
      <c r="MY77" s="1812"/>
      <c r="MZ77" s="1812"/>
      <c r="NA77" s="1812"/>
      <c r="NB77" s="1813"/>
      <c r="NC77" s="1812"/>
      <c r="ND77" s="1812"/>
      <c r="NE77" s="1812"/>
      <c r="NF77" s="1812"/>
      <c r="NG77" s="1813"/>
      <c r="NH77" s="1815"/>
      <c r="NI77" s="1815"/>
      <c r="NJ77" s="1815"/>
      <c r="NK77" s="1815"/>
      <c r="NL77" s="1816"/>
      <c r="NM77" s="1815"/>
      <c r="NN77" s="1815"/>
      <c r="NO77" s="1815"/>
      <c r="NP77" s="1815"/>
      <c r="NQ77" s="1816"/>
      <c r="NR77" s="1815"/>
      <c r="NS77" s="1815"/>
      <c r="NT77" s="1815"/>
      <c r="NU77" s="1815"/>
      <c r="NV77" s="1816"/>
      <c r="NW77" s="1815"/>
      <c r="NX77" s="1815"/>
      <c r="NY77" s="1815"/>
      <c r="NZ77" s="1815"/>
      <c r="OA77" s="1816"/>
      <c r="OB77" s="1815"/>
      <c r="OC77" s="1815"/>
      <c r="OD77" s="1815"/>
      <c r="OE77" s="1815"/>
      <c r="OF77" s="1816"/>
      <c r="OG77" s="1815"/>
      <c r="OH77" s="1815"/>
      <c r="OI77" s="1815"/>
      <c r="OJ77" s="1815"/>
      <c r="OK77" s="1816"/>
      <c r="OL77" s="1815"/>
      <c r="OM77" s="1815"/>
      <c r="ON77" s="1815"/>
      <c r="OO77" s="1815"/>
      <c r="OP77" s="1816"/>
      <c r="OQ77" s="1815"/>
      <c r="OR77" s="1815"/>
      <c r="OS77" s="1815"/>
      <c r="OT77" s="1815"/>
      <c r="OU77" s="1816"/>
      <c r="OV77" s="1815"/>
      <c r="OW77" s="1815"/>
      <c r="OX77" s="1812"/>
      <c r="OY77" s="1812"/>
      <c r="OZ77" s="1813"/>
      <c r="PA77" s="1812"/>
      <c r="PB77" s="1810"/>
      <c r="PC77" s="1808"/>
      <c r="PD77" s="1808"/>
      <c r="PE77" s="1809"/>
      <c r="PF77" s="1808"/>
      <c r="PG77" s="1808"/>
      <c r="PH77" s="1808"/>
      <c r="PI77" s="1808"/>
      <c r="PJ77" s="1809"/>
      <c r="PK77" s="1808"/>
      <c r="PL77" s="1808"/>
      <c r="PM77" s="1808"/>
      <c r="PN77" s="1808"/>
      <c r="PO77" s="1809"/>
      <c r="PP77" s="1808"/>
      <c r="PQ77" s="1818"/>
      <c r="PR77" s="1818"/>
      <c r="PS77" s="1818"/>
      <c r="PT77" s="1819"/>
      <c r="PU77" s="1818"/>
      <c r="PV77" s="1818"/>
      <c r="PW77" s="1818"/>
      <c r="PX77" s="1818"/>
      <c r="PY77" s="1819"/>
      <c r="PZ77" s="1818"/>
      <c r="QA77" s="1818"/>
      <c r="QB77" s="1818"/>
      <c r="QC77" s="1818"/>
      <c r="QD77" s="1819"/>
      <c r="QE77" s="1818"/>
      <c r="QF77" s="1818"/>
      <c r="QG77" s="1818"/>
      <c r="QH77" s="1818"/>
      <c r="QI77" s="1819"/>
      <c r="QJ77" s="1818"/>
      <c r="QK77" s="1818"/>
      <c r="QL77" s="1818"/>
      <c r="QM77" s="1818"/>
      <c r="QN77" s="1819"/>
      <c r="QO77" s="1818"/>
      <c r="QP77" s="1818"/>
      <c r="QQ77" s="1818"/>
      <c r="QR77" s="1818"/>
      <c r="QS77" s="1819"/>
      <c r="QT77" s="1818"/>
      <c r="QU77" s="1818"/>
      <c r="QV77" s="1818"/>
      <c r="QW77" s="1818"/>
      <c r="QX77" s="1819"/>
      <c r="QY77" s="1818"/>
      <c r="QZ77" s="1818"/>
      <c r="RA77" s="1818"/>
      <c r="RB77" s="1818"/>
      <c r="RC77" s="1819"/>
      <c r="RD77" s="1818"/>
      <c r="RE77" s="1818"/>
      <c r="RF77" s="1818"/>
      <c r="RG77" s="1818"/>
      <c r="RH77" s="1819"/>
      <c r="RI77" s="1818"/>
      <c r="RJ77" s="1818"/>
      <c r="RK77" s="1818"/>
      <c r="RL77" s="1818"/>
      <c r="RM77" s="1819"/>
      <c r="RN77" s="1818"/>
      <c r="RO77" s="1818"/>
      <c r="RP77" s="1818"/>
      <c r="RQ77" s="1818"/>
      <c r="RR77" s="1819"/>
      <c r="RS77" s="1818"/>
      <c r="RT77" s="1818"/>
      <c r="RU77" s="1818"/>
      <c r="RV77" s="1818"/>
      <c r="RW77" s="1819"/>
      <c r="RX77" s="1818"/>
      <c r="RY77" s="1818"/>
      <c r="RZ77" s="1818"/>
      <c r="SA77" s="1818"/>
      <c r="SB77" s="1819"/>
      <c r="SC77" s="1818"/>
      <c r="SD77" s="1818"/>
      <c r="SE77" s="1818"/>
      <c r="SF77" s="1818"/>
      <c r="SG77" s="1819"/>
      <c r="SH77" s="1818"/>
      <c r="SI77" s="1818"/>
      <c r="SJ77" s="1818"/>
      <c r="SK77" s="1818"/>
      <c r="SL77" s="1819"/>
      <c r="SM77" s="1818"/>
      <c r="SN77" s="1818"/>
      <c r="SO77" s="1818"/>
      <c r="SP77" s="1818"/>
      <c r="SQ77" s="1819"/>
      <c r="SR77" s="1799"/>
      <c r="SS77" s="1799"/>
      <c r="ST77" s="1799"/>
      <c r="SU77" s="1799"/>
      <c r="SV77" s="1799"/>
      <c r="SW77" s="1799"/>
      <c r="SX77" s="1799"/>
      <c r="SY77" s="1799"/>
      <c r="SZ77" s="1799"/>
      <c r="TA77" s="1799"/>
      <c r="TB77" s="1799"/>
      <c r="TC77" s="1799"/>
      <c r="TD77" s="1799"/>
      <c r="TE77" s="1799"/>
      <c r="TF77" s="1799"/>
      <c r="TG77" s="1799"/>
      <c r="TH77" s="1799"/>
      <c r="TI77" s="1799"/>
      <c r="TJ77" s="1799"/>
      <c r="TK77" s="1799"/>
      <c r="TL77" s="1799"/>
      <c r="TM77" s="1799"/>
      <c r="TN77" s="1799"/>
      <c r="TO77" s="1799"/>
      <c r="TP77" s="1799"/>
      <c r="TQ77" s="1799"/>
      <c r="TR77" s="1799"/>
      <c r="TS77" s="1799"/>
      <c r="TT77" s="1799"/>
      <c r="TU77" s="1799"/>
      <c r="TV77" s="1799"/>
      <c r="TW77" s="1799"/>
      <c r="TX77" s="1799"/>
      <c r="TY77" s="1799"/>
      <c r="TZ77" s="1799"/>
      <c r="UA77" s="1799"/>
      <c r="UB77" s="1799"/>
      <c r="UC77" s="1799"/>
      <c r="UD77" s="1799"/>
      <c r="UE77" s="1799"/>
      <c r="UF77" s="1799"/>
      <c r="UG77" s="1799"/>
      <c r="UH77" s="1799"/>
      <c r="UI77" s="1799"/>
      <c r="UJ77" s="1799"/>
      <c r="UK77" s="1799"/>
      <c r="UL77" s="1799"/>
      <c r="UM77" s="1799"/>
      <c r="UN77" s="1799"/>
      <c r="UO77" s="1799"/>
      <c r="UP77" s="1966"/>
      <c r="UQ77" s="2536"/>
      <c r="UR77" s="2536"/>
    </row>
    <row r="78" spans="1:564" ht="32.25" customHeight="1" outlineLevel="1">
      <c r="A78" s="2441" t="s">
        <v>210</v>
      </c>
      <c r="B78" s="2442"/>
      <c r="C78" s="2443"/>
      <c r="D78" s="3930" t="s">
        <v>1659</v>
      </c>
      <c r="E78" s="3931"/>
      <c r="F78" s="3931"/>
      <c r="G78" s="3931"/>
      <c r="H78" s="3931"/>
      <c r="I78" s="3931"/>
      <c r="J78" s="3931"/>
      <c r="K78" s="3931"/>
      <c r="L78" s="3931"/>
      <c r="M78" s="3931"/>
      <c r="N78" s="3931" t="s">
        <v>1660</v>
      </c>
      <c r="O78" s="3931"/>
      <c r="P78" s="3931"/>
      <c r="Q78" s="3931"/>
      <c r="R78" s="3931"/>
      <c r="S78" s="3931"/>
      <c r="T78" s="3931"/>
      <c r="U78" s="3931"/>
      <c r="V78" s="3931"/>
      <c r="W78" s="3931"/>
      <c r="X78" s="3931" t="s">
        <v>1661</v>
      </c>
      <c r="Y78" s="3931"/>
      <c r="Z78" s="3931"/>
      <c r="AA78" s="3931"/>
      <c r="AB78" s="3931"/>
      <c r="AC78" s="3931"/>
      <c r="AD78" s="3931"/>
      <c r="AE78" s="3931"/>
      <c r="AF78" s="3931"/>
      <c r="AG78" s="3931"/>
      <c r="AH78" s="3931" t="s">
        <v>1662</v>
      </c>
      <c r="AI78" s="3931"/>
      <c r="AJ78" s="3931"/>
      <c r="AK78" s="3931"/>
      <c r="AL78" s="3931"/>
      <c r="AM78" s="3931"/>
      <c r="AN78" s="3931"/>
      <c r="AO78" s="3931"/>
      <c r="AP78" s="3931"/>
      <c r="AQ78" s="3931"/>
      <c r="AR78" s="3931" t="s">
        <v>2400</v>
      </c>
      <c r="AS78" s="3931"/>
      <c r="AT78" s="3931"/>
      <c r="AU78" s="3931"/>
      <c r="AV78" s="3931"/>
      <c r="AW78" s="3931"/>
      <c r="AX78" s="3931"/>
      <c r="AY78" s="3931"/>
      <c r="AZ78" s="3931"/>
      <c r="BA78" s="3931"/>
      <c r="BB78" s="3931" t="s">
        <v>1663</v>
      </c>
      <c r="BC78" s="3931"/>
      <c r="BD78" s="3931"/>
      <c r="BE78" s="3931"/>
      <c r="BF78" s="3931"/>
      <c r="BG78" s="3931"/>
      <c r="BH78" s="3931"/>
      <c r="BI78" s="3931"/>
      <c r="BJ78" s="3931"/>
      <c r="BK78" s="3931"/>
      <c r="BL78" s="3954" t="s">
        <v>2036</v>
      </c>
      <c r="BM78" s="3954"/>
      <c r="BN78" s="3954"/>
      <c r="BO78" s="3954"/>
      <c r="BP78" s="3954"/>
      <c r="BQ78" s="3954"/>
      <c r="BR78" s="3954"/>
      <c r="BS78" s="3954"/>
      <c r="BT78" s="3954"/>
      <c r="BU78" s="3954"/>
      <c r="BV78" s="3955" t="s">
        <v>1825</v>
      </c>
      <c r="BW78" s="3955"/>
      <c r="BX78" s="3955"/>
      <c r="BY78" s="3955"/>
      <c r="BZ78" s="3955"/>
      <c r="CA78" s="3955"/>
      <c r="CB78" s="3955"/>
      <c r="CC78" s="3955"/>
      <c r="CD78" s="3955"/>
      <c r="CE78" s="3955"/>
      <c r="CF78" s="3956" t="s">
        <v>1826</v>
      </c>
      <c r="CG78" s="3956"/>
      <c r="CH78" s="3956"/>
      <c r="CI78" s="3956"/>
      <c r="CJ78" s="3956"/>
      <c r="CK78" s="3956"/>
      <c r="CL78" s="3956"/>
      <c r="CM78" s="3956"/>
      <c r="CN78" s="3956"/>
      <c r="CO78" s="3956"/>
      <c r="CP78" s="3957" t="s">
        <v>1827</v>
      </c>
      <c r="CQ78" s="3957"/>
      <c r="CR78" s="3957"/>
      <c r="CS78" s="3957"/>
      <c r="CT78" s="3957"/>
      <c r="CU78" s="3957"/>
      <c r="CV78" s="3957"/>
      <c r="CW78" s="3957"/>
      <c r="CX78" s="3957"/>
      <c r="CY78" s="3957"/>
      <c r="CZ78" s="3958" t="s">
        <v>1828</v>
      </c>
      <c r="DA78" s="3958"/>
      <c r="DB78" s="3958"/>
      <c r="DC78" s="3958"/>
      <c r="DD78" s="3958"/>
      <c r="DE78" s="3958"/>
      <c r="DF78" s="3958"/>
      <c r="DG78" s="3958"/>
      <c r="DH78" s="3958"/>
      <c r="DI78" s="3958"/>
      <c r="DJ78" s="3959" t="s">
        <v>1621</v>
      </c>
      <c r="DK78" s="3959"/>
      <c r="DL78" s="3959"/>
      <c r="DM78" s="3959"/>
      <c r="DN78" s="3959"/>
      <c r="DO78" s="3959"/>
      <c r="DP78" s="3959"/>
      <c r="DQ78" s="3959"/>
      <c r="DR78" s="3959"/>
      <c r="DS78" s="3959"/>
      <c r="DT78" s="3959"/>
      <c r="DU78" s="3959"/>
      <c r="DV78" s="3959"/>
      <c r="DW78" s="3959"/>
      <c r="DX78" s="3959"/>
      <c r="DY78" s="3959"/>
      <c r="DZ78" s="3959"/>
      <c r="EA78" s="3959"/>
      <c r="EB78" s="3959"/>
      <c r="EC78" s="3959"/>
      <c r="ED78" s="3959"/>
      <c r="EE78" s="3959"/>
      <c r="EF78" s="3959"/>
      <c r="EG78" s="3959"/>
      <c r="EH78" s="3959"/>
      <c r="EI78" s="3959"/>
      <c r="EJ78" s="3959"/>
      <c r="EK78" s="3959"/>
      <c r="EL78" s="3959"/>
      <c r="EM78" s="3959"/>
      <c r="EN78" s="3959"/>
      <c r="EO78" s="3959"/>
      <c r="EP78" s="3959"/>
      <c r="EQ78" s="3959"/>
      <c r="ER78" s="3959"/>
      <c r="ES78" s="3959"/>
      <c r="ET78" s="3959"/>
      <c r="EU78" s="3959"/>
      <c r="EV78" s="3959"/>
      <c r="EW78" s="3959"/>
      <c r="MT78" s="1799"/>
      <c r="MU78" s="4114"/>
      <c r="MV78" s="1799">
        <v>160</v>
      </c>
      <c r="MW78" s="1811"/>
      <c r="MX78" s="1812"/>
      <c r="MY78" s="1812"/>
      <c r="MZ78" s="1812"/>
      <c r="NA78" s="1812"/>
      <c r="NB78" s="1813"/>
      <c r="NC78" s="1812"/>
      <c r="ND78" s="1812"/>
      <c r="NE78" s="1812"/>
      <c r="NF78" s="1812"/>
      <c r="NG78" s="1813"/>
      <c r="NH78" s="1815"/>
      <c r="NI78" s="1815"/>
      <c r="NJ78" s="1815"/>
      <c r="NK78" s="1815"/>
      <c r="NL78" s="1816"/>
      <c r="NM78" s="1815"/>
      <c r="NN78" s="1815"/>
      <c r="NO78" s="1815"/>
      <c r="NP78" s="1815"/>
      <c r="NQ78" s="1816"/>
      <c r="NR78" s="1815"/>
      <c r="NS78" s="1815"/>
      <c r="NT78" s="1815"/>
      <c r="NU78" s="1815"/>
      <c r="NV78" s="1816"/>
      <c r="NW78" s="1815"/>
      <c r="NX78" s="1815"/>
      <c r="NY78" s="1815"/>
      <c r="NZ78" s="1815"/>
      <c r="OA78" s="1816"/>
      <c r="OB78" s="1815"/>
      <c r="OC78" s="1815"/>
      <c r="OD78" s="1815"/>
      <c r="OE78" s="1815"/>
      <c r="OF78" s="1816"/>
      <c r="OG78" s="1815"/>
      <c r="OH78" s="1815"/>
      <c r="OI78" s="1815"/>
      <c r="OJ78" s="1815"/>
      <c r="OK78" s="1816"/>
      <c r="OL78" s="1815"/>
      <c r="OM78" s="1815"/>
      <c r="ON78" s="1815"/>
      <c r="OO78" s="1815"/>
      <c r="OP78" s="1816"/>
      <c r="OQ78" s="1815"/>
      <c r="OR78" s="1815"/>
      <c r="OS78" s="1815"/>
      <c r="OT78" s="1815"/>
      <c r="OU78" s="1816"/>
      <c r="OV78" s="1815"/>
      <c r="OW78" s="1815"/>
      <c r="OX78" s="1812"/>
      <c r="OY78" s="1812"/>
      <c r="OZ78" s="1813"/>
      <c r="PA78" s="1812"/>
      <c r="PB78" s="1810"/>
      <c r="PC78" s="1808"/>
      <c r="PD78" s="1808"/>
      <c r="PE78" s="1809"/>
      <c r="PF78" s="1808"/>
      <c r="PG78" s="1808"/>
      <c r="PH78" s="1808"/>
      <c r="PI78" s="1808"/>
      <c r="PJ78" s="1809"/>
      <c r="PK78" s="1808"/>
      <c r="PL78" s="1808"/>
      <c r="PM78" s="1808"/>
      <c r="PN78" s="1808"/>
      <c r="PO78" s="1809"/>
      <c r="PP78" s="1808"/>
      <c r="PQ78" s="1818"/>
      <c r="PR78" s="1818"/>
      <c r="PS78" s="1818"/>
      <c r="PT78" s="1819"/>
      <c r="PU78" s="1818"/>
      <c r="PV78" s="1818"/>
      <c r="PW78" s="1818"/>
      <c r="PX78" s="1818"/>
      <c r="PY78" s="1819"/>
      <c r="PZ78" s="1818"/>
      <c r="QA78" s="1818"/>
      <c r="QB78" s="1818"/>
      <c r="QC78" s="1818"/>
      <c r="QD78" s="1819"/>
      <c r="QE78" s="1818"/>
      <c r="QF78" s="1818"/>
      <c r="QG78" s="1818"/>
      <c r="QH78" s="1818"/>
      <c r="QI78" s="1819"/>
      <c r="QJ78" s="1818"/>
      <c r="QK78" s="1818"/>
      <c r="QL78" s="1818"/>
      <c r="QM78" s="1818"/>
      <c r="QN78" s="1819"/>
      <c r="QO78" s="1818"/>
      <c r="QP78" s="1818"/>
      <c r="QQ78" s="1818"/>
      <c r="QR78" s="1818"/>
      <c r="QS78" s="1819"/>
      <c r="QT78" s="1818"/>
      <c r="QU78" s="1818"/>
      <c r="QV78" s="1818"/>
      <c r="QW78" s="1818"/>
      <c r="QX78" s="1819"/>
      <c r="QY78" s="1818"/>
      <c r="QZ78" s="1818"/>
      <c r="RA78" s="1818"/>
      <c r="RB78" s="1818"/>
      <c r="RC78" s="1819"/>
      <c r="RD78" s="1818"/>
      <c r="RE78" s="1818"/>
      <c r="RF78" s="1818"/>
      <c r="RG78" s="1818"/>
      <c r="RH78" s="1819"/>
      <c r="RI78" s="1818"/>
      <c r="RJ78" s="1818"/>
      <c r="RK78" s="1818"/>
      <c r="RL78" s="1818"/>
      <c r="RM78" s="1819"/>
      <c r="RN78" s="1818"/>
      <c r="RO78" s="1818"/>
      <c r="RP78" s="1818"/>
      <c r="RQ78" s="1818"/>
      <c r="RR78" s="1819"/>
      <c r="RS78" s="1818"/>
      <c r="RT78" s="1818"/>
      <c r="RU78" s="1818"/>
      <c r="RV78" s="1818"/>
      <c r="RW78" s="1819"/>
      <c r="RX78" s="1818"/>
      <c r="RY78" s="1818"/>
      <c r="RZ78" s="1818"/>
      <c r="SA78" s="1818"/>
      <c r="SB78" s="1819"/>
      <c r="SC78" s="1818"/>
      <c r="SD78" s="1818"/>
      <c r="SE78" s="1818"/>
      <c r="SF78" s="1818"/>
      <c r="SG78" s="1819"/>
      <c r="SH78" s="1818"/>
      <c r="SI78" s="1818"/>
      <c r="SJ78" s="1818"/>
      <c r="SK78" s="1818"/>
      <c r="SL78" s="1819"/>
      <c r="SM78" s="1818"/>
      <c r="SN78" s="1818"/>
      <c r="SO78" s="1818"/>
      <c r="SP78" s="1818"/>
      <c r="SQ78" s="1819"/>
      <c r="SR78" s="1799"/>
      <c r="SS78" s="1799"/>
      <c r="ST78" s="1799"/>
      <c r="SU78" s="1799"/>
      <c r="SV78" s="1799"/>
      <c r="SW78" s="1799"/>
      <c r="SX78" s="1799"/>
      <c r="SY78" s="1799"/>
      <c r="SZ78" s="1799"/>
      <c r="TA78" s="1799"/>
      <c r="TB78" s="1799"/>
      <c r="TC78" s="1799"/>
      <c r="TD78" s="1799"/>
      <c r="TE78" s="1799"/>
      <c r="TF78" s="1799"/>
      <c r="TG78" s="1799"/>
      <c r="TH78" s="1799"/>
      <c r="TI78" s="1799"/>
      <c r="TJ78" s="1799"/>
      <c r="TK78" s="1799"/>
      <c r="TL78" s="1799"/>
      <c r="TM78" s="1799"/>
      <c r="TN78" s="1799"/>
      <c r="TO78" s="1799"/>
      <c r="TP78" s="1799"/>
      <c r="TQ78" s="1799"/>
      <c r="TR78" s="1799"/>
      <c r="TS78" s="1799"/>
      <c r="TT78" s="1799"/>
      <c r="TU78" s="1799"/>
      <c r="TV78" s="1799"/>
      <c r="TW78" s="1799"/>
      <c r="TX78" s="1799"/>
      <c r="TY78" s="1799"/>
      <c r="TZ78" s="1799"/>
      <c r="UA78" s="1799"/>
      <c r="UB78" s="1799"/>
      <c r="UC78" s="1799"/>
      <c r="UD78" s="1799"/>
      <c r="UE78" s="1799"/>
      <c r="UF78" s="1799"/>
      <c r="UG78" s="1799"/>
      <c r="UH78" s="1799"/>
      <c r="UI78" s="1799"/>
      <c r="UJ78" s="1799"/>
      <c r="UK78" s="1799"/>
      <c r="UL78" s="1799"/>
      <c r="UM78" s="1799"/>
      <c r="UN78" s="1799"/>
      <c r="UO78" s="1799"/>
      <c r="UP78" s="2203"/>
      <c r="UQ78" s="2536"/>
      <c r="UR78" s="2536"/>
    </row>
    <row r="79" spans="1:564" ht="15" customHeight="1" outlineLevel="1">
      <c r="A79" s="2444" t="s">
        <v>2035</v>
      </c>
      <c r="B79" s="2445"/>
      <c r="C79" s="2446"/>
      <c r="D79" s="3932" t="s">
        <v>1830</v>
      </c>
      <c r="E79" s="3933"/>
      <c r="F79" s="3933"/>
      <c r="G79" s="3933"/>
      <c r="H79" s="3933"/>
      <c r="I79" s="3933"/>
      <c r="J79" s="3933"/>
      <c r="K79" s="3933"/>
      <c r="L79" s="3933"/>
      <c r="M79" s="3933"/>
      <c r="N79" s="3933"/>
      <c r="O79" s="3933"/>
      <c r="P79" s="3933"/>
      <c r="Q79" s="3933"/>
      <c r="R79" s="3933"/>
      <c r="S79" s="3933"/>
      <c r="T79" s="3933"/>
      <c r="U79" s="3933"/>
      <c r="V79" s="3933"/>
      <c r="W79" s="3933"/>
      <c r="X79" s="3933"/>
      <c r="Y79" s="3933"/>
      <c r="Z79" s="3933"/>
      <c r="AA79" s="3933"/>
      <c r="AB79" s="3933"/>
      <c r="AC79" s="3933"/>
      <c r="AD79" s="3933"/>
      <c r="AE79" s="3933"/>
      <c r="AF79" s="3933"/>
      <c r="AG79" s="3933"/>
      <c r="AH79" s="3933"/>
      <c r="AI79" s="3933"/>
      <c r="AJ79" s="3933"/>
      <c r="AK79" s="3933"/>
      <c r="AL79" s="3933"/>
      <c r="AM79" s="3933"/>
      <c r="AN79" s="3933"/>
      <c r="AO79" s="3933"/>
      <c r="AP79" s="3933"/>
      <c r="AQ79" s="3933"/>
      <c r="AR79" s="3933"/>
      <c r="AS79" s="3933"/>
      <c r="AT79" s="3933"/>
      <c r="AU79" s="3933"/>
      <c r="AV79" s="3933"/>
      <c r="AW79" s="3933"/>
      <c r="AX79" s="3933"/>
      <c r="AY79" s="3933"/>
      <c r="AZ79" s="3933"/>
      <c r="BA79" s="3933"/>
      <c r="BB79" s="3933"/>
      <c r="BC79" s="3933"/>
      <c r="BD79" s="3933"/>
      <c r="BE79" s="3933"/>
      <c r="BF79" s="3933"/>
      <c r="BG79" s="3933"/>
      <c r="BH79" s="3933"/>
      <c r="BI79" s="3933"/>
      <c r="BJ79" s="3933"/>
      <c r="BK79" s="3933"/>
      <c r="BL79" s="3933" t="s">
        <v>1831</v>
      </c>
      <c r="BM79" s="3933"/>
      <c r="BN79" s="3933"/>
      <c r="BO79" s="3933"/>
      <c r="BP79" s="3933"/>
      <c r="BQ79" s="3933"/>
      <c r="BR79" s="3933"/>
      <c r="BS79" s="3933"/>
      <c r="BT79" s="3933"/>
      <c r="BU79" s="3933"/>
      <c r="BV79" s="3933" t="s">
        <v>1832</v>
      </c>
      <c r="BW79" s="3933"/>
      <c r="BX79" s="3933"/>
      <c r="BY79" s="3933"/>
      <c r="BZ79" s="3933"/>
      <c r="CA79" s="3933"/>
      <c r="CB79" s="3933"/>
      <c r="CC79" s="3933"/>
      <c r="CD79" s="3933"/>
      <c r="CE79" s="3933"/>
      <c r="CF79" s="3933"/>
      <c r="CG79" s="3933"/>
      <c r="CH79" s="3933"/>
      <c r="CI79" s="3933"/>
      <c r="CJ79" s="3933"/>
      <c r="CK79" s="3933"/>
      <c r="CL79" s="3933"/>
      <c r="CM79" s="3933"/>
      <c r="CN79" s="3933"/>
      <c r="CO79" s="3933"/>
      <c r="CP79" s="3933" t="s">
        <v>1833</v>
      </c>
      <c r="CQ79" s="3933"/>
      <c r="CR79" s="3933"/>
      <c r="CS79" s="3933"/>
      <c r="CT79" s="3933"/>
      <c r="CU79" s="3933"/>
      <c r="CV79" s="3933"/>
      <c r="CW79" s="3933"/>
      <c r="CX79" s="3933"/>
      <c r="CY79" s="3933"/>
      <c r="CZ79" s="3933"/>
      <c r="DA79" s="3933"/>
      <c r="DB79" s="3933"/>
      <c r="DC79" s="3933"/>
      <c r="DD79" s="3933"/>
      <c r="DE79" s="3933"/>
      <c r="DF79" s="3933"/>
      <c r="DG79" s="3933"/>
      <c r="DH79" s="3933"/>
      <c r="DI79" s="3933"/>
      <c r="DJ79" s="3933" t="s">
        <v>1834</v>
      </c>
      <c r="DK79" s="3933"/>
      <c r="DL79" s="3933"/>
      <c r="DM79" s="3933"/>
      <c r="DN79" s="3933"/>
      <c r="DO79" s="3933"/>
      <c r="DP79" s="3933"/>
      <c r="DQ79" s="3933"/>
      <c r="DR79" s="3933"/>
      <c r="DS79" s="3933"/>
      <c r="DT79" s="3933"/>
      <c r="DU79" s="3933"/>
      <c r="DV79" s="3933"/>
      <c r="DW79" s="3933"/>
      <c r="DX79" s="3933"/>
      <c r="DY79" s="3933"/>
      <c r="DZ79" s="3933"/>
      <c r="EA79" s="3933"/>
      <c r="EB79" s="3933"/>
      <c r="EC79" s="3933"/>
      <c r="ED79" s="3933"/>
      <c r="EE79" s="3933"/>
      <c r="EF79" s="3933"/>
      <c r="EG79" s="3933"/>
      <c r="EH79" s="3933"/>
      <c r="EI79" s="3933"/>
      <c r="EJ79" s="3933"/>
      <c r="EK79" s="3933"/>
      <c r="EL79" s="3933"/>
      <c r="EM79" s="3933"/>
      <c r="EN79" s="3933"/>
      <c r="EO79" s="3933"/>
      <c r="EP79" s="3933"/>
      <c r="EQ79" s="3933"/>
      <c r="ER79" s="3933"/>
      <c r="ES79" s="3933"/>
      <c r="ET79" s="3933"/>
      <c r="EU79" s="3933"/>
      <c r="EV79" s="3933"/>
      <c r="EW79" s="3933"/>
      <c r="MT79" s="1799"/>
      <c r="MU79" s="4114"/>
      <c r="MV79" s="4119">
        <v>150</v>
      </c>
      <c r="MW79" s="1828"/>
      <c r="MX79" s="1820"/>
      <c r="MY79" s="1820"/>
      <c r="MZ79" s="1820"/>
      <c r="NA79" s="1820"/>
      <c r="NB79" s="1821"/>
      <c r="NC79" s="1820"/>
      <c r="ND79" s="1820"/>
      <c r="NE79" s="1829"/>
      <c r="NF79" s="1830"/>
      <c r="NG79" s="1831"/>
      <c r="NH79" s="1829"/>
      <c r="NI79" s="1830"/>
      <c r="NJ79" s="1967"/>
      <c r="NK79" s="1967"/>
      <c r="NL79" s="1968"/>
      <c r="NM79" s="1967"/>
      <c r="NN79" s="1967"/>
      <c r="NO79" s="1967"/>
      <c r="NP79" s="1967"/>
      <c r="NQ79" s="1968"/>
      <c r="NR79" s="1967"/>
      <c r="NS79" s="1967"/>
      <c r="NT79" s="1967"/>
      <c r="NU79" s="1967"/>
      <c r="NV79" s="1968"/>
      <c r="NW79" s="1967"/>
      <c r="NX79" s="1969"/>
      <c r="NY79" s="1970"/>
      <c r="NZ79" s="1970"/>
      <c r="OA79" s="1971" t="s">
        <v>1615</v>
      </c>
      <c r="OB79" s="1820"/>
      <c r="OC79" s="1820"/>
      <c r="OD79" s="1820"/>
      <c r="OE79" s="1820"/>
      <c r="OF79" s="1821"/>
      <c r="OG79" s="1820"/>
      <c r="OH79" s="1820"/>
      <c r="OI79" s="1820"/>
      <c r="OJ79" s="1820"/>
      <c r="OK79" s="1821"/>
      <c r="OL79" s="1820"/>
      <c r="OM79" s="1820"/>
      <c r="ON79" s="1820"/>
      <c r="OO79" s="1820"/>
      <c r="OP79" s="1821"/>
      <c r="OQ79" s="1820"/>
      <c r="OR79" s="1820"/>
      <c r="OS79" s="1820"/>
      <c r="OT79" s="1820"/>
      <c r="OU79" s="1821"/>
      <c r="OV79" s="1820"/>
      <c r="OW79" s="1820"/>
      <c r="OX79" s="1923"/>
      <c r="OY79" s="1923"/>
      <c r="OZ79" s="1924"/>
      <c r="PA79" s="1923"/>
      <c r="PB79" s="1972"/>
      <c r="PC79" s="1923"/>
      <c r="PD79" s="1923"/>
      <c r="PE79" s="1924"/>
      <c r="PF79" s="1923"/>
      <c r="PG79" s="1923"/>
      <c r="PH79" s="1923"/>
      <c r="PI79" s="1923"/>
      <c r="PJ79" s="1924"/>
      <c r="PK79" s="1923"/>
      <c r="PL79" s="1923"/>
      <c r="PM79" s="1923"/>
      <c r="PN79" s="1923"/>
      <c r="PO79" s="1924"/>
      <c r="PP79" s="1923"/>
      <c r="PQ79" s="1820"/>
      <c r="PR79" s="1820"/>
      <c r="PS79" s="1820"/>
      <c r="PT79" s="1821"/>
      <c r="PU79" s="1820"/>
      <c r="PV79" s="1820"/>
      <c r="PW79" s="1820"/>
      <c r="PX79" s="1820"/>
      <c r="PY79" s="1821"/>
      <c r="PZ79" s="1820"/>
      <c r="QA79" s="1820"/>
      <c r="QB79" s="1820"/>
      <c r="QC79" s="1820"/>
      <c r="QD79" s="1821"/>
      <c r="QE79" s="1820"/>
      <c r="QF79" s="1820"/>
      <c r="QG79" s="1820"/>
      <c r="QH79" s="1820"/>
      <c r="QI79" s="1821"/>
      <c r="QJ79" s="1820"/>
      <c r="QK79" s="1820"/>
      <c r="QL79" s="1820"/>
      <c r="QM79" s="1820"/>
      <c r="QN79" s="1821"/>
      <c r="QO79" s="1820"/>
      <c r="QP79" s="1820"/>
      <c r="QQ79" s="1820"/>
      <c r="QR79" s="1820"/>
      <c r="QS79" s="1821"/>
      <c r="QT79" s="1820"/>
      <c r="QU79" s="1820"/>
      <c r="QV79" s="1820"/>
      <c r="QW79" s="1820"/>
      <c r="QX79" s="1821"/>
      <c r="QY79" s="1820"/>
      <c r="QZ79" s="1820"/>
      <c r="RA79" s="1820"/>
      <c r="RB79" s="1820"/>
      <c r="RC79" s="1821"/>
      <c r="RD79" s="1820"/>
      <c r="RE79" s="1820"/>
      <c r="RF79" s="1820"/>
      <c r="RG79" s="1820"/>
      <c r="RH79" s="1821"/>
      <c r="RI79" s="1820"/>
      <c r="RJ79" s="1820"/>
      <c r="RK79" s="1820"/>
      <c r="RL79" s="1820"/>
      <c r="RM79" s="1821"/>
      <c r="RN79" s="1820"/>
      <c r="RO79" s="1820"/>
      <c r="RP79" s="1820"/>
      <c r="RQ79" s="1820"/>
      <c r="RR79" s="1821"/>
      <c r="RS79" s="1820"/>
      <c r="RT79" s="1820"/>
      <c r="RU79" s="1820"/>
      <c r="RV79" s="1820"/>
      <c r="RW79" s="1821"/>
      <c r="RX79" s="1820"/>
      <c r="RY79" s="1820"/>
      <c r="RZ79" s="1820"/>
      <c r="SA79" s="1820"/>
      <c r="SB79" s="1821"/>
      <c r="SC79" s="1820"/>
      <c r="SD79" s="1820"/>
      <c r="SE79" s="1820"/>
      <c r="SF79" s="1820"/>
      <c r="SG79" s="1821"/>
      <c r="SH79" s="1820"/>
      <c r="SI79" s="1820"/>
      <c r="SJ79" s="1820"/>
      <c r="SK79" s="1820"/>
      <c r="SL79" s="1821"/>
      <c r="SM79" s="1820"/>
      <c r="SN79" s="1820"/>
      <c r="SO79" s="1820"/>
      <c r="SP79" s="1820"/>
      <c r="SQ79" s="1821"/>
      <c r="SR79" s="1799"/>
      <c r="SS79" s="1799"/>
      <c r="ST79" s="1799"/>
      <c r="SU79" s="1799"/>
      <c r="SV79" s="1799"/>
      <c r="SW79" s="1799"/>
      <c r="SX79" s="1799"/>
      <c r="SY79" s="1799"/>
      <c r="SZ79" s="1799"/>
      <c r="TA79" s="1799"/>
      <c r="TB79" s="1799"/>
      <c r="TC79" s="1799"/>
      <c r="TD79" s="1799"/>
      <c r="TE79" s="1799"/>
      <c r="TF79" s="1799"/>
      <c r="TG79" s="1799"/>
      <c r="TH79" s="1799"/>
      <c r="TI79" s="1799"/>
      <c r="TJ79" s="1799"/>
      <c r="TK79" s="1799"/>
      <c r="TL79" s="1799"/>
      <c r="TM79" s="1799"/>
      <c r="TN79" s="1799"/>
      <c r="TO79" s="1799"/>
      <c r="TP79" s="1799"/>
      <c r="TQ79" s="1799"/>
      <c r="TR79" s="1799"/>
      <c r="TS79" s="1799"/>
      <c r="TT79" s="1799"/>
      <c r="TU79" s="1799"/>
      <c r="TV79" s="1799"/>
      <c r="TW79" s="1799"/>
      <c r="TX79" s="1799"/>
      <c r="TY79" s="1799"/>
      <c r="TZ79" s="1799"/>
      <c r="UA79" s="1799"/>
      <c r="UB79" s="1799"/>
      <c r="UC79" s="1799"/>
      <c r="UD79" s="1799"/>
      <c r="UE79" s="1799"/>
      <c r="UF79" s="1799"/>
      <c r="UG79" s="1799"/>
      <c r="UH79" s="1799"/>
      <c r="UI79" s="1799"/>
      <c r="UJ79" s="1799"/>
      <c r="UK79" s="1799"/>
      <c r="UL79" s="1799"/>
      <c r="UM79" s="1799"/>
      <c r="UN79" s="1799"/>
      <c r="UO79" s="1799"/>
      <c r="UP79" s="2203"/>
      <c r="UQ79" s="2536"/>
      <c r="UR79" s="2536"/>
    </row>
    <row r="80" spans="1:564" outlineLevel="1">
      <c r="A80" s="2449" t="s">
        <v>1131</v>
      </c>
      <c r="B80" s="2450"/>
      <c r="C80" s="2450"/>
      <c r="D80" s="3934" t="s">
        <v>1622</v>
      </c>
      <c r="E80" s="3935"/>
      <c r="F80" s="3935"/>
      <c r="G80" s="3935"/>
      <c r="H80" s="3935"/>
      <c r="I80" s="3935"/>
      <c r="J80" s="3935"/>
      <c r="K80" s="3935"/>
      <c r="L80" s="3935"/>
      <c r="M80" s="3935"/>
      <c r="N80" s="3935" t="s">
        <v>1622</v>
      </c>
      <c r="O80" s="3935"/>
      <c r="P80" s="3935"/>
      <c r="Q80" s="3935"/>
      <c r="R80" s="3935"/>
      <c r="S80" s="3935"/>
      <c r="T80" s="3935"/>
      <c r="U80" s="3935"/>
      <c r="V80" s="3935"/>
      <c r="W80" s="3935"/>
      <c r="X80" s="3935" t="s">
        <v>1622</v>
      </c>
      <c r="Y80" s="3935"/>
      <c r="Z80" s="3935"/>
      <c r="AA80" s="3935"/>
      <c r="AB80" s="3935"/>
      <c r="AC80" s="3935"/>
      <c r="AD80" s="3935"/>
      <c r="AE80" s="3935"/>
      <c r="AF80" s="3935"/>
      <c r="AG80" s="3935"/>
      <c r="AH80" s="3935" t="s">
        <v>1622</v>
      </c>
      <c r="AI80" s="3935"/>
      <c r="AJ80" s="3935"/>
      <c r="AK80" s="3935"/>
      <c r="AL80" s="3935"/>
      <c r="AM80" s="3935"/>
      <c r="AN80" s="3935"/>
      <c r="AO80" s="3935"/>
      <c r="AP80" s="3935"/>
      <c r="AQ80" s="3935"/>
      <c r="AR80" s="3935"/>
      <c r="AS80" s="3935"/>
      <c r="AT80" s="3935"/>
      <c r="AU80" s="3935"/>
      <c r="AV80" s="3935"/>
      <c r="AW80" s="3935"/>
      <c r="AX80" s="3935"/>
      <c r="AY80" s="3935"/>
      <c r="AZ80" s="3935"/>
      <c r="BA80" s="3935"/>
      <c r="BB80" s="3935" t="s">
        <v>1622</v>
      </c>
      <c r="BC80" s="3935"/>
      <c r="BD80" s="3935"/>
      <c r="BE80" s="3935"/>
      <c r="BF80" s="3935"/>
      <c r="BG80" s="3935"/>
      <c r="BH80" s="3935"/>
      <c r="BI80" s="3935"/>
      <c r="BJ80" s="3935"/>
      <c r="BK80" s="3936"/>
      <c r="BL80" s="3920" t="s">
        <v>1622</v>
      </c>
      <c r="BM80" s="3917"/>
      <c r="BN80" s="3917"/>
      <c r="BO80" s="3917"/>
      <c r="BP80" s="3917"/>
      <c r="BQ80" s="3917"/>
      <c r="BR80" s="3917"/>
      <c r="BS80" s="3917"/>
      <c r="BT80" s="3917"/>
      <c r="BU80" s="3917"/>
      <c r="BV80" s="3920" t="s">
        <v>1622</v>
      </c>
      <c r="BW80" s="3917"/>
      <c r="BX80" s="3917"/>
      <c r="BY80" s="3917"/>
      <c r="BZ80" s="3917"/>
      <c r="CA80" s="3917"/>
      <c r="CB80" s="3917"/>
      <c r="CC80" s="3917"/>
      <c r="CD80" s="3917"/>
      <c r="CE80" s="3917"/>
      <c r="CF80" s="3917" t="s">
        <v>1622</v>
      </c>
      <c r="CG80" s="3917"/>
      <c r="CH80" s="3917"/>
      <c r="CI80" s="3917"/>
      <c r="CJ80" s="3917"/>
      <c r="CK80" s="3917"/>
      <c r="CL80" s="3917"/>
      <c r="CM80" s="3917"/>
      <c r="CN80" s="3917"/>
      <c r="CO80" s="3904"/>
      <c r="CP80" s="3920" t="s">
        <v>1622</v>
      </c>
      <c r="CQ80" s="3917"/>
      <c r="CR80" s="3917"/>
      <c r="CS80" s="3917"/>
      <c r="CT80" s="3917"/>
      <c r="CU80" s="3917"/>
      <c r="CV80" s="3917"/>
      <c r="CW80" s="3917"/>
      <c r="CX80" s="3917"/>
      <c r="CY80" s="3917"/>
      <c r="CZ80" s="3917" t="s">
        <v>1622</v>
      </c>
      <c r="DA80" s="3917"/>
      <c r="DB80" s="3917"/>
      <c r="DC80" s="3917"/>
      <c r="DD80" s="3917"/>
      <c r="DE80" s="3917"/>
      <c r="DF80" s="3917"/>
      <c r="DG80" s="3917"/>
      <c r="DH80" s="3917"/>
      <c r="DI80" s="3904"/>
      <c r="DJ80" s="3920" t="s">
        <v>1623</v>
      </c>
      <c r="DK80" s="3917"/>
      <c r="DL80" s="3917"/>
      <c r="DM80" s="3917"/>
      <c r="DN80" s="3917"/>
      <c r="DO80" s="3917"/>
      <c r="DP80" s="3917"/>
      <c r="DQ80" s="3917"/>
      <c r="DR80" s="3917"/>
      <c r="DS80" s="3917"/>
      <c r="DT80" s="3917"/>
      <c r="DU80" s="3917"/>
      <c r="DV80" s="3917"/>
      <c r="DW80" s="3917"/>
      <c r="DX80" s="3917"/>
      <c r="DY80" s="3917"/>
      <c r="DZ80" s="3917"/>
      <c r="EA80" s="3917"/>
      <c r="EB80" s="3917"/>
      <c r="EC80" s="3917"/>
      <c r="ED80" s="3917"/>
      <c r="EE80" s="3917"/>
      <c r="EF80" s="3917"/>
      <c r="EG80" s="3917"/>
      <c r="EH80" s="3917"/>
      <c r="EI80" s="3917"/>
      <c r="EJ80" s="3917"/>
      <c r="EK80" s="3917"/>
      <c r="EL80" s="3917"/>
      <c r="EM80" s="3917"/>
      <c r="EN80" s="3917"/>
      <c r="EO80" s="3917"/>
      <c r="EP80" s="3917"/>
      <c r="EQ80" s="3917"/>
      <c r="ER80" s="3917"/>
      <c r="ES80" s="3917"/>
      <c r="ET80" s="3917"/>
      <c r="EU80" s="3917"/>
      <c r="EV80" s="3917"/>
      <c r="EW80" s="3904"/>
      <c r="MT80" s="1799"/>
      <c r="MU80" s="4114"/>
      <c r="MV80" s="4120"/>
      <c r="MW80" s="1959"/>
      <c r="MX80" s="1960"/>
      <c r="MY80" s="1960"/>
      <c r="MZ80" s="1960"/>
      <c r="NA80" s="1960"/>
      <c r="NB80" s="1961"/>
      <c r="NC80" s="1960"/>
      <c r="ND80" s="1960"/>
      <c r="NE80" s="1960"/>
      <c r="NF80" s="1960"/>
      <c r="NG80" s="1961"/>
      <c r="NH80" s="1960"/>
      <c r="NI80" s="1960"/>
      <c r="NJ80" s="1960"/>
      <c r="NK80" s="1960"/>
      <c r="NL80" s="1961"/>
      <c r="NM80" s="1960"/>
      <c r="NN80" s="1960"/>
      <c r="NO80" s="1960"/>
      <c r="NP80" s="1898"/>
      <c r="NQ80" s="1899"/>
      <c r="NR80" s="1898"/>
      <c r="NS80" s="1898"/>
      <c r="NT80" s="1898"/>
      <c r="NU80" s="1898"/>
      <c r="NV80" s="1899"/>
      <c r="NW80" s="1973"/>
      <c r="NX80" s="1973"/>
      <c r="NY80" s="1973"/>
      <c r="NZ80" s="1973"/>
      <c r="OA80" s="1974"/>
      <c r="OB80" s="1973"/>
      <c r="OC80" s="1973"/>
      <c r="OD80" s="1973"/>
      <c r="OE80" s="1973"/>
      <c r="OF80" s="1974"/>
      <c r="OG80" s="1973"/>
      <c r="OH80" s="1973"/>
      <c r="OI80" s="1973"/>
      <c r="OJ80" s="1973"/>
      <c r="OK80" s="1974"/>
      <c r="OL80" s="1973"/>
      <c r="OM80" s="1973"/>
      <c r="ON80" s="1973"/>
      <c r="OO80" s="1973"/>
      <c r="OP80" s="1974"/>
      <c r="OQ80" s="1973"/>
      <c r="OR80" s="1973"/>
      <c r="OS80" s="1973"/>
      <c r="OT80" s="1973"/>
      <c r="OU80" s="1974"/>
      <c r="OV80" s="1973"/>
      <c r="OW80" s="1973"/>
      <c r="OX80" s="1973"/>
      <c r="OY80" s="1973"/>
      <c r="OZ80" s="1974"/>
      <c r="PA80" s="1973"/>
      <c r="PB80" s="1975"/>
      <c r="PC80" s="1973"/>
      <c r="PD80" s="1973"/>
      <c r="PE80" s="1976" t="s">
        <v>1616</v>
      </c>
      <c r="PF80" s="1960"/>
      <c r="PG80" s="1960"/>
      <c r="PH80" s="1960"/>
      <c r="PI80" s="1960"/>
      <c r="PJ80" s="1961"/>
      <c r="PK80" s="1960"/>
      <c r="PL80" s="1960"/>
      <c r="PM80" s="1960"/>
      <c r="PN80" s="1960"/>
      <c r="PO80" s="1961"/>
      <c r="PP80" s="1960"/>
      <c r="PQ80" s="1898"/>
      <c r="PR80" s="1898"/>
      <c r="PS80" s="1898"/>
      <c r="PT80" s="1899"/>
      <c r="PU80" s="1898"/>
      <c r="PV80" s="1898"/>
      <c r="PW80" s="1898"/>
      <c r="PX80" s="1898"/>
      <c r="PY80" s="1899"/>
      <c r="PZ80" s="1898"/>
      <c r="QA80" s="1898"/>
      <c r="QB80" s="1898"/>
      <c r="QC80" s="1898"/>
      <c r="QD80" s="1899"/>
      <c r="QE80" s="1898"/>
      <c r="QF80" s="1898"/>
      <c r="QG80" s="1898"/>
      <c r="QH80" s="1898"/>
      <c r="QI80" s="1899"/>
      <c r="QJ80" s="1898"/>
      <c r="QK80" s="1898"/>
      <c r="QL80" s="1898"/>
      <c r="QM80" s="1898"/>
      <c r="QN80" s="1899"/>
      <c r="QO80" s="1898"/>
      <c r="QP80" s="1898"/>
      <c r="QQ80" s="1898"/>
      <c r="QR80" s="1898"/>
      <c r="QS80" s="1899"/>
      <c r="QT80" s="1898"/>
      <c r="QU80" s="1898"/>
      <c r="QV80" s="1898"/>
      <c r="QW80" s="1898"/>
      <c r="QX80" s="1899"/>
      <c r="QY80" s="1898"/>
      <c r="QZ80" s="1898"/>
      <c r="RA80" s="1898"/>
      <c r="RB80" s="1898"/>
      <c r="RC80" s="1899"/>
      <c r="RD80" s="1898"/>
      <c r="RE80" s="1898"/>
      <c r="RF80" s="1898"/>
      <c r="RG80" s="1898"/>
      <c r="RH80" s="1899"/>
      <c r="RI80" s="1898"/>
      <c r="RJ80" s="1898"/>
      <c r="RK80" s="1898"/>
      <c r="RL80" s="1898"/>
      <c r="RM80" s="1899"/>
      <c r="RN80" s="1898"/>
      <c r="RO80" s="1898"/>
      <c r="RP80" s="1898"/>
      <c r="RQ80" s="1898"/>
      <c r="RR80" s="1899"/>
      <c r="RS80" s="1898"/>
      <c r="RT80" s="1898"/>
      <c r="RU80" s="1898"/>
      <c r="RV80" s="1898"/>
      <c r="RW80" s="1899"/>
      <c r="RX80" s="1898"/>
      <c r="RY80" s="1898"/>
      <c r="RZ80" s="1898"/>
      <c r="SA80" s="1898"/>
      <c r="SB80" s="1899"/>
      <c r="SC80" s="1898"/>
      <c r="SD80" s="1898"/>
      <c r="SE80" s="1898"/>
      <c r="SF80" s="1898"/>
      <c r="SG80" s="1899"/>
      <c r="SH80" s="1898"/>
      <c r="SI80" s="1898"/>
      <c r="SJ80" s="1898"/>
      <c r="SK80" s="1898"/>
      <c r="SL80" s="1899"/>
      <c r="SM80" s="1898"/>
      <c r="SN80" s="1898"/>
      <c r="SO80" s="1898"/>
      <c r="SP80" s="1898"/>
      <c r="SQ80" s="1899"/>
      <c r="SR80" s="1799"/>
      <c r="SS80" s="1799"/>
      <c r="ST80" s="1799"/>
      <c r="SU80" s="1799"/>
      <c r="SV80" s="1799"/>
      <c r="SW80" s="1799"/>
      <c r="SX80" s="1799"/>
      <c r="SY80" s="1799"/>
      <c r="SZ80" s="1799"/>
      <c r="TA80" s="1799"/>
      <c r="TB80" s="1799"/>
      <c r="TC80" s="1799"/>
      <c r="TD80" s="1799"/>
      <c r="TE80" s="1799"/>
      <c r="TF80" s="1799"/>
      <c r="TG80" s="1799"/>
      <c r="TH80" s="1799"/>
      <c r="TI80" s="1799"/>
      <c r="TJ80" s="1799"/>
      <c r="TK80" s="1799"/>
      <c r="TL80" s="1799"/>
      <c r="TM80" s="1799"/>
      <c r="TN80" s="1799"/>
      <c r="TO80" s="1799"/>
      <c r="TP80" s="1799"/>
      <c r="TQ80" s="1799"/>
      <c r="TR80" s="1799"/>
      <c r="TS80" s="1799"/>
      <c r="TT80" s="1799"/>
      <c r="TU80" s="1799"/>
      <c r="TV80" s="1799"/>
      <c r="TW80" s="1799"/>
      <c r="TX80" s="1799"/>
      <c r="TY80" s="1799"/>
      <c r="TZ80" s="1799"/>
      <c r="UA80" s="1799"/>
      <c r="UB80" s="1799"/>
      <c r="UC80" s="1799"/>
      <c r="UD80" s="1799"/>
      <c r="UE80" s="1799"/>
      <c r="UF80" s="1799"/>
      <c r="UG80" s="1799"/>
      <c r="UH80" s="1799"/>
      <c r="UI80" s="1799"/>
      <c r="UJ80" s="1799"/>
      <c r="UK80" s="1799"/>
      <c r="UL80" s="1799"/>
      <c r="UM80" s="1799"/>
      <c r="UN80" s="1799"/>
      <c r="UO80" s="1799"/>
      <c r="UP80" s="2203"/>
      <c r="UQ80" s="2536"/>
      <c r="UR80" s="2536"/>
    </row>
    <row r="81" spans="1:570" ht="15" customHeight="1" outlineLevel="1">
      <c r="A81" s="2449" t="s">
        <v>1652</v>
      </c>
      <c r="B81" s="2450"/>
      <c r="C81" s="2450"/>
      <c r="D81" s="3920" t="s">
        <v>1686</v>
      </c>
      <c r="E81" s="3917"/>
      <c r="F81" s="3917"/>
      <c r="G81" s="3917"/>
      <c r="H81" s="3917"/>
      <c r="I81" s="3917"/>
      <c r="J81" s="3917"/>
      <c r="K81" s="3917"/>
      <c r="L81" s="3917"/>
      <c r="M81" s="3917"/>
      <c r="N81" s="3917"/>
      <c r="O81" s="3917"/>
      <c r="P81" s="3917"/>
      <c r="Q81" s="3917"/>
      <c r="R81" s="3917"/>
      <c r="S81" s="3917"/>
      <c r="T81" s="3917"/>
      <c r="U81" s="3917"/>
      <c r="V81" s="3917"/>
      <c r="W81" s="3917"/>
      <c r="X81" s="3917"/>
      <c r="Y81" s="3917"/>
      <c r="Z81" s="3917"/>
      <c r="AA81" s="3917"/>
      <c r="AB81" s="3917"/>
      <c r="AC81" s="3917"/>
      <c r="AD81" s="3917"/>
      <c r="AE81" s="3917"/>
      <c r="AF81" s="3917"/>
      <c r="AG81" s="3917"/>
      <c r="AH81" s="3917"/>
      <c r="AI81" s="3917"/>
      <c r="AJ81" s="3917"/>
      <c r="AK81" s="3917"/>
      <c r="AL81" s="3917"/>
      <c r="AM81" s="3917"/>
      <c r="AN81" s="3917"/>
      <c r="AO81" s="3917"/>
      <c r="AP81" s="3917"/>
      <c r="AQ81" s="3917"/>
      <c r="AR81" s="3917"/>
      <c r="AS81" s="3917"/>
      <c r="AT81" s="3917"/>
      <c r="AU81" s="3917"/>
      <c r="AV81" s="3917"/>
      <c r="AW81" s="3917"/>
      <c r="AX81" s="3917"/>
      <c r="AY81" s="3917"/>
      <c r="AZ81" s="3917"/>
      <c r="BA81" s="3917"/>
      <c r="BB81" s="3917"/>
      <c r="BC81" s="3917"/>
      <c r="BD81" s="3917"/>
      <c r="BE81" s="3917"/>
      <c r="BF81" s="3917"/>
      <c r="BG81" s="3917"/>
      <c r="BH81" s="3917"/>
      <c r="BI81" s="3917"/>
      <c r="BJ81" s="3917"/>
      <c r="BK81" s="3904"/>
      <c r="BL81" s="3920" t="s">
        <v>1684</v>
      </c>
      <c r="BM81" s="3917"/>
      <c r="BN81" s="3917"/>
      <c r="BO81" s="3917"/>
      <c r="BP81" s="3917"/>
      <c r="BQ81" s="3917"/>
      <c r="BR81" s="3917"/>
      <c r="BS81" s="3917"/>
      <c r="BT81" s="3917"/>
      <c r="BU81" s="3917"/>
      <c r="BV81" s="3920" t="s">
        <v>1756</v>
      </c>
      <c r="BW81" s="3917"/>
      <c r="BX81" s="3917"/>
      <c r="BY81" s="3917"/>
      <c r="BZ81" s="3917"/>
      <c r="CA81" s="3917"/>
      <c r="CB81" s="3917"/>
      <c r="CC81" s="3917"/>
      <c r="CD81" s="3917"/>
      <c r="CE81" s="3917"/>
      <c r="CF81" s="3917"/>
      <c r="CG81" s="3917"/>
      <c r="CH81" s="3917"/>
      <c r="CI81" s="3917"/>
      <c r="CJ81" s="3917"/>
      <c r="CK81" s="3917"/>
      <c r="CL81" s="3917"/>
      <c r="CM81" s="3917"/>
      <c r="CN81" s="3917"/>
      <c r="CO81" s="3904"/>
      <c r="CP81" s="3920" t="s">
        <v>1685</v>
      </c>
      <c r="CQ81" s="3917"/>
      <c r="CR81" s="3917"/>
      <c r="CS81" s="3917"/>
      <c r="CT81" s="3917"/>
      <c r="CU81" s="3917"/>
      <c r="CV81" s="3917"/>
      <c r="CW81" s="3917"/>
      <c r="CX81" s="3917"/>
      <c r="CY81" s="3917"/>
      <c r="CZ81" s="3917"/>
      <c r="DA81" s="3917"/>
      <c r="DB81" s="3917"/>
      <c r="DC81" s="3917"/>
      <c r="DD81" s="3917"/>
      <c r="DE81" s="3917"/>
      <c r="DF81" s="3917"/>
      <c r="DG81" s="3917"/>
      <c r="DH81" s="3917"/>
      <c r="DI81" s="3904"/>
      <c r="DJ81" s="3920" t="s">
        <v>1675</v>
      </c>
      <c r="DK81" s="3917"/>
      <c r="DL81" s="3917"/>
      <c r="DM81" s="3917"/>
      <c r="DN81" s="3917"/>
      <c r="DO81" s="3917"/>
      <c r="DP81" s="3917"/>
      <c r="DQ81" s="3917"/>
      <c r="DR81" s="3917"/>
      <c r="DS81" s="3917"/>
      <c r="DT81" s="3917"/>
      <c r="DU81" s="3917"/>
      <c r="DV81" s="3917"/>
      <c r="DW81" s="3917"/>
      <c r="DX81" s="3917"/>
      <c r="DY81" s="3917"/>
      <c r="DZ81" s="3917"/>
      <c r="EA81" s="3917"/>
      <c r="EB81" s="3917"/>
      <c r="EC81" s="3917"/>
      <c r="ED81" s="3917"/>
      <c r="EE81" s="3917"/>
      <c r="EF81" s="3917"/>
      <c r="EG81" s="3917"/>
      <c r="EH81" s="3917"/>
      <c r="EI81" s="3917"/>
      <c r="EJ81" s="3917"/>
      <c r="EK81" s="3917"/>
      <c r="EL81" s="3917"/>
      <c r="EM81" s="3917"/>
      <c r="EN81" s="3917"/>
      <c r="EO81" s="3917"/>
      <c r="EP81" s="3917"/>
      <c r="EQ81" s="3917"/>
      <c r="ER81" s="3917"/>
      <c r="ES81" s="3917"/>
      <c r="ET81" s="3917"/>
      <c r="EU81" s="3917"/>
      <c r="EV81" s="3917"/>
      <c r="EW81" s="3904"/>
      <c r="JI81" s="1122"/>
      <c r="JJ81" s="1122"/>
      <c r="JK81" s="1122"/>
      <c r="JL81" s="1122"/>
      <c r="JM81" s="1122"/>
      <c r="JN81" s="1122"/>
      <c r="MT81" s="1799"/>
      <c r="MU81" s="4114"/>
      <c r="MV81" s="1799">
        <v>140</v>
      </c>
      <c r="MW81" s="1807"/>
      <c r="MX81" s="1808"/>
      <c r="MY81" s="1808"/>
      <c r="MZ81" s="1808"/>
      <c r="NA81" s="1808"/>
      <c r="NB81" s="1809"/>
      <c r="NC81" s="1808"/>
      <c r="ND81" s="1808"/>
      <c r="NE81" s="1808"/>
      <c r="NF81" s="1808"/>
      <c r="NG81" s="1809"/>
      <c r="NH81" s="1808"/>
      <c r="NI81" s="1808"/>
      <c r="NJ81" s="1808"/>
      <c r="NK81" s="1808"/>
      <c r="NL81" s="1809"/>
      <c r="NM81" s="1808"/>
      <c r="NN81" s="1808"/>
      <c r="NO81" s="1808"/>
      <c r="NP81" s="1818"/>
      <c r="NQ81" s="1819"/>
      <c r="NR81" s="1818"/>
      <c r="NS81" s="1818"/>
      <c r="NT81" s="1818"/>
      <c r="NU81" s="1818"/>
      <c r="NV81" s="1819"/>
      <c r="NW81" s="1818"/>
      <c r="NX81" s="1818"/>
      <c r="NY81" s="1818"/>
      <c r="NZ81" s="1818"/>
      <c r="OA81" s="1819"/>
      <c r="OB81" s="1818"/>
      <c r="OC81" s="1818"/>
      <c r="OD81" s="1818"/>
      <c r="OE81" s="1818"/>
      <c r="OF81" s="1819"/>
      <c r="OG81" s="1818"/>
      <c r="OH81" s="1818"/>
      <c r="OI81" s="1818"/>
      <c r="OJ81" s="1818"/>
      <c r="OK81" s="1819"/>
      <c r="OL81" s="1977"/>
      <c r="OM81" s="1977"/>
      <c r="ON81" s="1977"/>
      <c r="OO81" s="1977"/>
      <c r="OP81" s="1978"/>
      <c r="OQ81" s="1977"/>
      <c r="OR81" s="1977"/>
      <c r="OS81" s="1977"/>
      <c r="OT81" s="1977"/>
      <c r="OU81" s="1978"/>
      <c r="OV81" s="1977"/>
      <c r="OW81" s="1977"/>
      <c r="OX81" s="1977"/>
      <c r="OY81" s="1977"/>
      <c r="OZ81" s="1978"/>
      <c r="PA81" s="1977"/>
      <c r="PB81" s="1979"/>
      <c r="PC81" s="1977"/>
      <c r="PD81" s="1977"/>
      <c r="PE81" s="1978"/>
      <c r="PF81" s="1977"/>
      <c r="PG81" s="1977"/>
      <c r="PH81" s="1977"/>
      <c r="PI81" s="1977"/>
      <c r="PJ81" s="1978"/>
      <c r="PK81" s="1977"/>
      <c r="PL81" s="1977"/>
      <c r="PM81" s="1977"/>
      <c r="PN81" s="1977"/>
      <c r="PO81" s="1978"/>
      <c r="PP81" s="1977"/>
      <c r="PQ81" s="1977"/>
      <c r="PR81" s="1977"/>
      <c r="PS81" s="1977"/>
      <c r="PT81" s="1978"/>
      <c r="PU81" s="1977"/>
      <c r="PV81" s="1977"/>
      <c r="PW81" s="1977"/>
      <c r="PX81" s="1977"/>
      <c r="PY81" s="1978"/>
      <c r="PZ81" s="1977"/>
      <c r="QA81" s="1977"/>
      <c r="QB81" s="1977"/>
      <c r="QC81" s="1977"/>
      <c r="QD81" s="1978"/>
      <c r="QE81" s="1977"/>
      <c r="QF81" s="1977"/>
      <c r="QG81" s="1977"/>
      <c r="QH81" s="1977"/>
      <c r="QI81" s="1978"/>
      <c r="QJ81" s="1977"/>
      <c r="QK81" s="1977"/>
      <c r="QL81" s="1977"/>
      <c r="QM81" s="1977"/>
      <c r="QN81" s="1978"/>
      <c r="QO81" s="1977"/>
      <c r="QP81" s="1977"/>
      <c r="QQ81" s="1977"/>
      <c r="QR81" s="1977"/>
      <c r="QS81" s="1978"/>
      <c r="QT81" s="1977"/>
      <c r="QU81" s="1977"/>
      <c r="QV81" s="1977"/>
      <c r="QW81" s="1977"/>
      <c r="QX81" s="1978"/>
      <c r="QY81" s="1977"/>
      <c r="QZ81" s="1977"/>
      <c r="RA81" s="1977"/>
      <c r="RB81" s="1977"/>
      <c r="RC81" s="1980" t="s">
        <v>1617</v>
      </c>
      <c r="RD81" s="1808"/>
      <c r="RE81" s="1808"/>
      <c r="RF81" s="1808"/>
      <c r="RG81" s="1808"/>
      <c r="RH81" s="1809"/>
      <c r="RI81" s="1808"/>
      <c r="RJ81" s="1808"/>
      <c r="RK81" s="1808"/>
      <c r="RL81" s="1808"/>
      <c r="RM81" s="1809"/>
      <c r="RN81" s="1808"/>
      <c r="RO81" s="1808"/>
      <c r="RP81" s="1808"/>
      <c r="RQ81" s="1916"/>
      <c r="RR81" s="1809"/>
      <c r="RS81" s="1808"/>
      <c r="RT81" s="1808"/>
      <c r="RU81" s="1808"/>
      <c r="RV81" s="1808"/>
      <c r="RW81" s="1809"/>
      <c r="RX81" s="1808"/>
      <c r="RY81" s="1808"/>
      <c r="RZ81" s="1808"/>
      <c r="SA81" s="1808"/>
      <c r="SB81" s="1809"/>
      <c r="SC81" s="1808"/>
      <c r="SD81" s="1808"/>
      <c r="SE81" s="1808"/>
      <c r="SF81" s="1808"/>
      <c r="SG81" s="1809"/>
      <c r="SH81" s="1808"/>
      <c r="SI81" s="1808"/>
      <c r="SJ81" s="1808"/>
      <c r="SK81" s="1808"/>
      <c r="SL81" s="1809"/>
      <c r="SM81" s="1808"/>
      <c r="SN81" s="1808"/>
      <c r="SO81" s="1808"/>
      <c r="SP81" s="1808"/>
      <c r="SQ81" s="1809"/>
      <c r="SR81" s="1799"/>
      <c r="SS81" s="1799"/>
      <c r="ST81" s="1799"/>
      <c r="SU81" s="1799"/>
      <c r="SV81" s="1799"/>
      <c r="SW81" s="1799"/>
      <c r="SX81" s="1799"/>
      <c r="SY81" s="1799"/>
      <c r="SZ81" s="1799"/>
      <c r="TA81" s="1799"/>
      <c r="TB81" s="1799"/>
      <c r="TC81" s="1799"/>
      <c r="TD81" s="1799"/>
      <c r="TE81" s="1799"/>
      <c r="TF81" s="1799"/>
      <c r="TG81" s="1799"/>
      <c r="TH81" s="1799"/>
      <c r="TI81" s="1799"/>
      <c r="TJ81" s="1799"/>
      <c r="TK81" s="1799"/>
      <c r="TL81" s="1799"/>
      <c r="TM81" s="1799"/>
      <c r="TN81" s="1799"/>
      <c r="TO81" s="1799"/>
      <c r="TP81" s="1799"/>
      <c r="TQ81" s="1799"/>
      <c r="TR81" s="1799"/>
      <c r="TS81" s="1799"/>
      <c r="TT81" s="1799"/>
      <c r="TU81" s="1799"/>
      <c r="TV81" s="1799"/>
      <c r="TW81" s="1799"/>
      <c r="TX81" s="1799"/>
      <c r="TY81" s="1799"/>
      <c r="TZ81" s="1799"/>
      <c r="UA81" s="1799"/>
      <c r="UB81" s="1799"/>
      <c r="UC81" s="1799"/>
      <c r="UD81" s="1799"/>
      <c r="UE81" s="1799"/>
      <c r="UF81" s="1799"/>
      <c r="UG81" s="1799"/>
      <c r="UH81" s="1799"/>
      <c r="UI81" s="1799"/>
      <c r="UJ81" s="1799"/>
      <c r="UK81" s="1799"/>
      <c r="UL81" s="1799"/>
      <c r="UM81" s="1799"/>
      <c r="UN81" s="1799"/>
      <c r="UO81" s="1799"/>
      <c r="UP81" s="2203"/>
      <c r="UQ81" s="2536"/>
      <c r="UR81" s="2536"/>
    </row>
    <row r="82" spans="1:570" ht="15" customHeight="1" outlineLevel="1">
      <c r="A82" s="2449" t="s">
        <v>1624</v>
      </c>
      <c r="B82" s="2450"/>
      <c r="C82" s="2450"/>
      <c r="D82" s="3920" t="s">
        <v>1665</v>
      </c>
      <c r="E82" s="3917"/>
      <c r="F82" s="3917"/>
      <c r="G82" s="3917"/>
      <c r="H82" s="3917"/>
      <c r="I82" s="3917"/>
      <c r="J82" s="3917"/>
      <c r="K82" s="3917"/>
      <c r="L82" s="3917"/>
      <c r="M82" s="3917"/>
      <c r="N82" s="3917"/>
      <c r="O82" s="3917"/>
      <c r="P82" s="3917"/>
      <c r="Q82" s="3917"/>
      <c r="R82" s="3917"/>
      <c r="S82" s="3917"/>
      <c r="T82" s="3917"/>
      <c r="U82" s="3917"/>
      <c r="V82" s="3917"/>
      <c r="W82" s="3917"/>
      <c r="X82" s="3917"/>
      <c r="Y82" s="3917"/>
      <c r="Z82" s="3917"/>
      <c r="AA82" s="3917"/>
      <c r="AB82" s="3917"/>
      <c r="AC82" s="3917"/>
      <c r="AD82" s="3917"/>
      <c r="AE82" s="3917"/>
      <c r="AF82" s="3917"/>
      <c r="AG82" s="3917"/>
      <c r="AH82" s="3917"/>
      <c r="AI82" s="3917"/>
      <c r="AJ82" s="3917"/>
      <c r="AK82" s="3917"/>
      <c r="AL82" s="3917"/>
      <c r="AM82" s="3917"/>
      <c r="AN82" s="3917"/>
      <c r="AO82" s="3917"/>
      <c r="AP82" s="3917"/>
      <c r="AQ82" s="3917"/>
      <c r="AR82" s="3917"/>
      <c r="AS82" s="3917"/>
      <c r="AT82" s="3917"/>
      <c r="AU82" s="3917"/>
      <c r="AV82" s="3917"/>
      <c r="AW82" s="3917"/>
      <c r="AX82" s="3917"/>
      <c r="AY82" s="3917"/>
      <c r="AZ82" s="3917"/>
      <c r="BA82" s="3917"/>
      <c r="BB82" s="3917"/>
      <c r="BC82" s="3917"/>
      <c r="BD82" s="3917"/>
      <c r="BE82" s="3917"/>
      <c r="BF82" s="3917"/>
      <c r="BG82" s="3917"/>
      <c r="BH82" s="3917"/>
      <c r="BI82" s="3917"/>
      <c r="BJ82" s="3917"/>
      <c r="BK82" s="3904"/>
      <c r="BL82" s="4003" t="s">
        <v>1669</v>
      </c>
      <c r="BM82" s="4004"/>
      <c r="BN82" s="4004"/>
      <c r="BO82" s="4004"/>
      <c r="BP82" s="4004"/>
      <c r="BQ82" s="4004"/>
      <c r="BR82" s="4004"/>
      <c r="BS82" s="4004"/>
      <c r="BT82" s="4004"/>
      <c r="BU82" s="4004"/>
      <c r="BV82" s="4005" t="s">
        <v>1835</v>
      </c>
      <c r="BW82" s="4006"/>
      <c r="BX82" s="4006"/>
      <c r="BY82" s="4006"/>
      <c r="BZ82" s="4006"/>
      <c r="CA82" s="4006"/>
      <c r="CB82" s="4006"/>
      <c r="CC82" s="4006"/>
      <c r="CD82" s="4006"/>
      <c r="CE82" s="4006"/>
      <c r="CF82" s="4006"/>
      <c r="CG82" s="4006"/>
      <c r="CH82" s="4006"/>
      <c r="CI82" s="4006"/>
      <c r="CJ82" s="4006"/>
      <c r="CK82" s="4006"/>
      <c r="CL82" s="4006"/>
      <c r="CM82" s="4006"/>
      <c r="CN82" s="4006"/>
      <c r="CO82" s="4007"/>
      <c r="CP82" s="4005" t="s">
        <v>1836</v>
      </c>
      <c r="CQ82" s="4006"/>
      <c r="CR82" s="4006"/>
      <c r="CS82" s="4006"/>
      <c r="CT82" s="4006"/>
      <c r="CU82" s="4006"/>
      <c r="CV82" s="4006"/>
      <c r="CW82" s="4006"/>
      <c r="CX82" s="4006"/>
      <c r="CY82" s="4006"/>
      <c r="CZ82" s="4006"/>
      <c r="DA82" s="4006"/>
      <c r="DB82" s="4006"/>
      <c r="DC82" s="4006"/>
      <c r="DD82" s="4006"/>
      <c r="DE82" s="4006"/>
      <c r="DF82" s="4006"/>
      <c r="DG82" s="4006"/>
      <c r="DH82" s="4006"/>
      <c r="DI82" s="4007"/>
      <c r="DJ82" s="3920" t="s">
        <v>1884</v>
      </c>
      <c r="DK82" s="3917"/>
      <c r="DL82" s="3917"/>
      <c r="DM82" s="3917"/>
      <c r="DN82" s="3917"/>
      <c r="DO82" s="3917"/>
      <c r="DP82" s="3917"/>
      <c r="DQ82" s="3917"/>
      <c r="DR82" s="3917"/>
      <c r="DS82" s="3917"/>
      <c r="DT82" s="3917"/>
      <c r="DU82" s="3917"/>
      <c r="DV82" s="3917"/>
      <c r="DW82" s="3917"/>
      <c r="DX82" s="3917"/>
      <c r="DY82" s="3917"/>
      <c r="DZ82" s="3917"/>
      <c r="EA82" s="3917"/>
      <c r="EB82" s="3917"/>
      <c r="EC82" s="3917"/>
      <c r="ED82" s="3917"/>
      <c r="EE82" s="3917"/>
      <c r="EF82" s="3917"/>
      <c r="EG82" s="3917"/>
      <c r="EH82" s="3917"/>
      <c r="EI82" s="3917"/>
      <c r="EJ82" s="3917"/>
      <c r="EK82" s="3917"/>
      <c r="EL82" s="3917"/>
      <c r="EM82" s="3917"/>
      <c r="EN82" s="3917"/>
      <c r="EO82" s="3917"/>
      <c r="EP82" s="3917"/>
      <c r="EQ82" s="3917"/>
      <c r="ER82" s="3917"/>
      <c r="ES82" s="3917"/>
      <c r="ET82" s="3917"/>
      <c r="EU82" s="3917"/>
      <c r="EV82" s="3917"/>
      <c r="EW82" s="3904"/>
      <c r="JI82" s="1122"/>
      <c r="JJ82" s="1122"/>
      <c r="JK82" s="1122"/>
      <c r="JL82" s="1122"/>
      <c r="JM82" s="1122"/>
      <c r="JN82" s="1122"/>
      <c r="MT82" s="1799"/>
      <c r="MU82" s="4114"/>
      <c r="MV82" s="1799">
        <v>130</v>
      </c>
      <c r="MW82" s="1905"/>
      <c r="MX82" s="1815"/>
      <c r="MY82" s="1815"/>
      <c r="MZ82" s="1815"/>
      <c r="NA82" s="1815"/>
      <c r="NB82" s="1816"/>
      <c r="NC82" s="1815"/>
      <c r="ND82" s="1815"/>
      <c r="NE82" s="1815"/>
      <c r="NF82" s="1815"/>
      <c r="NG82" s="1816"/>
      <c r="NH82" s="1815"/>
      <c r="NI82" s="1815"/>
      <c r="NJ82" s="1815"/>
      <c r="NK82" s="1815"/>
      <c r="NL82" s="1816"/>
      <c r="NM82" s="1815"/>
      <c r="NN82" s="1815"/>
      <c r="NO82" s="1815"/>
      <c r="NP82" s="1815"/>
      <c r="NQ82" s="1816"/>
      <c r="NR82" s="1815"/>
      <c r="NS82" s="1815"/>
      <c r="NT82" s="1815"/>
      <c r="NU82" s="1815"/>
      <c r="NV82" s="1816"/>
      <c r="NW82" s="1815"/>
      <c r="NX82" s="1815"/>
      <c r="NY82" s="1815"/>
      <c r="NZ82" s="1815"/>
      <c r="OA82" s="1816"/>
      <c r="OB82" s="1815"/>
      <c r="OC82" s="1815"/>
      <c r="OD82" s="1815"/>
      <c r="OE82" s="1815"/>
      <c r="OF82" s="1816"/>
      <c r="OG82" s="1815"/>
      <c r="OH82" s="1815"/>
      <c r="OI82" s="1815"/>
      <c r="OJ82" s="1815"/>
      <c r="OK82" s="1816"/>
      <c r="OL82" s="1815"/>
      <c r="OM82" s="1815"/>
      <c r="ON82" s="1815"/>
      <c r="OO82" s="1815"/>
      <c r="OP82" s="1816"/>
      <c r="OQ82" s="1815"/>
      <c r="OR82" s="1815"/>
      <c r="OS82" s="1815"/>
      <c r="OT82" s="1815"/>
      <c r="OU82" s="1816"/>
      <c r="OV82" s="1815"/>
      <c r="OW82" s="1815"/>
      <c r="OX82" s="1815"/>
      <c r="OY82" s="1815"/>
      <c r="OZ82" s="1816"/>
      <c r="PA82" s="1815"/>
      <c r="PB82" s="1817"/>
      <c r="PC82" s="1818"/>
      <c r="PD82" s="1818"/>
      <c r="PE82" s="1819"/>
      <c r="PF82" s="1818"/>
      <c r="PG82" s="1818"/>
      <c r="PH82" s="1818"/>
      <c r="PI82" s="1818"/>
      <c r="PJ82" s="1819"/>
      <c r="PK82" s="1818"/>
      <c r="PL82" s="1818"/>
      <c r="PM82" s="1818"/>
      <c r="PN82" s="1818"/>
      <c r="PO82" s="1819"/>
      <c r="PP82" s="1818"/>
      <c r="PQ82" s="1818"/>
      <c r="PR82" s="1818"/>
      <c r="PS82" s="1818"/>
      <c r="PT82" s="1819"/>
      <c r="PU82" s="1818"/>
      <c r="PV82" s="1818"/>
      <c r="PW82" s="1818"/>
      <c r="PX82" s="1818"/>
      <c r="PY82" s="1819"/>
      <c r="PZ82" s="1818"/>
      <c r="QA82" s="1818"/>
      <c r="QB82" s="1818"/>
      <c r="QC82" s="1818"/>
      <c r="QD82" s="1819"/>
      <c r="QE82" s="1808"/>
      <c r="QF82" s="1808"/>
      <c r="QG82" s="1808"/>
      <c r="QH82" s="1808"/>
      <c r="QI82" s="1809"/>
      <c r="QJ82" s="1808"/>
      <c r="QK82" s="1808"/>
      <c r="QL82" s="1808"/>
      <c r="QM82" s="1808"/>
      <c r="QN82" s="1809"/>
      <c r="QO82" s="1808"/>
      <c r="QP82" s="1808"/>
      <c r="QQ82" s="1808"/>
      <c r="QR82" s="1808"/>
      <c r="QS82" s="1809"/>
      <c r="QT82" s="1808"/>
      <c r="QU82" s="1808"/>
      <c r="QV82" s="1808"/>
      <c r="QW82" s="1808"/>
      <c r="QX82" s="1809"/>
      <c r="QY82" s="1808"/>
      <c r="QZ82" s="1808"/>
      <c r="RA82" s="1808"/>
      <c r="RB82" s="1808"/>
      <c r="RC82" s="1809"/>
      <c r="RD82" s="1808"/>
      <c r="RE82" s="1808"/>
      <c r="RF82" s="1808"/>
      <c r="RG82" s="1808"/>
      <c r="RH82" s="1809"/>
      <c r="RI82" s="1808"/>
      <c r="RJ82" s="1808"/>
      <c r="RK82" s="1808"/>
      <c r="RL82" s="1808"/>
      <c r="RM82" s="1809"/>
      <c r="RN82" s="1808"/>
      <c r="RO82" s="1808"/>
      <c r="RP82" s="1808"/>
      <c r="RQ82" s="1808"/>
      <c r="RR82" s="1809"/>
      <c r="RS82" s="1808"/>
      <c r="RT82" s="1808"/>
      <c r="RU82" s="1808"/>
      <c r="RV82" s="1808"/>
      <c r="RW82" s="1809"/>
      <c r="RX82" s="1808"/>
      <c r="RY82" s="1808"/>
      <c r="RZ82" s="1808"/>
      <c r="SA82" s="1808"/>
      <c r="SB82" s="1809"/>
      <c r="SC82" s="1808"/>
      <c r="SD82" s="1808"/>
      <c r="SE82" s="1808"/>
      <c r="SF82" s="1808"/>
      <c r="SG82" s="1809"/>
      <c r="SH82" s="1808"/>
      <c r="SI82" s="1808"/>
      <c r="SJ82" s="1808"/>
      <c r="SK82" s="1808"/>
      <c r="SL82" s="1809"/>
      <c r="SM82" s="1808"/>
      <c r="SN82" s="1808"/>
      <c r="SO82" s="1808"/>
      <c r="SP82" s="1808"/>
      <c r="SQ82" s="1809"/>
      <c r="SR82" s="1814"/>
      <c r="SS82" s="1814"/>
      <c r="ST82" s="1814"/>
      <c r="SU82" s="1814"/>
      <c r="SV82" s="1814"/>
      <c r="SW82" s="1814"/>
      <c r="SX82" s="1814"/>
      <c r="SY82" s="1814"/>
      <c r="SZ82" s="1814"/>
      <c r="TA82" s="1799"/>
      <c r="TB82" s="1799"/>
      <c r="TC82" s="1799"/>
      <c r="TD82" s="1799"/>
      <c r="TE82" s="1799"/>
      <c r="TF82" s="1799"/>
      <c r="TG82" s="1799"/>
      <c r="TH82" s="1799"/>
      <c r="TI82" s="1799"/>
      <c r="TJ82" s="1799"/>
      <c r="TK82" s="1799"/>
      <c r="TL82" s="1799"/>
      <c r="TM82" s="1799"/>
      <c r="TN82" s="1799"/>
      <c r="TO82" s="1799"/>
      <c r="TP82" s="1799"/>
      <c r="TQ82" s="1799"/>
      <c r="TR82" s="1799"/>
      <c r="TS82" s="1799"/>
      <c r="TT82" s="1799"/>
      <c r="TU82" s="1799"/>
      <c r="TV82" s="1799"/>
      <c r="TW82" s="1799"/>
      <c r="TX82" s="1799"/>
      <c r="TY82" s="1799"/>
      <c r="TZ82" s="1799"/>
      <c r="UA82" s="1799"/>
      <c r="UB82" s="1799"/>
      <c r="UC82" s="1799"/>
      <c r="UD82" s="1799"/>
      <c r="UE82" s="1799"/>
      <c r="UF82" s="1799"/>
      <c r="UG82" s="1799"/>
      <c r="UH82" s="1799"/>
      <c r="UI82" s="1799"/>
      <c r="UJ82" s="1799"/>
      <c r="UK82" s="1799"/>
      <c r="UL82" s="1799"/>
      <c r="UM82" s="1799"/>
      <c r="UN82" s="1799"/>
      <c r="UO82" s="1799"/>
      <c r="UP82" s="2203"/>
      <c r="UQ82" s="2536"/>
      <c r="UR82" s="2536"/>
    </row>
    <row r="83" spans="1:570" outlineLevel="1">
      <c r="A83" s="2454" t="s">
        <v>1643</v>
      </c>
      <c r="B83" s="2450"/>
      <c r="C83" s="2450"/>
      <c r="D83" s="3920" t="s">
        <v>1670</v>
      </c>
      <c r="E83" s="3917"/>
      <c r="F83" s="3917"/>
      <c r="G83" s="3917"/>
      <c r="H83" s="3917"/>
      <c r="I83" s="3917"/>
      <c r="J83" s="3917"/>
      <c r="K83" s="3917"/>
      <c r="L83" s="3917"/>
      <c r="M83" s="3917"/>
      <c r="N83" s="3917"/>
      <c r="O83" s="3917"/>
      <c r="P83" s="3917"/>
      <c r="Q83" s="3917"/>
      <c r="R83" s="3917"/>
      <c r="S83" s="3917"/>
      <c r="T83" s="3917"/>
      <c r="U83" s="3917"/>
      <c r="V83" s="3917"/>
      <c r="W83" s="3917"/>
      <c r="X83" s="3917"/>
      <c r="Y83" s="3917"/>
      <c r="Z83" s="3917"/>
      <c r="AA83" s="3917"/>
      <c r="AB83" s="3917"/>
      <c r="AC83" s="3917"/>
      <c r="AD83" s="3917"/>
      <c r="AE83" s="3917"/>
      <c r="AF83" s="3917"/>
      <c r="AG83" s="3917"/>
      <c r="AH83" s="3917"/>
      <c r="AI83" s="3917"/>
      <c r="AJ83" s="3917"/>
      <c r="AK83" s="3917"/>
      <c r="AL83" s="3917"/>
      <c r="AM83" s="3917"/>
      <c r="AN83" s="3917"/>
      <c r="AO83" s="3917"/>
      <c r="AP83" s="3917"/>
      <c r="AQ83" s="3917"/>
      <c r="AR83" s="3917"/>
      <c r="AS83" s="3917"/>
      <c r="AT83" s="3917"/>
      <c r="AU83" s="3917"/>
      <c r="AV83" s="3917"/>
      <c r="AW83" s="3917"/>
      <c r="AX83" s="3917"/>
      <c r="AY83" s="3917"/>
      <c r="AZ83" s="3917"/>
      <c r="BA83" s="3917"/>
      <c r="BB83" s="3917"/>
      <c r="BC83" s="3917"/>
      <c r="BD83" s="3917"/>
      <c r="BE83" s="3917"/>
      <c r="BF83" s="3917"/>
      <c r="BG83" s="3917"/>
      <c r="BH83" s="3917"/>
      <c r="BI83" s="3917"/>
      <c r="BJ83" s="3917"/>
      <c r="BK83" s="3904"/>
      <c r="BL83" s="3920" t="s">
        <v>1666</v>
      </c>
      <c r="BM83" s="3917"/>
      <c r="BN83" s="3917"/>
      <c r="BO83" s="3917"/>
      <c r="BP83" s="3917"/>
      <c r="BQ83" s="3917"/>
      <c r="BR83" s="3917"/>
      <c r="BS83" s="3917"/>
      <c r="BT83" s="3917"/>
      <c r="BU83" s="3917"/>
      <c r="BV83" s="3920" t="s">
        <v>1668</v>
      </c>
      <c r="BW83" s="3917"/>
      <c r="BX83" s="3917"/>
      <c r="BY83" s="3917"/>
      <c r="BZ83" s="3917"/>
      <c r="CA83" s="3917"/>
      <c r="CB83" s="3917"/>
      <c r="CC83" s="3917"/>
      <c r="CD83" s="3917"/>
      <c r="CE83" s="3917"/>
      <c r="CF83" s="3917"/>
      <c r="CG83" s="3917"/>
      <c r="CH83" s="3917"/>
      <c r="CI83" s="3917"/>
      <c r="CJ83" s="3917"/>
      <c r="CK83" s="3917"/>
      <c r="CL83" s="3917"/>
      <c r="CM83" s="3917"/>
      <c r="CN83" s="3917"/>
      <c r="CO83" s="3904"/>
      <c r="CP83" s="3920" t="s">
        <v>1668</v>
      </c>
      <c r="CQ83" s="3917"/>
      <c r="CR83" s="3917"/>
      <c r="CS83" s="3917"/>
      <c r="CT83" s="3917"/>
      <c r="CU83" s="3917"/>
      <c r="CV83" s="3917"/>
      <c r="CW83" s="3917"/>
      <c r="CX83" s="3917"/>
      <c r="CY83" s="3917"/>
      <c r="CZ83" s="3917"/>
      <c r="DA83" s="3917"/>
      <c r="DB83" s="3917"/>
      <c r="DC83" s="3917"/>
      <c r="DD83" s="3917"/>
      <c r="DE83" s="3917"/>
      <c r="DF83" s="3917"/>
      <c r="DG83" s="3917"/>
      <c r="DH83" s="3917"/>
      <c r="DI83" s="3904"/>
      <c r="DJ83" s="3920" t="s">
        <v>1668</v>
      </c>
      <c r="DK83" s="3917"/>
      <c r="DL83" s="3917"/>
      <c r="DM83" s="3917"/>
      <c r="DN83" s="3917"/>
      <c r="DO83" s="3917"/>
      <c r="DP83" s="3917"/>
      <c r="DQ83" s="3917"/>
      <c r="DR83" s="3917"/>
      <c r="DS83" s="3917"/>
      <c r="DT83" s="3917" t="s">
        <v>1644</v>
      </c>
      <c r="DU83" s="3917"/>
      <c r="DV83" s="3917"/>
      <c r="DW83" s="3917"/>
      <c r="DX83" s="3917"/>
      <c r="DY83" s="3917"/>
      <c r="DZ83" s="3917"/>
      <c r="EA83" s="3917"/>
      <c r="EB83" s="3917"/>
      <c r="EC83" s="3917"/>
      <c r="ED83" s="3917" t="s">
        <v>1644</v>
      </c>
      <c r="EE83" s="3917"/>
      <c r="EF83" s="3917"/>
      <c r="EG83" s="3917"/>
      <c r="EH83" s="3917"/>
      <c r="EI83" s="3917"/>
      <c r="EJ83" s="3917"/>
      <c r="EK83" s="3917"/>
      <c r="EL83" s="3917"/>
      <c r="EM83" s="3917"/>
      <c r="EN83" s="3917" t="s">
        <v>1644</v>
      </c>
      <c r="EO83" s="3917"/>
      <c r="EP83" s="3917"/>
      <c r="EQ83" s="3917"/>
      <c r="ER83" s="3917"/>
      <c r="ES83" s="3917"/>
      <c r="ET83" s="3917"/>
      <c r="EU83" s="3917"/>
      <c r="EV83" s="3917"/>
      <c r="EW83" s="3904"/>
      <c r="JI83" s="1122"/>
      <c r="JJ83" s="1122"/>
      <c r="JK83" s="1122"/>
      <c r="JL83" s="1122"/>
      <c r="JM83" s="1122"/>
      <c r="JN83" s="1122"/>
      <c r="MT83" s="1799"/>
      <c r="MU83" s="4114"/>
      <c r="MV83" s="1799">
        <v>120</v>
      </c>
      <c r="MW83" s="1905"/>
      <c r="MX83" s="1815"/>
      <c r="MY83" s="1815"/>
      <c r="MZ83" s="1815"/>
      <c r="NA83" s="1815"/>
      <c r="NB83" s="1816"/>
      <c r="NC83" s="1815"/>
      <c r="ND83" s="1815"/>
      <c r="NE83" s="1815"/>
      <c r="NF83" s="1815"/>
      <c r="NG83" s="1816"/>
      <c r="NH83" s="1815"/>
      <c r="NI83" s="1815"/>
      <c r="NJ83" s="1815"/>
      <c r="NK83" s="1815"/>
      <c r="NL83" s="1816"/>
      <c r="NM83" s="1815"/>
      <c r="NN83" s="1815"/>
      <c r="NO83" s="1815"/>
      <c r="NP83" s="1815"/>
      <c r="NQ83" s="1816"/>
      <c r="NR83" s="1815"/>
      <c r="NS83" s="1815"/>
      <c r="NT83" s="1815"/>
      <c r="NU83" s="1815"/>
      <c r="NV83" s="1816"/>
      <c r="NW83" s="1815"/>
      <c r="NX83" s="1815"/>
      <c r="NY83" s="1815"/>
      <c r="NZ83" s="1815"/>
      <c r="OA83" s="1816"/>
      <c r="OB83" s="1815"/>
      <c r="OC83" s="1815"/>
      <c r="OD83" s="1815"/>
      <c r="OE83" s="1815"/>
      <c r="OF83" s="1816"/>
      <c r="OG83" s="1815"/>
      <c r="OH83" s="1815"/>
      <c r="OI83" s="1815"/>
      <c r="OJ83" s="1815"/>
      <c r="OK83" s="1816"/>
      <c r="OL83" s="1815"/>
      <c r="OM83" s="1815"/>
      <c r="ON83" s="1815"/>
      <c r="OO83" s="1815"/>
      <c r="OP83" s="1816"/>
      <c r="OQ83" s="1815"/>
      <c r="OR83" s="1815"/>
      <c r="OS83" s="1815"/>
      <c r="OT83" s="1815"/>
      <c r="OU83" s="1816"/>
      <c r="OV83" s="1815"/>
      <c r="OW83" s="1815"/>
      <c r="OX83" s="1815"/>
      <c r="OY83" s="1815"/>
      <c r="OZ83" s="1816"/>
      <c r="PA83" s="1815"/>
      <c r="PB83" s="1817"/>
      <c r="PC83" s="1818"/>
      <c r="PD83" s="1818"/>
      <c r="PE83" s="1819"/>
      <c r="PF83" s="1818"/>
      <c r="PG83" s="1818"/>
      <c r="PH83" s="1818"/>
      <c r="PI83" s="1818"/>
      <c r="PJ83" s="1819"/>
      <c r="PK83" s="1818"/>
      <c r="PL83" s="1818"/>
      <c r="PM83" s="1818"/>
      <c r="PN83" s="1818"/>
      <c r="PO83" s="1819"/>
      <c r="PP83" s="1818"/>
      <c r="PQ83" s="1818"/>
      <c r="PR83" s="1818"/>
      <c r="PS83" s="1818"/>
      <c r="PT83" s="1819"/>
      <c r="PU83" s="1818"/>
      <c r="PV83" s="1818"/>
      <c r="PW83" s="1818"/>
      <c r="PX83" s="1818"/>
      <c r="PY83" s="1819"/>
      <c r="PZ83" s="1818"/>
      <c r="QA83" s="1818"/>
      <c r="QB83" s="1818"/>
      <c r="QC83" s="1818"/>
      <c r="QD83" s="1819"/>
      <c r="QE83" s="1818"/>
      <c r="QF83" s="1818"/>
      <c r="QG83" s="1818"/>
      <c r="QH83" s="1818"/>
      <c r="QI83" s="1819"/>
      <c r="QJ83" s="1818"/>
      <c r="QK83" s="1818"/>
      <c r="QL83" s="1818"/>
      <c r="QM83" s="1818"/>
      <c r="QN83" s="1819"/>
      <c r="QO83" s="1818"/>
      <c r="QP83" s="1818"/>
      <c r="QQ83" s="1818"/>
      <c r="QR83" s="1818"/>
      <c r="QS83" s="1819"/>
      <c r="QT83" s="1818"/>
      <c r="QU83" s="1818"/>
      <c r="QV83" s="1818"/>
      <c r="QW83" s="1818"/>
      <c r="QX83" s="1819"/>
      <c r="QY83" s="1818"/>
      <c r="QZ83" s="1818"/>
      <c r="RA83" s="1818"/>
      <c r="RB83" s="1818"/>
      <c r="RC83" s="1819"/>
      <c r="RD83" s="1818"/>
      <c r="RE83" s="1818"/>
      <c r="RF83" s="1818"/>
      <c r="RG83" s="1818"/>
      <c r="RH83" s="1819"/>
      <c r="RI83" s="1818"/>
      <c r="RJ83" s="1818"/>
      <c r="RK83" s="1818"/>
      <c r="RL83" s="1818"/>
      <c r="RM83" s="1819"/>
      <c r="RN83" s="1818"/>
      <c r="RO83" s="1818"/>
      <c r="RP83" s="1818"/>
      <c r="RQ83" s="1818"/>
      <c r="RR83" s="1819"/>
      <c r="RS83" s="1818"/>
      <c r="RT83" s="1818"/>
      <c r="RU83" s="1818"/>
      <c r="RV83" s="1818"/>
      <c r="RW83" s="1819"/>
      <c r="RX83" s="1818"/>
      <c r="RY83" s="1818"/>
      <c r="RZ83" s="1818"/>
      <c r="SA83" s="1818"/>
      <c r="SB83" s="1819"/>
      <c r="SC83" s="1818"/>
      <c r="SD83" s="1818"/>
      <c r="SE83" s="1818"/>
      <c r="SF83" s="1818"/>
      <c r="SG83" s="1819"/>
      <c r="SH83" s="1818"/>
      <c r="SI83" s="1818"/>
      <c r="SJ83" s="1966"/>
      <c r="SK83" s="1818"/>
      <c r="SL83" s="1819"/>
      <c r="SM83" s="1818"/>
      <c r="SN83" s="1818"/>
      <c r="SO83" s="1818"/>
      <c r="SP83" s="1818"/>
      <c r="SQ83" s="1981"/>
      <c r="SR83" s="1814"/>
      <c r="SS83" s="1814"/>
      <c r="ST83" s="1814"/>
      <c r="SU83" s="1814"/>
      <c r="SV83" s="1814"/>
      <c r="SW83" s="1814"/>
      <c r="SX83" s="1814"/>
      <c r="SY83" s="1814"/>
      <c r="SZ83" s="1814"/>
      <c r="TA83" s="1799"/>
      <c r="TB83" s="1799"/>
      <c r="TC83" s="1799"/>
      <c r="TD83" s="1799"/>
      <c r="TE83" s="1799"/>
      <c r="TF83" s="1799"/>
      <c r="TG83" s="1799"/>
      <c r="TH83" s="1799"/>
      <c r="TI83" s="1799"/>
      <c r="TJ83" s="1799"/>
      <c r="TK83" s="1799"/>
      <c r="TL83" s="1799"/>
      <c r="TM83" s="1799"/>
      <c r="TN83" s="1799"/>
      <c r="TO83" s="1799"/>
      <c r="TP83" s="1799"/>
      <c r="TQ83" s="1799"/>
      <c r="TR83" s="1799"/>
      <c r="TS83" s="1799"/>
      <c r="TT83" s="1799"/>
      <c r="TU83" s="1799"/>
      <c r="TV83" s="1799"/>
      <c r="TW83" s="1799"/>
      <c r="TX83" s="1799"/>
      <c r="TY83" s="1799"/>
      <c r="TZ83" s="1799"/>
      <c r="UA83" s="1799"/>
      <c r="UB83" s="1799"/>
      <c r="UC83" s="1799"/>
      <c r="UD83" s="1799"/>
      <c r="UE83" s="1799"/>
      <c r="UF83" s="1799"/>
      <c r="UG83" s="1799"/>
      <c r="UH83" s="1799"/>
      <c r="UI83" s="1799"/>
      <c r="UJ83" s="1799"/>
      <c r="UK83" s="1799"/>
      <c r="UL83" s="1799"/>
      <c r="UM83" s="1799"/>
      <c r="UN83" s="1799"/>
      <c r="UO83" s="1799"/>
      <c r="UP83" s="2222"/>
      <c r="UQ83" s="2536"/>
      <c r="UR83" s="2536"/>
    </row>
    <row r="84" spans="1:570" ht="15" customHeight="1" outlineLevel="1">
      <c r="A84" s="2449" t="s">
        <v>749</v>
      </c>
      <c r="B84" s="2449" t="s">
        <v>1626</v>
      </c>
      <c r="C84" s="2450"/>
      <c r="D84" s="3920" t="s">
        <v>1627</v>
      </c>
      <c r="E84" s="3917"/>
      <c r="F84" s="3917"/>
      <c r="G84" s="3917"/>
      <c r="H84" s="3917"/>
      <c r="I84" s="3917"/>
      <c r="J84" s="3917"/>
      <c r="K84" s="3917"/>
      <c r="L84" s="3917"/>
      <c r="M84" s="3917"/>
      <c r="N84" s="3917"/>
      <c r="O84" s="3917"/>
      <c r="P84" s="3917"/>
      <c r="Q84" s="3917"/>
      <c r="R84" s="3917"/>
      <c r="S84" s="3917"/>
      <c r="T84" s="3917"/>
      <c r="U84" s="3917"/>
      <c r="V84" s="3917"/>
      <c r="W84" s="3917"/>
      <c r="X84" s="3917"/>
      <c r="Y84" s="3917"/>
      <c r="Z84" s="3917"/>
      <c r="AA84" s="3917"/>
      <c r="AB84" s="3917"/>
      <c r="AC84" s="3917"/>
      <c r="AD84" s="3917"/>
      <c r="AE84" s="3917"/>
      <c r="AF84" s="3917"/>
      <c r="AG84" s="3917"/>
      <c r="AH84" s="3917"/>
      <c r="AI84" s="3917"/>
      <c r="AJ84" s="3917"/>
      <c r="AK84" s="3917"/>
      <c r="AL84" s="3917"/>
      <c r="AM84" s="3917"/>
      <c r="AN84" s="3917"/>
      <c r="AO84" s="3917"/>
      <c r="AP84" s="3917"/>
      <c r="AQ84" s="3917"/>
      <c r="AR84" s="3917"/>
      <c r="AS84" s="3917"/>
      <c r="AT84" s="3917"/>
      <c r="AU84" s="3917"/>
      <c r="AV84" s="3917"/>
      <c r="AW84" s="3917"/>
      <c r="AX84" s="3917"/>
      <c r="AY84" s="3917"/>
      <c r="AZ84" s="3917"/>
      <c r="BA84" s="3917"/>
      <c r="BB84" s="3917"/>
      <c r="BC84" s="3917"/>
      <c r="BD84" s="3917"/>
      <c r="BE84" s="3917"/>
      <c r="BF84" s="3917"/>
      <c r="BG84" s="3917"/>
      <c r="BH84" s="3917"/>
      <c r="BI84" s="3917"/>
      <c r="BJ84" s="3917"/>
      <c r="BK84" s="3904"/>
      <c r="BL84" s="3920" t="s">
        <v>1627</v>
      </c>
      <c r="BM84" s="3917"/>
      <c r="BN84" s="3917"/>
      <c r="BO84" s="3917"/>
      <c r="BP84" s="3917"/>
      <c r="BQ84" s="3917"/>
      <c r="BR84" s="3917"/>
      <c r="BS84" s="3917"/>
      <c r="BT84" s="3917"/>
      <c r="BU84" s="3917"/>
      <c r="BV84" s="3920" t="s">
        <v>1627</v>
      </c>
      <c r="BW84" s="3917"/>
      <c r="BX84" s="3917"/>
      <c r="BY84" s="3917"/>
      <c r="BZ84" s="3917"/>
      <c r="CA84" s="3917"/>
      <c r="CB84" s="3917"/>
      <c r="CC84" s="3917"/>
      <c r="CD84" s="3917"/>
      <c r="CE84" s="3917"/>
      <c r="CF84" s="3917"/>
      <c r="CG84" s="3917"/>
      <c r="CH84" s="3917"/>
      <c r="CI84" s="3917"/>
      <c r="CJ84" s="3917"/>
      <c r="CK84" s="3917"/>
      <c r="CL84" s="3917"/>
      <c r="CM84" s="3917"/>
      <c r="CN84" s="3917"/>
      <c r="CO84" s="3904"/>
      <c r="CP84" s="3920" t="s">
        <v>1627</v>
      </c>
      <c r="CQ84" s="3917"/>
      <c r="CR84" s="3917"/>
      <c r="CS84" s="3917"/>
      <c r="CT84" s="3917"/>
      <c r="CU84" s="3917"/>
      <c r="CV84" s="3917"/>
      <c r="CW84" s="3917"/>
      <c r="CX84" s="3917"/>
      <c r="CY84" s="3917"/>
      <c r="CZ84" s="3917"/>
      <c r="DA84" s="3917"/>
      <c r="DB84" s="3917"/>
      <c r="DC84" s="3917"/>
      <c r="DD84" s="3917"/>
      <c r="DE84" s="3917"/>
      <c r="DF84" s="3917"/>
      <c r="DG84" s="3917"/>
      <c r="DH84" s="3917"/>
      <c r="DI84" s="3904"/>
      <c r="DJ84" s="3920" t="s">
        <v>1627</v>
      </c>
      <c r="DK84" s="3917"/>
      <c r="DL84" s="3917"/>
      <c r="DM84" s="3917"/>
      <c r="DN84" s="3917"/>
      <c r="DO84" s="3917"/>
      <c r="DP84" s="3917"/>
      <c r="DQ84" s="3917"/>
      <c r="DR84" s="3917"/>
      <c r="DS84" s="3917"/>
      <c r="DT84" s="3917"/>
      <c r="DU84" s="3917"/>
      <c r="DV84" s="3917"/>
      <c r="DW84" s="3917"/>
      <c r="DX84" s="3917"/>
      <c r="DY84" s="3917"/>
      <c r="DZ84" s="3917"/>
      <c r="EA84" s="3917"/>
      <c r="EB84" s="3917"/>
      <c r="EC84" s="3917"/>
      <c r="ED84" s="3917"/>
      <c r="EE84" s="3917"/>
      <c r="EF84" s="3917"/>
      <c r="EG84" s="3917"/>
      <c r="EH84" s="3917"/>
      <c r="EI84" s="3917"/>
      <c r="EJ84" s="3917"/>
      <c r="EK84" s="3917"/>
      <c r="EL84" s="3917"/>
      <c r="EM84" s="3917"/>
      <c r="EN84" s="3917"/>
      <c r="EO84" s="3917"/>
      <c r="EP84" s="3917"/>
      <c r="EQ84" s="3917"/>
      <c r="ER84" s="3917"/>
      <c r="ES84" s="3917"/>
      <c r="ET84" s="3917"/>
      <c r="EU84" s="3917"/>
      <c r="EV84" s="3917"/>
      <c r="EW84" s="3904"/>
      <c r="JI84" s="1122"/>
      <c r="JJ84" s="1122"/>
      <c r="JK84" s="1122"/>
      <c r="JL84" s="1122"/>
      <c r="JM84" s="1122"/>
      <c r="JN84" s="1122"/>
      <c r="MT84" s="1799"/>
      <c r="MU84" s="4114"/>
      <c r="MV84" s="1799">
        <v>110</v>
      </c>
      <c r="MW84" s="1811"/>
      <c r="MX84" s="1812"/>
      <c r="MY84" s="1812"/>
      <c r="MZ84" s="1812"/>
      <c r="NA84" s="1812"/>
      <c r="NB84" s="1813"/>
      <c r="NC84" s="1812"/>
      <c r="ND84" s="1812"/>
      <c r="NE84" s="1812"/>
      <c r="NF84" s="1812"/>
      <c r="NG84" s="1813"/>
      <c r="NH84" s="1812"/>
      <c r="NI84" s="1812"/>
      <c r="NJ84" s="1812"/>
      <c r="NK84" s="1812"/>
      <c r="NL84" s="1813"/>
      <c r="NM84" s="1812"/>
      <c r="NN84" s="1812"/>
      <c r="NO84" s="1815"/>
      <c r="NP84" s="1815"/>
      <c r="NQ84" s="1816"/>
      <c r="NR84" s="1815"/>
      <c r="NS84" s="1815"/>
      <c r="NT84" s="1815"/>
      <c r="NU84" s="1815"/>
      <c r="NV84" s="1816"/>
      <c r="NW84" s="1815"/>
      <c r="NX84" s="1815"/>
      <c r="NY84" s="1815"/>
      <c r="NZ84" s="1815"/>
      <c r="OA84" s="1816"/>
      <c r="OB84" s="1815"/>
      <c r="OC84" s="1815"/>
      <c r="OD84" s="1815"/>
      <c r="OE84" s="1815"/>
      <c r="OF84" s="1816"/>
      <c r="OG84" s="1815"/>
      <c r="OH84" s="1815"/>
      <c r="OI84" s="1815"/>
      <c r="OJ84" s="1815"/>
      <c r="OK84" s="1816"/>
      <c r="OL84" s="1815"/>
      <c r="OM84" s="1815"/>
      <c r="ON84" s="1815"/>
      <c r="OO84" s="1815"/>
      <c r="OP84" s="1816"/>
      <c r="OQ84" s="1815"/>
      <c r="OR84" s="1815"/>
      <c r="OS84" s="1815"/>
      <c r="OT84" s="1815"/>
      <c r="OU84" s="1816"/>
      <c r="OV84" s="1815"/>
      <c r="OW84" s="1815"/>
      <c r="OX84" s="1815"/>
      <c r="OY84" s="1812"/>
      <c r="OZ84" s="1813"/>
      <c r="PA84" s="1812"/>
      <c r="PB84" s="1810"/>
      <c r="PC84" s="1808"/>
      <c r="PD84" s="1808"/>
      <c r="PE84" s="1809"/>
      <c r="PF84" s="1982"/>
      <c r="PG84" s="1982"/>
      <c r="PH84" s="1982"/>
      <c r="PI84" s="1982"/>
      <c r="PJ84" s="1983"/>
      <c r="PK84" s="1982"/>
      <c r="PL84" s="1982"/>
      <c r="PM84" s="1982"/>
      <c r="PN84" s="1982"/>
      <c r="PO84" s="1983"/>
      <c r="PP84" s="1982"/>
      <c r="PQ84" s="1982"/>
      <c r="PR84" s="1982"/>
      <c r="PS84" s="1982"/>
      <c r="PT84" s="1983"/>
      <c r="PU84" s="1982"/>
      <c r="PV84" s="1982"/>
      <c r="PW84" s="1982"/>
      <c r="PX84" s="1982"/>
      <c r="PY84" s="1983"/>
      <c r="PZ84" s="1982"/>
      <c r="QA84" s="1982"/>
      <c r="QB84" s="1982"/>
      <c r="QC84" s="1982"/>
      <c r="QD84" s="1983"/>
      <c r="QE84" s="1982"/>
      <c r="QF84" s="1982"/>
      <c r="QG84" s="1982"/>
      <c r="QH84" s="1982"/>
      <c r="QI84" s="1983"/>
      <c r="QJ84" s="1982"/>
      <c r="QK84" s="1982"/>
      <c r="QL84" s="1982"/>
      <c r="QM84" s="1982"/>
      <c r="QN84" s="1983"/>
      <c r="QO84" s="1982"/>
      <c r="QP84" s="1982"/>
      <c r="QQ84" s="1982"/>
      <c r="QR84" s="1982"/>
      <c r="QS84" s="1983"/>
      <c r="QT84" s="1982"/>
      <c r="QU84" s="1982"/>
      <c r="QV84" s="1982"/>
      <c r="QW84" s="1982"/>
      <c r="QX84" s="1983"/>
      <c r="QY84" s="1982"/>
      <c r="QZ84" s="1982"/>
      <c r="RA84" s="1982"/>
      <c r="RB84" s="1982"/>
      <c r="RC84" s="1983"/>
      <c r="RD84" s="1982"/>
      <c r="RE84" s="1982"/>
      <c r="RF84" s="1982"/>
      <c r="RG84" s="1982"/>
      <c r="RH84" s="1983"/>
      <c r="RI84" s="1982"/>
      <c r="RJ84" s="1982"/>
      <c r="RK84" s="1982"/>
      <c r="RL84" s="1982"/>
      <c r="RM84" s="1983"/>
      <c r="RN84" s="1982"/>
      <c r="RO84" s="1982"/>
      <c r="RP84" s="1982"/>
      <c r="RQ84" s="1982"/>
      <c r="RR84" s="1983"/>
      <c r="RS84" s="1982"/>
      <c r="RT84" s="1982"/>
      <c r="RU84" s="1982"/>
      <c r="RV84" s="1982"/>
      <c r="RW84" s="1983"/>
      <c r="RX84" s="1982"/>
      <c r="RY84" s="1982"/>
      <c r="RZ84" s="1982"/>
      <c r="SA84" s="1982"/>
      <c r="SB84" s="1983"/>
      <c r="SC84" s="1982"/>
      <c r="SD84" s="1982"/>
      <c r="SE84" s="1982"/>
      <c r="SF84" s="1982"/>
      <c r="SG84" s="1983"/>
      <c r="SH84" s="1982"/>
      <c r="SI84" s="1982"/>
      <c r="SJ84" s="1984"/>
      <c r="SK84" s="1982"/>
      <c r="SL84" s="1983"/>
      <c r="SM84" s="1982"/>
      <c r="SN84" s="1982"/>
      <c r="SO84" s="1982"/>
      <c r="SP84" s="1982"/>
      <c r="SQ84" s="1985" t="s">
        <v>1618</v>
      </c>
      <c r="SR84" s="1814"/>
      <c r="SS84" s="1814"/>
      <c r="ST84" s="1814"/>
      <c r="SU84" s="1814"/>
      <c r="SV84" s="1814"/>
      <c r="SW84" s="1814"/>
      <c r="SX84" s="1814"/>
      <c r="SY84" s="1814"/>
      <c r="SZ84" s="1814"/>
      <c r="TA84" s="1799"/>
      <c r="TB84" s="1799"/>
      <c r="TC84" s="1799"/>
      <c r="TD84" s="1799"/>
      <c r="TE84" s="1799"/>
      <c r="TF84" s="1799"/>
      <c r="TG84" s="1799"/>
      <c r="TH84" s="1799"/>
      <c r="TI84" s="1799"/>
      <c r="TJ84" s="1799"/>
      <c r="TK84" s="1799"/>
      <c r="TL84" s="1799"/>
      <c r="TM84" s="1799"/>
      <c r="TN84" s="1799"/>
      <c r="TO84" s="1799"/>
      <c r="TP84" s="1799"/>
      <c r="TQ84" s="1799"/>
      <c r="TR84" s="1799"/>
      <c r="TS84" s="1799"/>
      <c r="TT84" s="1799"/>
      <c r="TU84" s="1799"/>
      <c r="TV84" s="1799"/>
      <c r="TW84" s="1799"/>
      <c r="TX84" s="1799"/>
      <c r="TY84" s="1799"/>
      <c r="TZ84" s="1799"/>
      <c r="UA84" s="1799"/>
      <c r="UB84" s="1799"/>
      <c r="UC84" s="1799"/>
      <c r="UD84" s="1799"/>
      <c r="UE84" s="1799"/>
      <c r="UF84" s="1799"/>
      <c r="UG84" s="1799"/>
      <c r="UH84" s="1799"/>
      <c r="UI84" s="1799"/>
      <c r="UJ84" s="1799"/>
      <c r="UK84" s="1799"/>
      <c r="UL84" s="1799"/>
      <c r="UM84" s="1799"/>
      <c r="UN84" s="1799"/>
      <c r="UO84" s="1799"/>
      <c r="UP84" s="2203"/>
      <c r="UQ84" s="2536"/>
      <c r="UR84" s="2536"/>
    </row>
    <row r="85" spans="1:570" ht="15" customHeight="1" outlineLevel="1">
      <c r="A85" s="2449" t="s">
        <v>749</v>
      </c>
      <c r="B85" s="2449" t="s">
        <v>1657</v>
      </c>
      <c r="C85" s="2450"/>
      <c r="D85" s="3920" t="s">
        <v>1627</v>
      </c>
      <c r="E85" s="3917"/>
      <c r="F85" s="3917"/>
      <c r="G85" s="3917"/>
      <c r="H85" s="3917"/>
      <c r="I85" s="3917"/>
      <c r="J85" s="3917"/>
      <c r="K85" s="3917"/>
      <c r="L85" s="3917"/>
      <c r="M85" s="3917"/>
      <c r="N85" s="3917"/>
      <c r="O85" s="3917"/>
      <c r="P85" s="3917"/>
      <c r="Q85" s="3917"/>
      <c r="R85" s="3917"/>
      <c r="S85" s="3917"/>
      <c r="T85" s="3917"/>
      <c r="U85" s="3917"/>
      <c r="V85" s="3917"/>
      <c r="W85" s="3917"/>
      <c r="X85" s="3917"/>
      <c r="Y85" s="3917"/>
      <c r="Z85" s="3917"/>
      <c r="AA85" s="3917"/>
      <c r="AB85" s="3917"/>
      <c r="AC85" s="3917"/>
      <c r="AD85" s="3917"/>
      <c r="AE85" s="3917"/>
      <c r="AF85" s="3917"/>
      <c r="AG85" s="3917"/>
      <c r="AH85" s="3917"/>
      <c r="AI85" s="3917"/>
      <c r="AJ85" s="3917"/>
      <c r="AK85" s="3917"/>
      <c r="AL85" s="3917"/>
      <c r="AM85" s="3917"/>
      <c r="AN85" s="3917"/>
      <c r="AO85" s="3917"/>
      <c r="AP85" s="3917"/>
      <c r="AQ85" s="3917"/>
      <c r="AR85" s="3917"/>
      <c r="AS85" s="3917"/>
      <c r="AT85" s="3917"/>
      <c r="AU85" s="3917"/>
      <c r="AV85" s="3917"/>
      <c r="AW85" s="3917"/>
      <c r="AX85" s="3917"/>
      <c r="AY85" s="3917"/>
      <c r="AZ85" s="3917"/>
      <c r="BA85" s="3917"/>
      <c r="BB85" s="3917"/>
      <c r="BC85" s="3917"/>
      <c r="BD85" s="3917"/>
      <c r="BE85" s="3917"/>
      <c r="BF85" s="3917"/>
      <c r="BG85" s="3917"/>
      <c r="BH85" s="3917"/>
      <c r="BI85" s="3917"/>
      <c r="BJ85" s="3917"/>
      <c r="BK85" s="3904"/>
      <c r="BL85" s="3920" t="s">
        <v>1627</v>
      </c>
      <c r="BM85" s="3917"/>
      <c r="BN85" s="3917"/>
      <c r="BO85" s="3917"/>
      <c r="BP85" s="3917"/>
      <c r="BQ85" s="3917"/>
      <c r="BR85" s="3917"/>
      <c r="BS85" s="3917"/>
      <c r="BT85" s="3917"/>
      <c r="BU85" s="3917"/>
      <c r="BV85" s="3920" t="s">
        <v>1627</v>
      </c>
      <c r="BW85" s="3917"/>
      <c r="BX85" s="3917"/>
      <c r="BY85" s="3917"/>
      <c r="BZ85" s="3917"/>
      <c r="CA85" s="3917"/>
      <c r="CB85" s="3917"/>
      <c r="CC85" s="3917"/>
      <c r="CD85" s="3917"/>
      <c r="CE85" s="3917"/>
      <c r="CF85" s="3917"/>
      <c r="CG85" s="3917"/>
      <c r="CH85" s="3917"/>
      <c r="CI85" s="3917"/>
      <c r="CJ85" s="3917"/>
      <c r="CK85" s="3917"/>
      <c r="CL85" s="3917"/>
      <c r="CM85" s="3917"/>
      <c r="CN85" s="3917"/>
      <c r="CO85" s="3904"/>
      <c r="CP85" s="3920" t="s">
        <v>1627</v>
      </c>
      <c r="CQ85" s="3917"/>
      <c r="CR85" s="3917"/>
      <c r="CS85" s="3917"/>
      <c r="CT85" s="3917"/>
      <c r="CU85" s="3917"/>
      <c r="CV85" s="3917"/>
      <c r="CW85" s="3917"/>
      <c r="CX85" s="3917"/>
      <c r="CY85" s="3917"/>
      <c r="CZ85" s="3917"/>
      <c r="DA85" s="3917"/>
      <c r="DB85" s="3917"/>
      <c r="DC85" s="3917"/>
      <c r="DD85" s="3917"/>
      <c r="DE85" s="3917"/>
      <c r="DF85" s="3917"/>
      <c r="DG85" s="3917"/>
      <c r="DH85" s="3917"/>
      <c r="DI85" s="3904"/>
      <c r="DJ85" s="3920" t="s">
        <v>2039</v>
      </c>
      <c r="DK85" s="3917"/>
      <c r="DL85" s="3917"/>
      <c r="DM85" s="3917"/>
      <c r="DN85" s="3917"/>
      <c r="DO85" s="3917"/>
      <c r="DP85" s="3917"/>
      <c r="DQ85" s="3917"/>
      <c r="DR85" s="3917"/>
      <c r="DS85" s="3917"/>
      <c r="DT85" s="3917"/>
      <c r="DU85" s="3917"/>
      <c r="DV85" s="3917"/>
      <c r="DW85" s="3917"/>
      <c r="DX85" s="3917"/>
      <c r="DY85" s="3917"/>
      <c r="DZ85" s="3917"/>
      <c r="EA85" s="3917"/>
      <c r="EB85" s="3917"/>
      <c r="EC85" s="3917"/>
      <c r="ED85" s="3917"/>
      <c r="EE85" s="3917"/>
      <c r="EF85" s="3917"/>
      <c r="EG85" s="3917"/>
      <c r="EH85" s="3917"/>
      <c r="EI85" s="3917"/>
      <c r="EJ85" s="3917"/>
      <c r="EK85" s="3917"/>
      <c r="EL85" s="3917"/>
      <c r="EM85" s="3917"/>
      <c r="EN85" s="3917"/>
      <c r="EO85" s="3917"/>
      <c r="EP85" s="3917"/>
      <c r="EQ85" s="3917"/>
      <c r="ER85" s="3917"/>
      <c r="ES85" s="3917"/>
      <c r="ET85" s="3917"/>
      <c r="EU85" s="3917"/>
      <c r="EV85" s="3917"/>
      <c r="EW85" s="3904"/>
      <c r="JI85" s="1122"/>
      <c r="JJ85" s="1122"/>
      <c r="JK85" s="1122"/>
      <c r="JL85" s="1122"/>
      <c r="JM85" s="1122"/>
      <c r="JN85" s="1122"/>
      <c r="MT85" s="1799"/>
      <c r="MU85" s="4114"/>
      <c r="MV85" s="1917">
        <v>100</v>
      </c>
      <c r="MW85" s="1986"/>
      <c r="MX85" s="1987"/>
      <c r="MY85" s="1987"/>
      <c r="MZ85" s="1987"/>
      <c r="NA85" s="1987"/>
      <c r="NB85" s="1988"/>
      <c r="NC85" s="1987"/>
      <c r="ND85" s="1987"/>
      <c r="NE85" s="1987"/>
      <c r="NF85" s="1987"/>
      <c r="NG85" s="1988"/>
      <c r="NH85" s="1987"/>
      <c r="NI85" s="1987"/>
      <c r="NJ85" s="1987"/>
      <c r="NK85" s="1987"/>
      <c r="NL85" s="1988"/>
      <c r="NM85" s="1987"/>
      <c r="NN85" s="1987"/>
      <c r="NO85" s="1890"/>
      <c r="NP85" s="1890"/>
      <c r="NQ85" s="1891"/>
      <c r="NR85" s="1890"/>
      <c r="NS85" s="1890"/>
      <c r="NT85" s="1890"/>
      <c r="NU85" s="1890"/>
      <c r="NV85" s="1891"/>
      <c r="NW85" s="1890"/>
      <c r="NX85" s="1890"/>
      <c r="NY85" s="1890"/>
      <c r="NZ85" s="1890"/>
      <c r="OA85" s="1891"/>
      <c r="OB85" s="1890"/>
      <c r="OC85" s="1890"/>
      <c r="OD85" s="1890"/>
      <c r="OE85" s="1890"/>
      <c r="OF85" s="1891"/>
      <c r="OG85" s="1890"/>
      <c r="OH85" s="1890"/>
      <c r="OI85" s="1890"/>
      <c r="OJ85" s="1890"/>
      <c r="OK85" s="1891"/>
      <c r="OL85" s="1890"/>
      <c r="OM85" s="1890"/>
      <c r="ON85" s="1890"/>
      <c r="OO85" s="1890"/>
      <c r="OP85" s="1891"/>
      <c r="OQ85" s="1890"/>
      <c r="OR85" s="1890"/>
      <c r="OS85" s="1890"/>
      <c r="OT85" s="1890"/>
      <c r="OU85" s="1891"/>
      <c r="OV85" s="1890"/>
      <c r="OW85" s="1890"/>
      <c r="OX85" s="1890"/>
      <c r="OY85" s="1987"/>
      <c r="OZ85" s="1988"/>
      <c r="PA85" s="1987"/>
      <c r="PB85" s="1989"/>
      <c r="PC85" s="1960"/>
      <c r="PD85" s="1960"/>
      <c r="PE85" s="1961"/>
      <c r="PF85" s="1960"/>
      <c r="PG85" s="1960"/>
      <c r="PH85" s="1960"/>
      <c r="PI85" s="1960"/>
      <c r="PJ85" s="1961"/>
      <c r="PK85" s="1960"/>
      <c r="PL85" s="1960"/>
      <c r="PM85" s="1960"/>
      <c r="PN85" s="1960"/>
      <c r="PO85" s="1961"/>
      <c r="PP85" s="1960"/>
      <c r="PQ85" s="1960"/>
      <c r="PR85" s="1960"/>
      <c r="PS85" s="1960"/>
      <c r="PT85" s="1961"/>
      <c r="PU85" s="1960"/>
      <c r="PV85" s="1960"/>
      <c r="PW85" s="1960"/>
      <c r="PX85" s="1960"/>
      <c r="PY85" s="1961"/>
      <c r="PZ85" s="1960"/>
      <c r="QA85" s="1898"/>
      <c r="QB85" s="1898"/>
      <c r="QC85" s="1898"/>
      <c r="QD85" s="1899"/>
      <c r="QE85" s="1898"/>
      <c r="QF85" s="1898"/>
      <c r="QG85" s="1898"/>
      <c r="QH85" s="1898"/>
      <c r="QI85" s="1899"/>
      <c r="QJ85" s="1898"/>
      <c r="QK85" s="1898"/>
      <c r="QL85" s="1898"/>
      <c r="QM85" s="1898"/>
      <c r="QN85" s="1899"/>
      <c r="QO85" s="1898"/>
      <c r="QP85" s="1898"/>
      <c r="QQ85" s="1898"/>
      <c r="QR85" s="1898"/>
      <c r="QS85" s="1899"/>
      <c r="QT85" s="1898"/>
      <c r="QU85" s="1960"/>
      <c r="QV85" s="1960"/>
      <c r="QW85" s="1960"/>
      <c r="QX85" s="1961"/>
      <c r="QY85" s="1960"/>
      <c r="QZ85" s="1960"/>
      <c r="RA85" s="1960"/>
      <c r="RB85" s="1960"/>
      <c r="RC85" s="1961"/>
      <c r="RD85" s="1960"/>
      <c r="RE85" s="1960"/>
      <c r="RF85" s="1960"/>
      <c r="RG85" s="1960"/>
      <c r="RH85" s="1961"/>
      <c r="RI85" s="1960"/>
      <c r="RJ85" s="1960"/>
      <c r="RK85" s="1960"/>
      <c r="RL85" s="1960"/>
      <c r="RM85" s="1961"/>
      <c r="RN85" s="1960"/>
      <c r="RO85" s="1960"/>
      <c r="RP85" s="1960"/>
      <c r="RQ85" s="1960"/>
      <c r="RR85" s="1961"/>
      <c r="RS85" s="1960"/>
      <c r="RT85" s="1960"/>
      <c r="RU85" s="1960"/>
      <c r="RV85" s="1960"/>
      <c r="RW85" s="1961"/>
      <c r="RX85" s="1960"/>
      <c r="RY85" s="1960"/>
      <c r="RZ85" s="1960"/>
      <c r="SA85" s="1960"/>
      <c r="SB85" s="1961"/>
      <c r="SC85" s="1960"/>
      <c r="SD85" s="1960"/>
      <c r="SE85" s="1960"/>
      <c r="SF85" s="1960"/>
      <c r="SG85" s="1961"/>
      <c r="SH85" s="1960"/>
      <c r="SI85" s="1960"/>
      <c r="SJ85" s="1960"/>
      <c r="SK85" s="1960"/>
      <c r="SL85" s="1961"/>
      <c r="SM85" s="1960"/>
      <c r="SN85" s="1960"/>
      <c r="SO85" s="1960"/>
      <c r="SP85" s="1960"/>
      <c r="SQ85" s="1961"/>
      <c r="SR85" s="1799"/>
      <c r="SS85" s="1799"/>
      <c r="ST85" s="1799"/>
      <c r="SU85" s="1799"/>
      <c r="SV85" s="1799"/>
      <c r="SW85" s="1799"/>
      <c r="SX85" s="1799"/>
      <c r="SY85" s="1799"/>
      <c r="SZ85" s="1799"/>
      <c r="TA85" s="1799"/>
      <c r="TB85" s="1799"/>
      <c r="TC85" s="1799"/>
      <c r="TD85" s="1799"/>
      <c r="TE85" s="1799"/>
      <c r="TF85" s="1799"/>
      <c r="TG85" s="1799"/>
      <c r="TH85" s="1799"/>
      <c r="TI85" s="1799"/>
      <c r="TJ85" s="1799"/>
      <c r="TK85" s="1799"/>
      <c r="TL85" s="1799"/>
      <c r="TM85" s="1799"/>
      <c r="TN85" s="1799"/>
      <c r="TO85" s="1799"/>
      <c r="TP85" s="1799"/>
      <c r="TQ85" s="1799"/>
      <c r="TR85" s="1799"/>
      <c r="TS85" s="1799"/>
      <c r="TT85" s="1799"/>
      <c r="TU85" s="1799"/>
      <c r="TV85" s="1799"/>
      <c r="TW85" s="1799"/>
      <c r="TX85" s="1799"/>
      <c r="TY85" s="1799"/>
      <c r="TZ85" s="1799"/>
      <c r="UA85" s="1799"/>
      <c r="UB85" s="1799"/>
      <c r="UC85" s="1799"/>
      <c r="UD85" s="1799"/>
      <c r="UE85" s="1799"/>
      <c r="UF85" s="1799"/>
      <c r="UG85" s="1799"/>
      <c r="UH85" s="1799"/>
      <c r="UI85" s="1799"/>
      <c r="UJ85" s="1799"/>
      <c r="UK85" s="1799"/>
      <c r="UL85" s="1799"/>
      <c r="UM85" s="1799"/>
      <c r="UN85" s="1799"/>
      <c r="UO85" s="1799"/>
      <c r="UP85" s="2203"/>
      <c r="UQ85" s="2536"/>
      <c r="UR85" s="2536"/>
    </row>
    <row r="86" spans="1:570" ht="15" customHeight="1" outlineLevel="1">
      <c r="A86" s="2452" t="s">
        <v>1629</v>
      </c>
      <c r="B86" s="2453"/>
      <c r="C86" s="2453"/>
      <c r="D86" s="3934" t="s">
        <v>1630</v>
      </c>
      <c r="E86" s="3935"/>
      <c r="F86" s="3935"/>
      <c r="G86" s="3935"/>
      <c r="H86" s="3935"/>
      <c r="I86" s="3935"/>
      <c r="J86" s="3935"/>
      <c r="K86" s="3935"/>
      <c r="L86" s="3935"/>
      <c r="M86" s="3935"/>
      <c r="N86" s="3935" t="s">
        <v>1630</v>
      </c>
      <c r="O86" s="3935"/>
      <c r="P86" s="3935"/>
      <c r="Q86" s="3935"/>
      <c r="R86" s="3935"/>
      <c r="S86" s="3935"/>
      <c r="T86" s="3935"/>
      <c r="U86" s="3935"/>
      <c r="V86" s="3935"/>
      <c r="W86" s="3935"/>
      <c r="X86" s="3935" t="s">
        <v>1658</v>
      </c>
      <c r="Y86" s="3935"/>
      <c r="Z86" s="3935"/>
      <c r="AA86" s="3935"/>
      <c r="AB86" s="3935"/>
      <c r="AC86" s="3935"/>
      <c r="AD86" s="3935"/>
      <c r="AE86" s="3935"/>
      <c r="AF86" s="3935"/>
      <c r="AG86" s="3935"/>
      <c r="AH86" s="3935" t="s">
        <v>1631</v>
      </c>
      <c r="AI86" s="3935"/>
      <c r="AJ86" s="3935"/>
      <c r="AK86" s="3935"/>
      <c r="AL86" s="3935"/>
      <c r="AM86" s="3935"/>
      <c r="AN86" s="3935"/>
      <c r="AO86" s="3935"/>
      <c r="AP86" s="3935"/>
      <c r="AQ86" s="3935"/>
      <c r="AR86" s="3935" t="s">
        <v>2401</v>
      </c>
      <c r="AS86" s="3935"/>
      <c r="AT86" s="3935"/>
      <c r="AU86" s="3935"/>
      <c r="AV86" s="3935"/>
      <c r="AW86" s="3935"/>
      <c r="AX86" s="3935"/>
      <c r="AY86" s="3935"/>
      <c r="AZ86" s="3935"/>
      <c r="BA86" s="3935"/>
      <c r="BB86" s="3935" t="s">
        <v>1631</v>
      </c>
      <c r="BC86" s="3935"/>
      <c r="BD86" s="3935"/>
      <c r="BE86" s="3935"/>
      <c r="BF86" s="3935"/>
      <c r="BG86" s="3935"/>
      <c r="BH86" s="3935"/>
      <c r="BI86" s="3935"/>
      <c r="BJ86" s="3935"/>
      <c r="BK86" s="3936"/>
      <c r="BL86" s="3934" t="s">
        <v>1667</v>
      </c>
      <c r="BM86" s="3935"/>
      <c r="BN86" s="3935"/>
      <c r="BO86" s="3935"/>
      <c r="BP86" s="3935"/>
      <c r="BQ86" s="3935"/>
      <c r="BR86" s="3935"/>
      <c r="BS86" s="3935"/>
      <c r="BT86" s="3935"/>
      <c r="BU86" s="3935"/>
      <c r="BV86" s="3934" t="s">
        <v>2031</v>
      </c>
      <c r="BW86" s="3935"/>
      <c r="BX86" s="3935"/>
      <c r="BY86" s="3935"/>
      <c r="BZ86" s="3935"/>
      <c r="CA86" s="3935"/>
      <c r="CB86" s="3935"/>
      <c r="CC86" s="3935"/>
      <c r="CD86" s="3935"/>
      <c r="CE86" s="3935"/>
      <c r="CF86" s="3935" t="s">
        <v>2032</v>
      </c>
      <c r="CG86" s="3935"/>
      <c r="CH86" s="3935"/>
      <c r="CI86" s="3935"/>
      <c r="CJ86" s="3935"/>
      <c r="CK86" s="3935"/>
      <c r="CL86" s="3935"/>
      <c r="CM86" s="3935"/>
      <c r="CN86" s="3935"/>
      <c r="CO86" s="3936"/>
      <c r="CP86" s="3934" t="s">
        <v>2033</v>
      </c>
      <c r="CQ86" s="3935"/>
      <c r="CR86" s="3935"/>
      <c r="CS86" s="3935"/>
      <c r="CT86" s="3935"/>
      <c r="CU86" s="3935"/>
      <c r="CV86" s="3935"/>
      <c r="CW86" s="3935"/>
      <c r="CX86" s="3935"/>
      <c r="CY86" s="3935"/>
      <c r="CZ86" s="3935" t="s">
        <v>2034</v>
      </c>
      <c r="DA86" s="3935"/>
      <c r="DB86" s="3935"/>
      <c r="DC86" s="3935"/>
      <c r="DD86" s="3935"/>
      <c r="DE86" s="3935"/>
      <c r="DF86" s="3935"/>
      <c r="DG86" s="3935"/>
      <c r="DH86" s="3935"/>
      <c r="DI86" s="3936"/>
      <c r="DJ86" s="3967" t="s">
        <v>1632</v>
      </c>
      <c r="DK86" s="3968"/>
      <c r="DL86" s="3968"/>
      <c r="DM86" s="3968"/>
      <c r="DN86" s="3968"/>
      <c r="DO86" s="3968"/>
      <c r="DP86" s="3968"/>
      <c r="DQ86" s="3968"/>
      <c r="DR86" s="3968"/>
      <c r="DS86" s="3968"/>
      <c r="DT86" s="4001" t="s">
        <v>1633</v>
      </c>
      <c r="DU86" s="4001"/>
      <c r="DV86" s="4001"/>
      <c r="DW86" s="4001"/>
      <c r="DX86" s="4001"/>
      <c r="DY86" s="4001"/>
      <c r="DZ86" s="4001"/>
      <c r="EA86" s="4001"/>
      <c r="EB86" s="4001"/>
      <c r="EC86" s="4001"/>
      <c r="ED86" s="3968" t="s">
        <v>1634</v>
      </c>
      <c r="EE86" s="3968"/>
      <c r="EF86" s="3968"/>
      <c r="EG86" s="3968"/>
      <c r="EH86" s="3968"/>
      <c r="EI86" s="3968"/>
      <c r="EJ86" s="3968"/>
      <c r="EK86" s="3968"/>
      <c r="EL86" s="3968"/>
      <c r="EM86" s="3968"/>
      <c r="EN86" s="4001" t="s">
        <v>1634</v>
      </c>
      <c r="EO86" s="4001"/>
      <c r="EP86" s="4001"/>
      <c r="EQ86" s="4001"/>
      <c r="ER86" s="4001"/>
      <c r="ES86" s="4001"/>
      <c r="ET86" s="4001"/>
      <c r="EU86" s="4001"/>
      <c r="EV86" s="4001"/>
      <c r="EW86" s="4002"/>
      <c r="EX86" s="1125"/>
      <c r="EY86" s="1125"/>
      <c r="EZ86" s="1125"/>
      <c r="FA86" s="1125"/>
      <c r="FB86" s="1125"/>
      <c r="FC86" s="1125"/>
      <c r="FD86" s="1125"/>
      <c r="FE86" s="1125"/>
      <c r="FF86" s="1125"/>
      <c r="FG86" s="1125"/>
      <c r="FH86" s="1125"/>
      <c r="FI86" s="1125"/>
      <c r="FJ86" s="1125"/>
      <c r="FK86" s="1125"/>
      <c r="FL86" s="1125"/>
      <c r="FM86" s="1125"/>
      <c r="FN86" s="1125"/>
      <c r="FO86" s="1125"/>
      <c r="FP86" s="1125"/>
      <c r="FQ86" s="1125"/>
      <c r="FR86" s="1125"/>
      <c r="FS86" s="1125"/>
      <c r="FT86" s="1125"/>
      <c r="FU86" s="1125"/>
      <c r="FV86" s="1125"/>
      <c r="FW86" s="1125"/>
      <c r="FX86" s="1125"/>
      <c r="FY86" s="1125"/>
      <c r="FZ86" s="1125"/>
      <c r="GA86" s="1125"/>
      <c r="GB86" s="1125"/>
      <c r="GC86" s="1125"/>
      <c r="GD86" s="1125"/>
      <c r="GE86" s="1125"/>
      <c r="GF86" s="1125"/>
      <c r="GG86" s="1125"/>
      <c r="GH86" s="1125"/>
      <c r="GI86" s="1125"/>
      <c r="GJ86" s="1125"/>
      <c r="GK86" s="1125"/>
      <c r="GL86" s="1125"/>
      <c r="GM86" s="1125"/>
      <c r="GN86" s="1125"/>
      <c r="GO86" s="1125"/>
      <c r="GP86" s="1125"/>
      <c r="GQ86" s="1125"/>
      <c r="GR86" s="1125"/>
      <c r="GS86" s="1125"/>
      <c r="GT86" s="1125"/>
      <c r="GU86" s="1125"/>
      <c r="GV86" s="1125"/>
      <c r="GW86" s="1125"/>
      <c r="GX86" s="1125"/>
      <c r="GY86" s="1125"/>
      <c r="GZ86" s="1125"/>
      <c r="JI86" s="1122"/>
      <c r="JJ86" s="1122"/>
      <c r="JK86" s="1122"/>
      <c r="JL86" s="1122"/>
      <c r="JM86" s="1122"/>
      <c r="JN86" s="1122"/>
      <c r="MT86" s="1799"/>
      <c r="MU86" s="1799"/>
      <c r="MV86" s="1799"/>
      <c r="MW86" s="1990"/>
      <c r="MX86" s="1990"/>
      <c r="MY86" s="1990"/>
      <c r="MZ86" s="1990"/>
      <c r="NA86" s="1990"/>
      <c r="NB86" s="1990"/>
      <c r="NC86" s="1990"/>
      <c r="ND86" s="1990"/>
      <c r="NE86" s="1990"/>
      <c r="NF86" s="1990"/>
      <c r="NG86" s="1990"/>
      <c r="NH86" s="1990"/>
      <c r="NI86" s="1990"/>
      <c r="NJ86" s="1990"/>
      <c r="NK86" s="1990"/>
      <c r="NL86" s="1990"/>
      <c r="NM86" s="1990"/>
      <c r="NN86" s="1990"/>
      <c r="NO86" s="1990"/>
      <c r="NP86" s="1990"/>
      <c r="NQ86" s="1990"/>
      <c r="NR86" s="1990"/>
      <c r="NS86" s="1990"/>
      <c r="NT86" s="1990"/>
      <c r="NU86" s="1990"/>
      <c r="NV86" s="1990"/>
      <c r="NW86" s="1990"/>
      <c r="NX86" s="1990"/>
      <c r="NY86" s="1990"/>
      <c r="NZ86" s="1990"/>
      <c r="OA86" s="1990"/>
      <c r="OB86" s="1990"/>
      <c r="OC86" s="1990"/>
      <c r="OD86" s="1990"/>
      <c r="OE86" s="1990"/>
      <c r="OF86" s="1990"/>
      <c r="OG86" s="1990"/>
      <c r="OH86" s="1990"/>
      <c r="OI86" s="1990"/>
      <c r="OJ86" s="1990"/>
      <c r="OK86" s="1990"/>
      <c r="OL86" s="1990"/>
      <c r="OM86" s="1990"/>
      <c r="ON86" s="1990"/>
      <c r="OO86" s="1990"/>
      <c r="OP86" s="1990"/>
      <c r="OQ86" s="1990"/>
      <c r="OR86" s="1990"/>
      <c r="OS86" s="1990"/>
      <c r="OT86" s="1990"/>
      <c r="OU86" s="1990"/>
      <c r="OV86" s="1990"/>
      <c r="OW86" s="1990"/>
      <c r="OX86" s="1990"/>
      <c r="OY86" s="1990"/>
      <c r="OZ86" s="1990"/>
      <c r="PA86" s="1990"/>
      <c r="PB86" s="2090"/>
      <c r="PC86" s="1990"/>
      <c r="PD86" s="1990"/>
      <c r="PE86" s="1990"/>
      <c r="PF86" s="1990"/>
      <c r="PG86" s="1990"/>
      <c r="PH86" s="1990"/>
      <c r="PI86" s="1990"/>
      <c r="PJ86" s="1990"/>
      <c r="PK86" s="1990"/>
      <c r="PL86" s="1990"/>
      <c r="PM86" s="1990"/>
      <c r="PN86" s="1990"/>
      <c r="PO86" s="1990"/>
      <c r="PP86" s="1990"/>
      <c r="PQ86" s="1990"/>
      <c r="PR86" s="1990"/>
      <c r="PS86" s="1990"/>
      <c r="PT86" s="1990"/>
      <c r="PU86" s="1990"/>
      <c r="PV86" s="1990"/>
      <c r="PW86" s="1990"/>
      <c r="PX86" s="1990"/>
      <c r="PY86" s="1990"/>
      <c r="PZ86" s="1990"/>
      <c r="QA86" s="1990"/>
      <c r="QB86" s="1990"/>
      <c r="QC86" s="1990"/>
      <c r="QD86" s="1990"/>
      <c r="QE86" s="1990"/>
      <c r="QF86" s="1990"/>
      <c r="QG86" s="1990"/>
      <c r="QH86" s="1990"/>
      <c r="QI86" s="1990"/>
      <c r="QJ86" s="1990"/>
      <c r="QK86" s="1990"/>
      <c r="QL86" s="1990"/>
      <c r="QM86" s="1990"/>
      <c r="QN86" s="1990"/>
      <c r="QO86" s="1990"/>
      <c r="QP86" s="1990"/>
      <c r="QQ86" s="1990"/>
      <c r="QR86" s="1990"/>
      <c r="QS86" s="1990"/>
      <c r="QT86" s="1990"/>
      <c r="QU86" s="1990"/>
      <c r="QV86" s="1990"/>
      <c r="QW86" s="1990"/>
      <c r="QX86" s="1990"/>
      <c r="QY86" s="1990"/>
      <c r="QZ86" s="1990"/>
      <c r="RA86" s="1990"/>
      <c r="RB86" s="1990"/>
      <c r="RC86" s="1990"/>
      <c r="RD86" s="1990"/>
      <c r="RE86" s="1990"/>
      <c r="RF86" s="1990"/>
      <c r="RG86" s="1990"/>
      <c r="RH86" s="1990"/>
      <c r="RI86" s="1990"/>
      <c r="RJ86" s="1990"/>
      <c r="RK86" s="1990"/>
      <c r="RL86" s="1990"/>
      <c r="RM86" s="1990"/>
      <c r="RN86" s="1990"/>
      <c r="RO86" s="1990"/>
      <c r="RP86" s="1990"/>
      <c r="RQ86" s="1990"/>
      <c r="RR86" s="1990"/>
      <c r="RS86" s="1990"/>
      <c r="RT86" s="1990"/>
      <c r="RU86" s="1990"/>
      <c r="RV86" s="1990"/>
      <c r="RW86" s="1990"/>
      <c r="RX86" s="1990"/>
      <c r="RY86" s="1990"/>
      <c r="RZ86" s="1990"/>
      <c r="SA86" s="1990"/>
      <c r="SB86" s="1990"/>
      <c r="SC86" s="1990"/>
      <c r="SD86" s="1990"/>
      <c r="SE86" s="1990"/>
      <c r="SF86" s="1990"/>
      <c r="SG86" s="1990"/>
      <c r="SH86" s="1990"/>
      <c r="SI86" s="1990"/>
      <c r="SJ86" s="1990"/>
      <c r="SK86" s="1990"/>
      <c r="SL86" s="1990"/>
      <c r="SM86" s="1990"/>
      <c r="SN86" s="1990"/>
      <c r="SO86" s="1990"/>
      <c r="SP86" s="1990"/>
      <c r="SQ86" s="1990"/>
      <c r="SR86" s="1799"/>
      <c r="SS86" s="1799"/>
      <c r="ST86" s="1799"/>
      <c r="SU86" s="1799"/>
      <c r="SV86" s="1799"/>
      <c r="SW86" s="1799"/>
      <c r="SX86" s="1799"/>
      <c r="SY86" s="1799"/>
      <c r="SZ86" s="1799"/>
      <c r="TA86" s="1799"/>
      <c r="TB86" s="1799"/>
      <c r="TC86" s="1799"/>
      <c r="TD86" s="1799"/>
      <c r="TE86" s="1799"/>
      <c r="TF86" s="1799"/>
      <c r="TG86" s="1799"/>
      <c r="TH86" s="1799"/>
      <c r="TI86" s="1799"/>
      <c r="TJ86" s="1799"/>
      <c r="TK86" s="1799"/>
      <c r="TL86" s="1799"/>
      <c r="TM86" s="1799"/>
      <c r="TN86" s="1799"/>
      <c r="TO86" s="1799"/>
      <c r="TP86" s="1799"/>
      <c r="TQ86" s="1799"/>
      <c r="TR86" s="1799"/>
      <c r="TS86" s="1799"/>
      <c r="TT86" s="1799"/>
      <c r="TU86" s="1799"/>
      <c r="TV86" s="1799"/>
      <c r="TW86" s="1799"/>
      <c r="TX86" s="1799"/>
      <c r="TY86" s="1799"/>
      <c r="TZ86" s="1799"/>
      <c r="UA86" s="1799"/>
      <c r="UB86" s="1799"/>
      <c r="UC86" s="1799"/>
      <c r="UD86" s="1799"/>
      <c r="UE86" s="1799"/>
      <c r="UF86" s="1799"/>
      <c r="UG86" s="1799"/>
      <c r="UH86" s="1799"/>
      <c r="UI86" s="1799"/>
      <c r="UJ86" s="1799"/>
      <c r="UK86" s="1799"/>
      <c r="UL86" s="1799"/>
      <c r="UM86" s="1799"/>
      <c r="UN86" s="1799"/>
      <c r="UO86" s="1799"/>
      <c r="UP86" s="2223"/>
      <c r="UQ86" s="2536"/>
      <c r="UR86" s="2536"/>
    </row>
    <row r="87" spans="1:570" ht="15" customHeight="1" outlineLevel="1">
      <c r="A87" s="2454" t="s">
        <v>1635</v>
      </c>
      <c r="B87" s="2450"/>
      <c r="C87" s="2450"/>
      <c r="D87" s="3909" t="s">
        <v>1664</v>
      </c>
      <c r="E87" s="3910"/>
      <c r="F87" s="3910"/>
      <c r="G87" s="3910"/>
      <c r="H87" s="3910"/>
      <c r="I87" s="3910"/>
      <c r="J87" s="3910"/>
      <c r="K87" s="3910"/>
      <c r="L87" s="3910"/>
      <c r="M87" s="3910"/>
      <c r="N87" s="3910" t="s">
        <v>942</v>
      </c>
      <c r="O87" s="3910"/>
      <c r="P87" s="3910"/>
      <c r="Q87" s="3910"/>
      <c r="R87" s="3910"/>
      <c r="S87" s="3910"/>
      <c r="T87" s="3910"/>
      <c r="U87" s="3910"/>
      <c r="V87" s="3910"/>
      <c r="W87" s="3910"/>
      <c r="X87" s="3910" t="s">
        <v>942</v>
      </c>
      <c r="Y87" s="3910"/>
      <c r="Z87" s="3910"/>
      <c r="AA87" s="3910"/>
      <c r="AB87" s="3910"/>
      <c r="AC87" s="3910"/>
      <c r="AD87" s="3910"/>
      <c r="AE87" s="3910"/>
      <c r="AF87" s="3910"/>
      <c r="AG87" s="3910"/>
      <c r="AH87" s="3910" t="s">
        <v>942</v>
      </c>
      <c r="AI87" s="3910"/>
      <c r="AJ87" s="3910"/>
      <c r="AK87" s="3910"/>
      <c r="AL87" s="3910"/>
      <c r="AM87" s="3910"/>
      <c r="AN87" s="3910"/>
      <c r="AO87" s="3910"/>
      <c r="AP87" s="3910"/>
      <c r="AQ87" s="3910"/>
      <c r="AR87" s="3910" t="s">
        <v>942</v>
      </c>
      <c r="AS87" s="3910"/>
      <c r="AT87" s="3910"/>
      <c r="AU87" s="3910"/>
      <c r="AV87" s="3910"/>
      <c r="AW87" s="3910"/>
      <c r="AX87" s="3910"/>
      <c r="AY87" s="3910"/>
      <c r="AZ87" s="3910"/>
      <c r="BA87" s="3910"/>
      <c r="BB87" s="3910" t="s">
        <v>942</v>
      </c>
      <c r="BC87" s="3910"/>
      <c r="BD87" s="3910"/>
      <c r="BE87" s="3910"/>
      <c r="BF87" s="3910"/>
      <c r="BG87" s="3910"/>
      <c r="BH87" s="3910"/>
      <c r="BI87" s="3910"/>
      <c r="BJ87" s="3910"/>
      <c r="BK87" s="3911"/>
      <c r="BL87" s="3909" t="s">
        <v>942</v>
      </c>
      <c r="BM87" s="3910"/>
      <c r="BN87" s="3910"/>
      <c r="BO87" s="3910"/>
      <c r="BP87" s="3910"/>
      <c r="BQ87" s="3910"/>
      <c r="BR87" s="3910"/>
      <c r="BS87" s="3910"/>
      <c r="BT87" s="3910"/>
      <c r="BU87" s="3910"/>
      <c r="BV87" s="3909" t="s">
        <v>1636</v>
      </c>
      <c r="BW87" s="3910"/>
      <c r="BX87" s="3910"/>
      <c r="BY87" s="3910"/>
      <c r="BZ87" s="3910"/>
      <c r="CA87" s="3910"/>
      <c r="CB87" s="3910"/>
      <c r="CC87" s="3910"/>
      <c r="CD87" s="3910"/>
      <c r="CE87" s="3910"/>
      <c r="CF87" s="3910" t="s">
        <v>1637</v>
      </c>
      <c r="CG87" s="3910"/>
      <c r="CH87" s="3910"/>
      <c r="CI87" s="3910"/>
      <c r="CJ87" s="3910"/>
      <c r="CK87" s="3910"/>
      <c r="CL87" s="3910"/>
      <c r="CM87" s="3910"/>
      <c r="CN87" s="3910"/>
      <c r="CO87" s="3911"/>
      <c r="CP87" s="3909" t="s">
        <v>1637</v>
      </c>
      <c r="CQ87" s="3910"/>
      <c r="CR87" s="3910"/>
      <c r="CS87" s="3910"/>
      <c r="CT87" s="3910"/>
      <c r="CU87" s="3910"/>
      <c r="CV87" s="3910"/>
      <c r="CW87" s="3910"/>
      <c r="CX87" s="3910"/>
      <c r="CY87" s="3910"/>
      <c r="CZ87" s="3910" t="s">
        <v>1638</v>
      </c>
      <c r="DA87" s="3910"/>
      <c r="DB87" s="3910"/>
      <c r="DC87" s="3910"/>
      <c r="DD87" s="3910"/>
      <c r="DE87" s="3910"/>
      <c r="DF87" s="3910"/>
      <c r="DG87" s="3910"/>
      <c r="DH87" s="3910"/>
      <c r="DI87" s="3911"/>
      <c r="DJ87" s="4008" t="s">
        <v>942</v>
      </c>
      <c r="DK87" s="4009"/>
      <c r="DL87" s="4009"/>
      <c r="DM87" s="4009"/>
      <c r="DN87" s="4009"/>
      <c r="DO87" s="4009"/>
      <c r="DP87" s="4009"/>
      <c r="DQ87" s="4009"/>
      <c r="DR87" s="4009"/>
      <c r="DS87" s="4009"/>
      <c r="DT87" s="4010" t="s">
        <v>1636</v>
      </c>
      <c r="DU87" s="4010"/>
      <c r="DV87" s="4010"/>
      <c r="DW87" s="4010"/>
      <c r="DX87" s="4010"/>
      <c r="DY87" s="4010"/>
      <c r="DZ87" s="4010"/>
      <c r="EA87" s="4010"/>
      <c r="EB87" s="4010"/>
      <c r="EC87" s="4010"/>
      <c r="ED87" s="4009" t="s">
        <v>1637</v>
      </c>
      <c r="EE87" s="4009"/>
      <c r="EF87" s="4009"/>
      <c r="EG87" s="4009"/>
      <c r="EH87" s="4009"/>
      <c r="EI87" s="4009"/>
      <c r="EJ87" s="4009"/>
      <c r="EK87" s="4009"/>
      <c r="EL87" s="4009"/>
      <c r="EM87" s="4009"/>
      <c r="EN87" s="4010" t="s">
        <v>1638</v>
      </c>
      <c r="EO87" s="4010"/>
      <c r="EP87" s="4010"/>
      <c r="EQ87" s="4010"/>
      <c r="ER87" s="4010"/>
      <c r="ES87" s="4010"/>
      <c r="ET87" s="4010"/>
      <c r="EU87" s="4010"/>
      <c r="EV87" s="4010"/>
      <c r="EW87" s="4011"/>
      <c r="JI87" s="1122"/>
      <c r="JJ87" s="1122"/>
      <c r="JK87" s="1122"/>
      <c r="JL87" s="1122"/>
      <c r="JM87" s="1122"/>
      <c r="JN87" s="1122"/>
      <c r="MT87" s="1992"/>
      <c r="MU87" s="1992"/>
      <c r="MV87" s="1798" t="s">
        <v>1547</v>
      </c>
      <c r="MW87" s="1993"/>
      <c r="MX87" s="1993"/>
      <c r="MY87" s="1993"/>
      <c r="MZ87" s="1993"/>
      <c r="NA87" s="1993"/>
      <c r="NB87" s="1993"/>
      <c r="NC87" s="1993"/>
      <c r="ND87" s="1993"/>
      <c r="NE87" s="1993"/>
      <c r="NF87" s="1993"/>
      <c r="NG87" s="1993"/>
      <c r="NH87" s="1993"/>
      <c r="NI87" s="1993"/>
      <c r="NJ87" s="1993"/>
      <c r="NK87" s="1993"/>
      <c r="NL87" s="1993"/>
      <c r="NM87" s="1993"/>
      <c r="NN87" s="1993"/>
      <c r="NO87" s="1993"/>
      <c r="NP87" s="1993"/>
      <c r="NQ87" s="1993"/>
      <c r="NR87" s="1993"/>
      <c r="NS87" s="1993"/>
      <c r="NT87" s="1993"/>
      <c r="NU87" s="1993"/>
      <c r="NV87" s="1993"/>
      <c r="NW87" s="1993"/>
      <c r="NX87" s="1994"/>
      <c r="NY87" s="1993"/>
      <c r="NZ87" s="1993"/>
      <c r="OA87" s="1993"/>
      <c r="OB87" s="1993"/>
      <c r="OC87" s="1993"/>
      <c r="OD87" s="1995"/>
      <c r="OE87" s="1996"/>
      <c r="OF87" s="1993"/>
      <c r="OG87" s="1993"/>
      <c r="OH87" s="1993"/>
      <c r="OI87" s="1993"/>
      <c r="OJ87" s="1993"/>
      <c r="OK87" s="1993"/>
      <c r="OL87" s="1993"/>
      <c r="OM87" s="1993"/>
      <c r="ON87" s="1997"/>
      <c r="OO87" s="1993"/>
      <c r="OP87" s="1993"/>
      <c r="OQ87" s="1998"/>
      <c r="OR87" s="1996"/>
      <c r="OS87" s="1993"/>
      <c r="OT87" s="1993"/>
      <c r="OU87" s="1997"/>
      <c r="OV87" s="1993"/>
      <c r="OW87" s="1996"/>
      <c r="OX87" s="1993"/>
      <c r="OY87" s="1993"/>
      <c r="OZ87" s="1998"/>
      <c r="PA87" s="1993"/>
      <c r="PB87" s="1999"/>
      <c r="PC87" s="1993"/>
      <c r="PD87" s="1993"/>
      <c r="PE87" s="1993"/>
      <c r="PF87" s="1996"/>
      <c r="PG87" s="1993"/>
      <c r="PH87" s="1993"/>
      <c r="PI87" s="1993"/>
      <c r="PJ87" s="1993"/>
      <c r="PK87" s="1993"/>
      <c r="PL87" s="1993"/>
      <c r="PM87" s="1993"/>
      <c r="PN87" s="1993"/>
      <c r="PO87" s="1993"/>
      <c r="PP87" s="1993"/>
      <c r="PQ87" s="1993"/>
      <c r="PR87" s="1993"/>
      <c r="PS87" s="1993"/>
      <c r="PT87" s="1993"/>
      <c r="PU87" s="1993"/>
      <c r="PV87" s="1993"/>
      <c r="PW87" s="1993"/>
      <c r="PX87" s="1993"/>
      <c r="PY87" s="1997"/>
      <c r="PZ87" s="1993"/>
      <c r="QA87" s="1996"/>
      <c r="QB87" s="1993"/>
      <c r="QC87" s="1993"/>
      <c r="QD87" s="1993"/>
      <c r="QE87" s="1993"/>
      <c r="QF87" s="1993"/>
      <c r="QG87" s="1993"/>
      <c r="QH87" s="1993"/>
      <c r="QI87" s="1997"/>
      <c r="QJ87" s="1993"/>
      <c r="QK87" s="1997"/>
      <c r="QL87" s="2000"/>
      <c r="QM87" s="1993"/>
      <c r="QN87" s="1993"/>
      <c r="QO87" s="1993"/>
      <c r="QP87" s="1996"/>
      <c r="QQ87" s="1993"/>
      <c r="QR87" s="1993"/>
      <c r="QS87" s="1993"/>
      <c r="QT87" s="1993"/>
      <c r="QU87" s="1993"/>
      <c r="QV87" s="1993"/>
      <c r="QW87" s="1993"/>
      <c r="QX87" s="1993"/>
      <c r="QY87" s="1993"/>
      <c r="QZ87" s="1993"/>
      <c r="RA87" s="1993"/>
      <c r="RB87" s="1993"/>
      <c r="RC87" s="1993"/>
      <c r="RD87" s="1993"/>
      <c r="RE87" s="1993"/>
      <c r="RF87" s="1993"/>
      <c r="RG87" s="1993"/>
      <c r="RH87" s="1993"/>
      <c r="RI87" s="1993"/>
      <c r="RJ87" s="1993"/>
      <c r="RK87" s="1993"/>
      <c r="RL87" s="1993"/>
      <c r="RM87" s="1993"/>
      <c r="RN87" s="1993"/>
      <c r="RO87" s="1993"/>
      <c r="RP87" s="1993"/>
      <c r="RQ87" s="1993"/>
      <c r="RR87" s="1993"/>
      <c r="RS87" s="1993"/>
      <c r="RT87" s="1993"/>
      <c r="RU87" s="1993"/>
      <c r="RV87" s="1993"/>
      <c r="RW87" s="1993"/>
      <c r="RX87" s="1993"/>
      <c r="RY87" s="1993"/>
      <c r="RZ87" s="1993"/>
      <c r="SA87" s="1993"/>
      <c r="SB87" s="1993"/>
      <c r="SC87" s="1993"/>
      <c r="SD87" s="1993"/>
      <c r="SE87" s="1993"/>
      <c r="SF87" s="1993"/>
      <c r="SG87" s="1993"/>
      <c r="SH87" s="1993"/>
      <c r="SI87" s="1993"/>
      <c r="SJ87" s="1993"/>
      <c r="SK87" s="1993"/>
      <c r="SL87" s="1993"/>
      <c r="SM87" s="1993"/>
      <c r="SN87" s="1993"/>
      <c r="SO87" s="1993"/>
      <c r="SP87" s="1993"/>
      <c r="SQ87" s="1993"/>
      <c r="SR87" s="1992"/>
      <c r="SS87" s="1992"/>
      <c r="ST87" s="1992"/>
      <c r="SU87" s="1992"/>
      <c r="SV87" s="1992"/>
      <c r="SW87" s="1992"/>
      <c r="SX87" s="1992"/>
      <c r="SY87" s="1992"/>
      <c r="SZ87" s="1992"/>
      <c r="TA87" s="1992"/>
      <c r="TB87" s="1992"/>
      <c r="TC87" s="1992"/>
      <c r="TD87" s="1992"/>
      <c r="TE87" s="1992"/>
      <c r="TF87" s="1992"/>
      <c r="TG87" s="1992"/>
      <c r="TH87" s="1992"/>
      <c r="TI87" s="1992"/>
      <c r="TJ87" s="1992"/>
      <c r="TK87" s="1992"/>
      <c r="TL87" s="1992"/>
      <c r="TM87" s="1992"/>
      <c r="TN87" s="1992"/>
      <c r="TO87" s="1992"/>
      <c r="TP87" s="1992"/>
      <c r="TQ87" s="1992"/>
      <c r="TR87" s="1992"/>
      <c r="TS87" s="1992"/>
      <c r="TT87" s="1992"/>
      <c r="TU87" s="1992"/>
      <c r="TV87" s="1992"/>
      <c r="TW87" s="1992"/>
      <c r="TX87" s="1992"/>
      <c r="TY87" s="1992"/>
      <c r="TZ87" s="1992"/>
      <c r="UA87" s="1992"/>
      <c r="UB87" s="1992"/>
      <c r="UC87" s="1992"/>
      <c r="UD87" s="1992"/>
      <c r="UE87" s="1992"/>
      <c r="UF87" s="1992"/>
      <c r="UG87" s="1992"/>
      <c r="UH87" s="1992"/>
      <c r="UI87" s="1992"/>
      <c r="UJ87" s="1992"/>
      <c r="UK87" s="1992"/>
      <c r="UL87" s="1992"/>
      <c r="UM87" s="1992"/>
      <c r="UN87" s="1992"/>
      <c r="UO87" s="1992"/>
      <c r="UP87" s="1992"/>
      <c r="UQ87" s="2546"/>
      <c r="UR87" s="2546"/>
    </row>
    <row r="88" spans="1:570" ht="15" customHeight="1" outlineLevel="1">
      <c r="A88" s="2454" t="s">
        <v>1639</v>
      </c>
      <c r="B88" s="2449" t="s">
        <v>1640</v>
      </c>
      <c r="C88" s="2450"/>
      <c r="D88" s="3912" t="s">
        <v>1837</v>
      </c>
      <c r="E88" s="3913"/>
      <c r="F88" s="3913"/>
      <c r="G88" s="3913"/>
      <c r="H88" s="3913"/>
      <c r="I88" s="3913"/>
      <c r="J88" s="3913"/>
      <c r="K88" s="3913"/>
      <c r="L88" s="3913"/>
      <c r="M88" s="3913"/>
      <c r="N88" s="3913" t="s">
        <v>1837</v>
      </c>
      <c r="O88" s="3913"/>
      <c r="P88" s="3913"/>
      <c r="Q88" s="3913"/>
      <c r="R88" s="3913"/>
      <c r="S88" s="3913"/>
      <c r="T88" s="3913"/>
      <c r="U88" s="3913"/>
      <c r="V88" s="3913"/>
      <c r="W88" s="3913"/>
      <c r="X88" s="3913" t="s">
        <v>1837</v>
      </c>
      <c r="Y88" s="3913"/>
      <c r="Z88" s="3913"/>
      <c r="AA88" s="3913"/>
      <c r="AB88" s="3913"/>
      <c r="AC88" s="3913"/>
      <c r="AD88" s="3913"/>
      <c r="AE88" s="3913"/>
      <c r="AF88" s="3913"/>
      <c r="AG88" s="3913"/>
      <c r="AH88" s="3913" t="s">
        <v>1838</v>
      </c>
      <c r="AI88" s="3913"/>
      <c r="AJ88" s="3913"/>
      <c r="AK88" s="3913"/>
      <c r="AL88" s="3913"/>
      <c r="AM88" s="3913"/>
      <c r="AN88" s="3913"/>
      <c r="AO88" s="3913"/>
      <c r="AP88" s="3913"/>
      <c r="AQ88" s="3913"/>
      <c r="AR88" s="3913" t="s">
        <v>2037</v>
      </c>
      <c r="AS88" s="3913"/>
      <c r="AT88" s="3913"/>
      <c r="AU88" s="3913"/>
      <c r="AV88" s="3913"/>
      <c r="AW88" s="3913"/>
      <c r="AX88" s="3913"/>
      <c r="AY88" s="3913"/>
      <c r="AZ88" s="3913"/>
      <c r="BA88" s="3913"/>
      <c r="BB88" s="3913" t="s">
        <v>1837</v>
      </c>
      <c r="BC88" s="3913"/>
      <c r="BD88" s="3913"/>
      <c r="BE88" s="3913"/>
      <c r="BF88" s="3913"/>
      <c r="BG88" s="3913"/>
      <c r="BH88" s="3913"/>
      <c r="BI88" s="3913"/>
      <c r="BJ88" s="3913"/>
      <c r="BK88" s="3914"/>
      <c r="BL88" s="3912" t="s">
        <v>2037</v>
      </c>
      <c r="BM88" s="3913"/>
      <c r="BN88" s="3913"/>
      <c r="BO88" s="3913"/>
      <c r="BP88" s="3913"/>
      <c r="BQ88" s="3913"/>
      <c r="BR88" s="3913"/>
      <c r="BS88" s="3913"/>
      <c r="BT88" s="3913"/>
      <c r="BU88" s="3913"/>
      <c r="BV88" s="3912" t="s">
        <v>1838</v>
      </c>
      <c r="BW88" s="3913"/>
      <c r="BX88" s="3913"/>
      <c r="BY88" s="3913"/>
      <c r="BZ88" s="3913"/>
      <c r="CA88" s="3913"/>
      <c r="CB88" s="3913"/>
      <c r="CC88" s="3913"/>
      <c r="CD88" s="3913"/>
      <c r="CE88" s="3913"/>
      <c r="CF88" s="3913" t="s">
        <v>2037</v>
      </c>
      <c r="CG88" s="3913"/>
      <c r="CH88" s="3913"/>
      <c r="CI88" s="3913"/>
      <c r="CJ88" s="3913"/>
      <c r="CK88" s="3913"/>
      <c r="CL88" s="3913"/>
      <c r="CM88" s="3913"/>
      <c r="CN88" s="3913"/>
      <c r="CO88" s="3914"/>
      <c r="CP88" s="3912" t="s">
        <v>1838</v>
      </c>
      <c r="CQ88" s="3913"/>
      <c r="CR88" s="3913"/>
      <c r="CS88" s="3913"/>
      <c r="CT88" s="3913"/>
      <c r="CU88" s="3913"/>
      <c r="CV88" s="3913"/>
      <c r="CW88" s="3913"/>
      <c r="CX88" s="3913"/>
      <c r="CY88" s="3913"/>
      <c r="CZ88" s="3969" t="s">
        <v>1841</v>
      </c>
      <c r="DA88" s="3913"/>
      <c r="DB88" s="3913"/>
      <c r="DC88" s="3913"/>
      <c r="DD88" s="3913"/>
      <c r="DE88" s="3913"/>
      <c r="DF88" s="3913"/>
      <c r="DG88" s="3913"/>
      <c r="DH88" s="3913"/>
      <c r="DI88" s="3914"/>
      <c r="DJ88" s="3922">
        <v>85</v>
      </c>
      <c r="DK88" s="3923"/>
      <c r="DL88" s="3923"/>
      <c r="DM88" s="3923"/>
      <c r="DN88" s="3923"/>
      <c r="DO88" s="3923"/>
      <c r="DP88" s="3923"/>
      <c r="DQ88" s="3923"/>
      <c r="DR88" s="3923"/>
      <c r="DS88" s="3923"/>
      <c r="DT88" s="3965">
        <v>85</v>
      </c>
      <c r="DU88" s="3965"/>
      <c r="DV88" s="3965"/>
      <c r="DW88" s="3965"/>
      <c r="DX88" s="3965"/>
      <c r="DY88" s="3965"/>
      <c r="DZ88" s="3965"/>
      <c r="EA88" s="3965"/>
      <c r="EB88" s="3965"/>
      <c r="EC88" s="3965"/>
      <c r="ED88" s="3923">
        <v>78</v>
      </c>
      <c r="EE88" s="3923"/>
      <c r="EF88" s="3923"/>
      <c r="EG88" s="3923"/>
      <c r="EH88" s="3923"/>
      <c r="EI88" s="3923"/>
      <c r="EJ88" s="3923"/>
      <c r="EK88" s="3923"/>
      <c r="EL88" s="3923"/>
      <c r="EM88" s="3923"/>
      <c r="EN88" s="3965">
        <v>78</v>
      </c>
      <c r="EO88" s="3965"/>
      <c r="EP88" s="3965"/>
      <c r="EQ88" s="3965"/>
      <c r="ER88" s="3965"/>
      <c r="ES88" s="3965"/>
      <c r="ET88" s="3965"/>
      <c r="EU88" s="3965"/>
      <c r="EV88" s="3965"/>
      <c r="EW88" s="3966"/>
      <c r="JI88" s="1122"/>
      <c r="JJ88" s="1122"/>
      <c r="JK88" s="1122"/>
      <c r="JL88" s="1122"/>
      <c r="JM88" s="1122"/>
      <c r="JN88" s="1122"/>
      <c r="MT88" s="1799"/>
      <c r="MU88" s="1800"/>
      <c r="MV88" s="1799"/>
      <c r="MW88" s="1801" t="s">
        <v>1651</v>
      </c>
      <c r="MX88" s="1802"/>
      <c r="MY88" s="1802"/>
      <c r="MZ88" s="1802"/>
      <c r="NA88" s="1802"/>
      <c r="NB88" s="1802"/>
      <c r="NC88" s="1802"/>
      <c r="ND88" s="1802"/>
      <c r="NE88" s="1802"/>
      <c r="NF88" s="1802"/>
      <c r="NG88" s="1802"/>
      <c r="NH88" s="1802"/>
      <c r="NI88" s="1802"/>
      <c r="NJ88" s="1802"/>
      <c r="NK88" s="1802"/>
      <c r="NL88" s="1802"/>
      <c r="NM88" s="1802"/>
      <c r="NN88" s="1802"/>
      <c r="NO88" s="1802"/>
      <c r="NP88" s="1802"/>
      <c r="NQ88" s="1802"/>
      <c r="NR88" s="1802"/>
      <c r="NS88" s="1802"/>
      <c r="NT88" s="1802"/>
      <c r="NU88" s="1802"/>
      <c r="NV88" s="1802"/>
      <c r="NW88" s="1802"/>
      <c r="NX88" s="1802"/>
      <c r="NY88" s="1802"/>
      <c r="NZ88" s="1802"/>
      <c r="OA88" s="1802"/>
      <c r="OB88" s="1802"/>
      <c r="OC88" s="1802"/>
      <c r="OD88" s="1802"/>
      <c r="OE88" s="1802"/>
      <c r="OF88" s="1802"/>
      <c r="OG88" s="1802"/>
      <c r="OH88" s="1802"/>
      <c r="OI88" s="1802"/>
      <c r="OJ88" s="1802"/>
      <c r="OK88" s="1802"/>
      <c r="OL88" s="1802"/>
      <c r="OM88" s="1802"/>
      <c r="ON88" s="1802"/>
      <c r="OO88" s="1802"/>
      <c r="OP88" s="1802"/>
      <c r="OQ88" s="1802"/>
      <c r="OR88" s="1802"/>
      <c r="OS88" s="1802"/>
      <c r="OT88" s="1802"/>
      <c r="OU88" s="1802"/>
      <c r="OV88" s="1802"/>
      <c r="OW88" s="1802"/>
      <c r="OX88" s="1802"/>
      <c r="OY88" s="1802"/>
      <c r="OZ88" s="1802"/>
      <c r="PA88" s="1802"/>
      <c r="PB88" s="1802"/>
      <c r="PC88" s="1802"/>
      <c r="PD88" s="1802"/>
      <c r="PE88" s="1802"/>
      <c r="PF88" s="1802"/>
      <c r="PG88" s="1802"/>
      <c r="PH88" s="1802"/>
      <c r="PI88" s="1802"/>
      <c r="PJ88" s="1802"/>
      <c r="PK88" s="1802"/>
      <c r="PL88" s="1802"/>
      <c r="PM88" s="1802"/>
      <c r="PN88" s="1802"/>
      <c r="PO88" s="1802"/>
      <c r="PP88" s="1802"/>
      <c r="PQ88" s="1802"/>
      <c r="PR88" s="1802"/>
      <c r="PS88" s="1802"/>
      <c r="PT88" s="1802"/>
      <c r="PU88" s="1802"/>
      <c r="PV88" s="1802"/>
      <c r="PW88" s="1802"/>
      <c r="PX88" s="1802"/>
      <c r="PY88" s="1802"/>
      <c r="PZ88" s="1802"/>
      <c r="QA88" s="1802"/>
      <c r="QB88" s="1802"/>
      <c r="QC88" s="1802"/>
      <c r="QD88" s="1802"/>
      <c r="QE88" s="1802"/>
      <c r="QF88" s="1802"/>
      <c r="QG88" s="1802"/>
      <c r="QH88" s="1802"/>
      <c r="QI88" s="1802"/>
      <c r="QJ88" s="1802"/>
      <c r="QK88" s="1802"/>
      <c r="QL88" s="1802"/>
      <c r="QM88" s="1802"/>
      <c r="QN88" s="1802"/>
      <c r="QO88" s="1802"/>
      <c r="QP88" s="1802"/>
      <c r="QQ88" s="1802"/>
      <c r="QR88" s="1802"/>
      <c r="QS88" s="1802"/>
      <c r="QT88" s="1802"/>
      <c r="QU88" s="1802"/>
      <c r="QV88" s="1802"/>
      <c r="QW88" s="1802"/>
      <c r="QX88" s="1802"/>
      <c r="QY88" s="1802"/>
      <c r="QZ88" s="1802"/>
      <c r="RA88" s="1802"/>
      <c r="RB88" s="1802"/>
      <c r="RC88" s="1802"/>
      <c r="RD88" s="1802"/>
      <c r="RE88" s="1802"/>
      <c r="RF88" s="1802"/>
      <c r="RG88" s="1802"/>
      <c r="RH88" s="1802"/>
      <c r="RI88" s="1802"/>
      <c r="RJ88" s="1802"/>
      <c r="RK88" s="1802"/>
      <c r="RL88" s="1802"/>
      <c r="RM88" s="1802"/>
      <c r="RN88" s="1802"/>
      <c r="RO88" s="1802"/>
      <c r="RP88" s="1802"/>
      <c r="RQ88" s="1802"/>
      <c r="RR88" s="1802"/>
      <c r="RS88" s="1802"/>
      <c r="RT88" s="1802"/>
      <c r="RU88" s="1802"/>
      <c r="RV88" s="1802"/>
      <c r="RW88" s="1802"/>
      <c r="RX88" s="1802"/>
      <c r="RY88" s="1802"/>
      <c r="RZ88" s="1802"/>
      <c r="SA88" s="1802"/>
      <c r="SB88" s="1802"/>
      <c r="SC88" s="1802"/>
      <c r="SD88" s="1802"/>
      <c r="SE88" s="1802"/>
      <c r="SF88" s="1802"/>
      <c r="SG88" s="1802"/>
      <c r="SH88" s="1802"/>
      <c r="SI88" s="1802"/>
      <c r="SJ88" s="1802"/>
      <c r="SK88" s="1802"/>
      <c r="SL88" s="1802"/>
      <c r="SM88" s="1802"/>
      <c r="SN88" s="1802"/>
      <c r="SO88" s="1802"/>
      <c r="SP88" s="1802"/>
      <c r="SQ88" s="1803"/>
      <c r="SR88" s="1799"/>
      <c r="SS88" s="1799"/>
      <c r="ST88" s="1799"/>
      <c r="SU88" s="1799"/>
      <c r="SV88" s="1799"/>
      <c r="SW88" s="1799"/>
      <c r="SX88" s="1799"/>
      <c r="SY88" s="1799"/>
      <c r="SZ88" s="1799"/>
      <c r="TA88" s="1799"/>
      <c r="TB88" s="1799"/>
      <c r="TC88" s="1799"/>
      <c r="TD88" s="1799"/>
      <c r="TE88" s="1799"/>
      <c r="TF88" s="1799"/>
      <c r="TG88" s="1799"/>
      <c r="TH88" s="1799"/>
      <c r="TI88" s="1799"/>
      <c r="TJ88" s="1799"/>
      <c r="TK88" s="1799"/>
      <c r="TL88" s="1799"/>
      <c r="TM88" s="1799"/>
      <c r="TN88" s="1799"/>
      <c r="TO88" s="1799"/>
      <c r="TP88" s="1799"/>
      <c r="TQ88" s="1799"/>
      <c r="TR88" s="1799"/>
      <c r="TS88" s="1799"/>
      <c r="TT88" s="1799"/>
      <c r="TU88" s="1799"/>
      <c r="TV88" s="1799"/>
      <c r="TW88" s="1799"/>
      <c r="TX88" s="1799"/>
      <c r="TY88" s="1799"/>
      <c r="TZ88" s="1799"/>
      <c r="UA88" s="1799"/>
      <c r="UB88" s="1799"/>
      <c r="UC88" s="1799"/>
      <c r="UD88" s="1799"/>
      <c r="UE88" s="1799"/>
      <c r="UF88" s="1799"/>
      <c r="UG88" s="1799"/>
      <c r="UH88" s="1799"/>
      <c r="UI88" s="1799"/>
      <c r="UJ88" s="1799"/>
      <c r="UK88" s="1799"/>
      <c r="UL88" s="1799"/>
      <c r="UM88" s="1799"/>
      <c r="UN88" s="1799"/>
      <c r="UO88" s="1799"/>
      <c r="UP88" s="2203"/>
      <c r="UQ88" s="2536"/>
      <c r="UR88" s="2536"/>
    </row>
    <row r="89" spans="1:570" ht="15" customHeight="1" outlineLevel="1">
      <c r="A89" s="2454" t="s">
        <v>1641</v>
      </c>
      <c r="B89" s="2449" t="s">
        <v>1642</v>
      </c>
      <c r="C89" s="2450"/>
      <c r="D89" s="3915" t="s">
        <v>899</v>
      </c>
      <c r="E89" s="3916"/>
      <c r="F89" s="3916"/>
      <c r="G89" s="3916"/>
      <c r="H89" s="3916"/>
      <c r="I89" s="3916"/>
      <c r="J89" s="3916"/>
      <c r="K89" s="3916"/>
      <c r="L89" s="3916"/>
      <c r="M89" s="3916"/>
      <c r="N89" s="3917">
        <v>163</v>
      </c>
      <c r="O89" s="3917"/>
      <c r="P89" s="3917"/>
      <c r="Q89" s="3917"/>
      <c r="R89" s="3917"/>
      <c r="S89" s="3917"/>
      <c r="T89" s="3917"/>
      <c r="U89" s="3917"/>
      <c r="V89" s="3917"/>
      <c r="W89" s="3917"/>
      <c r="X89" s="3917">
        <v>163</v>
      </c>
      <c r="Y89" s="3917"/>
      <c r="Z89" s="3917"/>
      <c r="AA89" s="3917"/>
      <c r="AB89" s="3917"/>
      <c r="AC89" s="3917"/>
      <c r="AD89" s="3917"/>
      <c r="AE89" s="3917"/>
      <c r="AF89" s="3917"/>
      <c r="AG89" s="3917"/>
      <c r="AH89" s="3917">
        <v>180</v>
      </c>
      <c r="AI89" s="3917"/>
      <c r="AJ89" s="3917"/>
      <c r="AK89" s="3917"/>
      <c r="AL89" s="3917"/>
      <c r="AM89" s="3917"/>
      <c r="AN89" s="3917"/>
      <c r="AO89" s="3917"/>
      <c r="AP89" s="3917"/>
      <c r="AQ89" s="3917"/>
      <c r="AR89" s="3917"/>
      <c r="AS89" s="3917"/>
      <c r="AT89" s="3917"/>
      <c r="AU89" s="3917"/>
      <c r="AV89" s="3917"/>
      <c r="AW89" s="3917"/>
      <c r="AX89" s="3917"/>
      <c r="AY89" s="3917"/>
      <c r="AZ89" s="3917"/>
      <c r="BA89" s="3917"/>
      <c r="BB89" s="3917">
        <v>246</v>
      </c>
      <c r="BC89" s="3917"/>
      <c r="BD89" s="3917"/>
      <c r="BE89" s="3917"/>
      <c r="BF89" s="3917"/>
      <c r="BG89" s="3917"/>
      <c r="BH89" s="3917"/>
      <c r="BI89" s="3917"/>
      <c r="BJ89" s="3917"/>
      <c r="BK89" s="3904"/>
      <c r="BL89" s="3920">
        <v>163</v>
      </c>
      <c r="BM89" s="3917"/>
      <c r="BN89" s="3917"/>
      <c r="BO89" s="3917"/>
      <c r="BP89" s="3917"/>
      <c r="BQ89" s="3917"/>
      <c r="BR89" s="3917"/>
      <c r="BS89" s="3917"/>
      <c r="BT89" s="3917"/>
      <c r="BU89" s="3917"/>
      <c r="BV89" s="3920">
        <v>545</v>
      </c>
      <c r="BW89" s="3917"/>
      <c r="BX89" s="3917"/>
      <c r="BY89" s="3917"/>
      <c r="BZ89" s="3917"/>
      <c r="CA89" s="3917"/>
      <c r="CB89" s="3917"/>
      <c r="CC89" s="3917"/>
      <c r="CD89" s="3917"/>
      <c r="CE89" s="3917"/>
      <c r="CF89" s="3916" t="s">
        <v>899</v>
      </c>
      <c r="CG89" s="3916"/>
      <c r="CH89" s="3916"/>
      <c r="CI89" s="3916"/>
      <c r="CJ89" s="3916"/>
      <c r="CK89" s="3916"/>
      <c r="CL89" s="3916"/>
      <c r="CM89" s="3916"/>
      <c r="CN89" s="3916"/>
      <c r="CO89" s="3921"/>
      <c r="CP89" s="3920">
        <v>510</v>
      </c>
      <c r="CQ89" s="3917"/>
      <c r="CR89" s="3917"/>
      <c r="CS89" s="3917"/>
      <c r="CT89" s="3917"/>
      <c r="CU89" s="3917"/>
      <c r="CV89" s="3917"/>
      <c r="CW89" s="3917"/>
      <c r="CX89" s="3917"/>
      <c r="CY89" s="3917"/>
      <c r="CZ89" s="3916" t="s">
        <v>899</v>
      </c>
      <c r="DA89" s="3916"/>
      <c r="DB89" s="3916"/>
      <c r="DC89" s="3916"/>
      <c r="DD89" s="3916"/>
      <c r="DE89" s="3916"/>
      <c r="DF89" s="3916"/>
      <c r="DG89" s="3916"/>
      <c r="DH89" s="3916"/>
      <c r="DI89" s="3921"/>
      <c r="DJ89" s="3922">
        <v>435</v>
      </c>
      <c r="DK89" s="3923"/>
      <c r="DL89" s="3923"/>
      <c r="DM89" s="3923"/>
      <c r="DN89" s="3923"/>
      <c r="DO89" s="3923"/>
      <c r="DP89" s="3923"/>
      <c r="DQ89" s="3923"/>
      <c r="DR89" s="3923"/>
      <c r="DS89" s="3923"/>
      <c r="DT89" s="3965">
        <v>529</v>
      </c>
      <c r="DU89" s="3965"/>
      <c r="DV89" s="3965"/>
      <c r="DW89" s="3965"/>
      <c r="DX89" s="3965"/>
      <c r="DY89" s="3965"/>
      <c r="DZ89" s="3965"/>
      <c r="EA89" s="3965"/>
      <c r="EB89" s="3965"/>
      <c r="EC89" s="3965"/>
      <c r="ED89" s="3923">
        <v>655</v>
      </c>
      <c r="EE89" s="3923"/>
      <c r="EF89" s="3923"/>
      <c r="EG89" s="3923"/>
      <c r="EH89" s="3923"/>
      <c r="EI89" s="3923"/>
      <c r="EJ89" s="3923"/>
      <c r="EK89" s="3923"/>
      <c r="EL89" s="3923"/>
      <c r="EM89" s="3923"/>
      <c r="EN89" s="3965">
        <v>529</v>
      </c>
      <c r="EO89" s="3965"/>
      <c r="EP89" s="3965"/>
      <c r="EQ89" s="3965"/>
      <c r="ER89" s="3965"/>
      <c r="ES89" s="3965"/>
      <c r="ET89" s="3965"/>
      <c r="EU89" s="3965"/>
      <c r="EV89" s="3965"/>
      <c r="EW89" s="3966"/>
      <c r="JI89" s="1122"/>
      <c r="JJ89" s="1122"/>
      <c r="JK89" s="1122"/>
      <c r="JL89" s="1122"/>
      <c r="JM89" s="1122"/>
      <c r="JN89" s="1122"/>
      <c r="MT89" s="1799"/>
      <c r="MU89" s="4114" t="s">
        <v>1547</v>
      </c>
      <c r="MV89" s="2224" t="s">
        <v>1603</v>
      </c>
      <c r="MW89" s="2001">
        <v>0</v>
      </c>
      <c r="MX89" s="2002"/>
      <c r="MY89" s="2002"/>
      <c r="MZ89" s="2002"/>
      <c r="NA89" s="2002"/>
      <c r="NB89" s="2003">
        <v>50</v>
      </c>
      <c r="NC89" s="2002"/>
      <c r="ND89" s="2002"/>
      <c r="NE89" s="2002"/>
      <c r="NF89" s="2002"/>
      <c r="NG89" s="2003">
        <v>100</v>
      </c>
      <c r="NH89" s="2002"/>
      <c r="NI89" s="2002"/>
      <c r="NJ89" s="2002"/>
      <c r="NK89" s="2002"/>
      <c r="NL89" s="2003">
        <v>150</v>
      </c>
      <c r="NM89" s="2002"/>
      <c r="NN89" s="2002"/>
      <c r="NO89" s="2002"/>
      <c r="NP89" s="2002"/>
      <c r="NQ89" s="2003">
        <v>200</v>
      </c>
      <c r="NR89" s="2002"/>
      <c r="NS89" s="2002"/>
      <c r="NT89" s="2002"/>
      <c r="NU89" s="2002"/>
      <c r="NV89" s="2003">
        <v>250</v>
      </c>
      <c r="NW89" s="2002"/>
      <c r="NX89" s="2002"/>
      <c r="NY89" s="2002"/>
      <c r="NZ89" s="2002"/>
      <c r="OA89" s="2003">
        <v>300</v>
      </c>
      <c r="OB89" s="2002"/>
      <c r="OC89" s="2002"/>
      <c r="OD89" s="2002"/>
      <c r="OE89" s="2002"/>
      <c r="OF89" s="2003">
        <v>350</v>
      </c>
      <c r="OG89" s="2002"/>
      <c r="OH89" s="2002"/>
      <c r="OI89" s="2002"/>
      <c r="OJ89" s="2002"/>
      <c r="OK89" s="2003">
        <v>400</v>
      </c>
      <c r="OL89" s="2002"/>
      <c r="OM89" s="2002"/>
      <c r="ON89" s="2002"/>
      <c r="OO89" s="2002"/>
      <c r="OP89" s="2003">
        <v>450</v>
      </c>
      <c r="OQ89" s="2002"/>
      <c r="OR89" s="2002"/>
      <c r="OS89" s="2002"/>
      <c r="OT89" s="2002"/>
      <c r="OU89" s="2003">
        <v>500</v>
      </c>
      <c r="OV89" s="2002"/>
      <c r="OW89" s="2002"/>
      <c r="OX89" s="2002"/>
      <c r="OY89" s="2002"/>
      <c r="OZ89" s="2003">
        <v>550</v>
      </c>
      <c r="PA89" s="2002"/>
      <c r="PB89" s="2002"/>
      <c r="PC89" s="2002"/>
      <c r="PD89" s="2002"/>
      <c r="PE89" s="2003">
        <v>600</v>
      </c>
      <c r="PF89" s="2002"/>
      <c r="PG89" s="2002"/>
      <c r="PH89" s="2002"/>
      <c r="PI89" s="2002"/>
      <c r="PJ89" s="2003">
        <v>650</v>
      </c>
      <c r="PK89" s="2002"/>
      <c r="PL89" s="2002"/>
      <c r="PM89" s="2002"/>
      <c r="PN89" s="2002"/>
      <c r="PO89" s="2003">
        <v>700</v>
      </c>
      <c r="PP89" s="2002"/>
      <c r="PQ89" s="2002"/>
      <c r="PR89" s="2002"/>
      <c r="PS89" s="2002"/>
      <c r="PT89" s="2003">
        <v>750</v>
      </c>
      <c r="PU89" s="2002"/>
      <c r="PV89" s="2002"/>
      <c r="PW89" s="2002"/>
      <c r="PX89" s="2002"/>
      <c r="PY89" s="2003">
        <v>800</v>
      </c>
      <c r="PZ89" s="2002"/>
      <c r="QA89" s="2002"/>
      <c r="QB89" s="2002"/>
      <c r="QC89" s="2002"/>
      <c r="QD89" s="2003">
        <v>850</v>
      </c>
      <c r="QE89" s="2002"/>
      <c r="QF89" s="2002"/>
      <c r="QG89" s="2002"/>
      <c r="QH89" s="2002"/>
      <c r="QI89" s="2003">
        <v>900</v>
      </c>
      <c r="QJ89" s="2002"/>
      <c r="QK89" s="2002"/>
      <c r="QL89" s="2002"/>
      <c r="QM89" s="2002"/>
      <c r="QN89" s="2003">
        <v>950</v>
      </c>
      <c r="QO89" s="2002"/>
      <c r="QP89" s="2002"/>
      <c r="QQ89" s="2002"/>
      <c r="QR89" s="2002"/>
      <c r="QS89" s="2003">
        <v>1000</v>
      </c>
      <c r="QT89" s="2002"/>
      <c r="QU89" s="2002"/>
      <c r="QV89" s="2002"/>
      <c r="QW89" s="2002"/>
      <c r="QX89" s="2003">
        <v>1050</v>
      </c>
      <c r="QY89" s="2002"/>
      <c r="QZ89" s="2002"/>
      <c r="RA89" s="2002"/>
      <c r="RB89" s="2002"/>
      <c r="RC89" s="2003">
        <v>1100</v>
      </c>
      <c r="RD89" s="2002"/>
      <c r="RE89" s="2002"/>
      <c r="RF89" s="2002"/>
      <c r="RG89" s="2002"/>
      <c r="RH89" s="2003">
        <v>1150</v>
      </c>
      <c r="RI89" s="2002"/>
      <c r="RJ89" s="2002"/>
      <c r="RK89" s="2002"/>
      <c r="RL89" s="2002"/>
      <c r="RM89" s="2003">
        <v>1200</v>
      </c>
      <c r="RN89" s="2002"/>
      <c r="RO89" s="2002"/>
      <c r="RP89" s="2002"/>
      <c r="RQ89" s="2002"/>
      <c r="RR89" s="2003">
        <v>1250</v>
      </c>
      <c r="RS89" s="2002"/>
      <c r="RT89" s="2002"/>
      <c r="RU89" s="2002"/>
      <c r="RV89" s="2002"/>
      <c r="RW89" s="2003">
        <v>1300</v>
      </c>
      <c r="RX89" s="2002"/>
      <c r="RY89" s="2002"/>
      <c r="RZ89" s="2002"/>
      <c r="SA89" s="2002"/>
      <c r="SB89" s="2003">
        <v>1350</v>
      </c>
      <c r="SC89" s="2002"/>
      <c r="SD89" s="2002"/>
      <c r="SE89" s="2002"/>
      <c r="SF89" s="2002"/>
      <c r="SG89" s="2003">
        <v>1400</v>
      </c>
      <c r="SH89" s="2002"/>
      <c r="SI89" s="2002"/>
      <c r="SJ89" s="2002"/>
      <c r="SK89" s="2002"/>
      <c r="SL89" s="2003">
        <v>1450</v>
      </c>
      <c r="SM89" s="2002"/>
      <c r="SN89" s="2002"/>
      <c r="SO89" s="2002"/>
      <c r="SP89" s="2002"/>
      <c r="SQ89" s="2003">
        <v>1500</v>
      </c>
      <c r="SR89" s="1796"/>
      <c r="SS89" s="1796"/>
      <c r="ST89" s="1796"/>
      <c r="SU89" s="1796"/>
      <c r="SV89" s="1797">
        <v>1550</v>
      </c>
      <c r="SW89" s="1796"/>
      <c r="SX89" s="1796"/>
      <c r="SY89" s="1796"/>
      <c r="SZ89" s="1796"/>
      <c r="TA89" s="1797">
        <v>1600</v>
      </c>
      <c r="TB89" s="1796"/>
      <c r="TC89" s="1796"/>
      <c r="TD89" s="1796"/>
      <c r="TE89" s="1796"/>
      <c r="TF89" s="1797">
        <v>1650</v>
      </c>
      <c r="TG89" s="1796"/>
      <c r="TH89" s="1796"/>
      <c r="TI89" s="1796"/>
      <c r="TJ89" s="1796"/>
      <c r="TK89" s="1797">
        <v>1700</v>
      </c>
      <c r="TL89" s="1796"/>
      <c r="TM89" s="1796"/>
      <c r="TN89" s="1796"/>
      <c r="TO89" s="1796"/>
      <c r="TP89" s="1797">
        <v>1750</v>
      </c>
      <c r="TQ89" s="1796"/>
      <c r="TR89" s="1796"/>
      <c r="TS89" s="1796"/>
      <c r="TT89" s="1796"/>
      <c r="TU89" s="1797">
        <v>1800</v>
      </c>
      <c r="TV89" s="1796"/>
      <c r="TW89" s="1796"/>
      <c r="TX89" s="1796"/>
      <c r="TY89" s="1796"/>
      <c r="TZ89" s="1797">
        <v>1850</v>
      </c>
      <c r="UA89" s="1796"/>
      <c r="UB89" s="1796"/>
      <c r="UC89" s="1796"/>
      <c r="UD89" s="1796"/>
      <c r="UE89" s="1797">
        <v>1900</v>
      </c>
      <c r="UF89" s="1796"/>
      <c r="UG89" s="1796"/>
      <c r="UH89" s="1796"/>
      <c r="UI89" s="1796"/>
      <c r="UJ89" s="1797">
        <v>1950</v>
      </c>
      <c r="UK89" s="1796"/>
      <c r="UL89" s="1796"/>
      <c r="UM89" s="1796"/>
      <c r="UN89" s="1796"/>
      <c r="UO89" s="1797">
        <v>2000</v>
      </c>
      <c r="UP89" s="2536"/>
      <c r="UQ89" s="2536"/>
      <c r="UR89" s="2536"/>
    </row>
    <row r="90" spans="1:570" s="1125" customFormat="1" ht="15" customHeight="1" outlineLevel="1">
      <c r="A90" s="2454" t="s">
        <v>1645</v>
      </c>
      <c r="B90" s="2450"/>
      <c r="C90" s="2450"/>
      <c r="D90" s="3918" t="s">
        <v>899</v>
      </c>
      <c r="E90" s="3919"/>
      <c r="F90" s="3919"/>
      <c r="G90" s="3919"/>
      <c r="H90" s="3919"/>
      <c r="I90" s="3919"/>
      <c r="J90" s="3919"/>
      <c r="K90" s="3919"/>
      <c r="L90" s="3919"/>
      <c r="M90" s="3919"/>
      <c r="N90" s="3910" t="s">
        <v>1695</v>
      </c>
      <c r="O90" s="3910"/>
      <c r="P90" s="3910"/>
      <c r="Q90" s="3910"/>
      <c r="R90" s="3910"/>
      <c r="S90" s="3910"/>
      <c r="T90" s="3910"/>
      <c r="U90" s="3910"/>
      <c r="V90" s="3910"/>
      <c r="W90" s="3910"/>
      <c r="X90" s="3910" t="s">
        <v>1694</v>
      </c>
      <c r="Y90" s="3910"/>
      <c r="Z90" s="3910"/>
      <c r="AA90" s="3910"/>
      <c r="AB90" s="3910"/>
      <c r="AC90" s="3910"/>
      <c r="AD90" s="3910"/>
      <c r="AE90" s="3910"/>
      <c r="AF90" s="3910"/>
      <c r="AG90" s="3910"/>
      <c r="AH90" s="3910" t="s">
        <v>1693</v>
      </c>
      <c r="AI90" s="3910"/>
      <c r="AJ90" s="3910"/>
      <c r="AK90" s="3910"/>
      <c r="AL90" s="3910"/>
      <c r="AM90" s="3910"/>
      <c r="AN90" s="3910"/>
      <c r="AO90" s="3910"/>
      <c r="AP90" s="3910"/>
      <c r="AQ90" s="3910"/>
      <c r="AR90" s="3910"/>
      <c r="AS90" s="3910"/>
      <c r="AT90" s="3910"/>
      <c r="AU90" s="3910"/>
      <c r="AV90" s="3910"/>
      <c r="AW90" s="3910"/>
      <c r="AX90" s="3910"/>
      <c r="AY90" s="3910"/>
      <c r="AZ90" s="3910"/>
      <c r="BA90" s="3910"/>
      <c r="BB90" s="3910" t="s">
        <v>1692</v>
      </c>
      <c r="BC90" s="3910"/>
      <c r="BD90" s="3910"/>
      <c r="BE90" s="3910"/>
      <c r="BF90" s="3910"/>
      <c r="BG90" s="3910"/>
      <c r="BH90" s="3910"/>
      <c r="BI90" s="3910"/>
      <c r="BJ90" s="3910"/>
      <c r="BK90" s="3911"/>
      <c r="BL90" s="3909" t="s">
        <v>1691</v>
      </c>
      <c r="BM90" s="3910"/>
      <c r="BN90" s="3910"/>
      <c r="BO90" s="3910"/>
      <c r="BP90" s="3910"/>
      <c r="BQ90" s="3910"/>
      <c r="BR90" s="3910"/>
      <c r="BS90" s="3910"/>
      <c r="BT90" s="3910"/>
      <c r="BU90" s="3910"/>
      <c r="BV90" s="3909" t="s">
        <v>1757</v>
      </c>
      <c r="BW90" s="3910"/>
      <c r="BX90" s="3910"/>
      <c r="BY90" s="3910"/>
      <c r="BZ90" s="3910"/>
      <c r="CA90" s="3910"/>
      <c r="CB90" s="3910"/>
      <c r="CC90" s="3910"/>
      <c r="CD90" s="3910"/>
      <c r="CE90" s="3910"/>
      <c r="CF90" s="3919" t="s">
        <v>899</v>
      </c>
      <c r="CG90" s="3919"/>
      <c r="CH90" s="3919"/>
      <c r="CI90" s="3919"/>
      <c r="CJ90" s="3919"/>
      <c r="CK90" s="3919"/>
      <c r="CL90" s="3919"/>
      <c r="CM90" s="3919"/>
      <c r="CN90" s="3919"/>
      <c r="CO90" s="3942"/>
      <c r="CP90" s="3909" t="s">
        <v>1690</v>
      </c>
      <c r="CQ90" s="3910"/>
      <c r="CR90" s="3910"/>
      <c r="CS90" s="3910"/>
      <c r="CT90" s="3910"/>
      <c r="CU90" s="3910"/>
      <c r="CV90" s="3910"/>
      <c r="CW90" s="3910"/>
      <c r="CX90" s="3910"/>
      <c r="CY90" s="3910"/>
      <c r="CZ90" s="3919" t="s">
        <v>2038</v>
      </c>
      <c r="DA90" s="3919"/>
      <c r="DB90" s="3919"/>
      <c r="DC90" s="3919"/>
      <c r="DD90" s="3919"/>
      <c r="DE90" s="3919"/>
      <c r="DF90" s="3919"/>
      <c r="DG90" s="3919"/>
      <c r="DH90" s="3919"/>
      <c r="DI90" s="3942"/>
      <c r="DJ90" s="3909" t="s">
        <v>1701</v>
      </c>
      <c r="DK90" s="3910"/>
      <c r="DL90" s="3910"/>
      <c r="DM90" s="3910"/>
      <c r="DN90" s="3910"/>
      <c r="DO90" s="3910"/>
      <c r="DP90" s="3910"/>
      <c r="DQ90" s="3910"/>
      <c r="DR90" s="3910"/>
      <c r="DS90" s="3910"/>
      <c r="DT90" s="3910"/>
      <c r="DU90" s="3910"/>
      <c r="DV90" s="3910"/>
      <c r="DW90" s="3910"/>
      <c r="DX90" s="3910"/>
      <c r="DY90" s="3910"/>
      <c r="DZ90" s="3910"/>
      <c r="EA90" s="3910"/>
      <c r="EB90" s="3910"/>
      <c r="EC90" s="3911"/>
      <c r="ED90" s="3910" t="s">
        <v>1646</v>
      </c>
      <c r="EE90" s="3910"/>
      <c r="EF90" s="3910"/>
      <c r="EG90" s="3910"/>
      <c r="EH90" s="3910"/>
      <c r="EI90" s="3910"/>
      <c r="EJ90" s="3910"/>
      <c r="EK90" s="3910"/>
      <c r="EL90" s="3910"/>
      <c r="EM90" s="3910"/>
      <c r="EN90" s="3910"/>
      <c r="EO90" s="3910"/>
      <c r="EP90" s="3910"/>
      <c r="EQ90" s="3910"/>
      <c r="ER90" s="3910"/>
      <c r="ES90" s="3910"/>
      <c r="ET90" s="3910"/>
      <c r="EU90" s="3910"/>
      <c r="EV90" s="3910"/>
      <c r="EW90" s="3911"/>
      <c r="EX90" s="1122"/>
      <c r="EY90" s="1122"/>
      <c r="EZ90" s="1122"/>
      <c r="FA90" s="1122"/>
      <c r="FB90" s="1122"/>
      <c r="FC90" s="1122"/>
      <c r="FD90" s="1122"/>
      <c r="FE90" s="1122"/>
      <c r="FF90" s="1122"/>
      <c r="FG90" s="1122"/>
      <c r="FH90" s="1122"/>
      <c r="FI90" s="1122"/>
      <c r="FJ90" s="1122"/>
      <c r="FK90" s="1122"/>
      <c r="FL90" s="1122"/>
      <c r="FM90" s="1122"/>
      <c r="FN90" s="1122"/>
      <c r="FO90" s="1122"/>
      <c r="FP90" s="1122"/>
      <c r="FQ90" s="1122"/>
      <c r="FR90" s="1122"/>
      <c r="FS90" s="1122"/>
      <c r="FT90" s="1122"/>
      <c r="FU90" s="1122"/>
      <c r="FV90" s="1122"/>
      <c r="FW90" s="1122"/>
      <c r="FX90" s="1122"/>
      <c r="FY90" s="1122"/>
      <c r="FZ90" s="1122"/>
      <c r="GA90" s="1122"/>
      <c r="GB90" s="1122"/>
      <c r="GC90" s="1122"/>
      <c r="GD90" s="1122"/>
      <c r="GE90" s="1122"/>
      <c r="GF90" s="1122"/>
      <c r="GG90" s="1122"/>
      <c r="GH90" s="1122"/>
      <c r="GI90" s="1122"/>
      <c r="GJ90" s="1122"/>
      <c r="GK90" s="1122"/>
      <c r="GL90" s="1122"/>
      <c r="GM90" s="1122"/>
      <c r="GN90" s="1122"/>
      <c r="GO90" s="1122"/>
      <c r="GP90" s="1122"/>
      <c r="GQ90" s="1122"/>
      <c r="GR90" s="1122"/>
      <c r="GS90" s="1122"/>
      <c r="GT90" s="1122"/>
      <c r="GU90" s="1122"/>
      <c r="GV90" s="1122"/>
      <c r="GW90" s="1122"/>
      <c r="GX90" s="1122"/>
      <c r="GY90" s="1122"/>
      <c r="GZ90" s="1122"/>
      <c r="JO90" s="2541"/>
      <c r="JP90" s="2541"/>
      <c r="JQ90" s="2541"/>
      <c r="JR90" s="2541"/>
      <c r="JS90" s="2541"/>
      <c r="JT90" s="2541"/>
      <c r="JU90" s="2541"/>
      <c r="JV90" s="2541"/>
      <c r="JW90" s="2541"/>
      <c r="JX90" s="2541"/>
      <c r="JY90" s="2541"/>
      <c r="JZ90" s="2541"/>
      <c r="KA90" s="2541"/>
      <c r="KB90" s="2541"/>
      <c r="KC90" s="2541"/>
      <c r="KD90" s="2541"/>
      <c r="KE90" s="2541"/>
      <c r="KF90" s="2541"/>
      <c r="KG90" s="2541"/>
      <c r="KH90" s="2541"/>
      <c r="KI90" s="2541"/>
      <c r="KJ90" s="2541"/>
      <c r="KK90" s="2541"/>
      <c r="KL90" s="2541"/>
      <c r="KM90" s="2541"/>
      <c r="KN90" s="2541"/>
      <c r="KO90" s="2541"/>
      <c r="KP90" s="2541"/>
      <c r="KQ90" s="2541"/>
      <c r="KR90" s="2541"/>
      <c r="KS90" s="2541"/>
      <c r="KT90" s="2541"/>
      <c r="KU90" s="2541"/>
      <c r="KV90" s="2541"/>
      <c r="KW90" s="2541"/>
      <c r="KX90" s="2541"/>
      <c r="KY90" s="2541"/>
      <c r="KZ90" s="2541"/>
      <c r="LA90" s="2541"/>
      <c r="LB90" s="2541"/>
      <c r="LC90" s="2541"/>
      <c r="LD90" s="2541"/>
      <c r="LE90" s="2541"/>
      <c r="LF90" s="2541"/>
      <c r="LG90" s="2541"/>
      <c r="LH90" s="2541"/>
      <c r="LI90" s="2541"/>
      <c r="LJ90" s="2541"/>
      <c r="LK90" s="2541"/>
      <c r="LL90" s="2541"/>
      <c r="LM90" s="2541"/>
      <c r="LN90" s="2541"/>
      <c r="LO90" s="2541"/>
      <c r="LP90" s="2541"/>
      <c r="LQ90" s="2541"/>
      <c r="LR90" s="2541"/>
      <c r="LS90" s="2541"/>
      <c r="LT90" s="2541"/>
      <c r="LU90" s="2541"/>
      <c r="LV90" s="2541"/>
      <c r="LW90" s="2541"/>
      <c r="LX90" s="2541"/>
      <c r="LY90" s="2541"/>
      <c r="LZ90" s="2541"/>
      <c r="MA90" s="2541"/>
      <c r="MB90" s="2541"/>
      <c r="MC90" s="2541"/>
      <c r="MD90" s="2541"/>
      <c r="ME90" s="2541"/>
      <c r="MF90" s="2541"/>
      <c r="MG90" s="2541"/>
      <c r="MH90" s="2541"/>
      <c r="MT90" s="1799"/>
      <c r="MU90" s="4114"/>
      <c r="MV90" s="1799">
        <v>350</v>
      </c>
      <c r="MW90" s="1807"/>
      <c r="MX90" s="1808"/>
      <c r="MY90" s="1808"/>
      <c r="MZ90" s="1808"/>
      <c r="NA90" s="1808"/>
      <c r="NB90" s="1809"/>
      <c r="NC90" s="1808"/>
      <c r="ND90" s="1808"/>
      <c r="NE90" s="1808"/>
      <c r="NF90" s="1808"/>
      <c r="NG90" s="1809"/>
      <c r="NH90" s="1808"/>
      <c r="NI90" s="1808"/>
      <c r="NJ90" s="1808"/>
      <c r="NK90" s="1808"/>
      <c r="NL90" s="1809"/>
      <c r="NM90" s="1808"/>
      <c r="NN90" s="1808"/>
      <c r="NO90" s="1808"/>
      <c r="NP90" s="1808"/>
      <c r="NQ90" s="1809"/>
      <c r="NR90" s="1808"/>
      <c r="NS90" s="1808"/>
      <c r="NT90" s="1808"/>
      <c r="NU90" s="1808"/>
      <c r="NV90" s="1809"/>
      <c r="NW90" s="1808"/>
      <c r="NX90" s="1808"/>
      <c r="NY90" s="1808"/>
      <c r="NZ90" s="1808"/>
      <c r="OA90" s="1809"/>
      <c r="OB90" s="1808"/>
      <c r="OC90" s="1808"/>
      <c r="OD90" s="1808"/>
      <c r="OE90" s="1808"/>
      <c r="OF90" s="1809"/>
      <c r="OG90" s="1808"/>
      <c r="OH90" s="1808"/>
      <c r="OI90" s="1808"/>
      <c r="OJ90" s="1808"/>
      <c r="OK90" s="1809"/>
      <c r="OL90" s="1808"/>
      <c r="OM90" s="1808"/>
      <c r="ON90" s="1808"/>
      <c r="OO90" s="1808"/>
      <c r="OP90" s="1809"/>
      <c r="OQ90" s="1808"/>
      <c r="OR90" s="1808"/>
      <c r="OS90" s="1808"/>
      <c r="OT90" s="1808"/>
      <c r="OU90" s="1809"/>
      <c r="OV90" s="1808"/>
      <c r="OW90" s="1808"/>
      <c r="OX90" s="1808"/>
      <c r="OY90" s="1808"/>
      <c r="OZ90" s="1809"/>
      <c r="PA90" s="1808"/>
      <c r="PB90" s="1810"/>
      <c r="PC90" s="1808"/>
      <c r="PD90" s="1808"/>
      <c r="PE90" s="1809"/>
      <c r="PF90" s="1808"/>
      <c r="PG90" s="1808"/>
      <c r="PH90" s="1808"/>
      <c r="PI90" s="1808"/>
      <c r="PJ90" s="1809"/>
      <c r="PK90" s="1808"/>
      <c r="PL90" s="1808"/>
      <c r="PM90" s="1808"/>
      <c r="PN90" s="1808"/>
      <c r="PO90" s="1809"/>
      <c r="PP90" s="1808"/>
      <c r="PQ90" s="1808"/>
      <c r="PR90" s="1808"/>
      <c r="PS90" s="1808"/>
      <c r="PT90" s="1809"/>
      <c r="PU90" s="1808"/>
      <c r="PV90" s="1808"/>
      <c r="PW90" s="1808"/>
      <c r="PX90" s="1808"/>
      <c r="PY90" s="1809"/>
      <c r="PZ90" s="1808"/>
      <c r="QA90" s="1808"/>
      <c r="QB90" s="1808"/>
      <c r="QC90" s="1808"/>
      <c r="QD90" s="1809"/>
      <c r="QE90" s="1808"/>
      <c r="QF90" s="1808"/>
      <c r="QG90" s="1808"/>
      <c r="QH90" s="1808"/>
      <c r="QI90" s="1809"/>
      <c r="QJ90" s="1808"/>
      <c r="QK90" s="1808"/>
      <c r="QL90" s="1808"/>
      <c r="QM90" s="1808"/>
      <c r="QN90" s="1809"/>
      <c r="QO90" s="1808"/>
      <c r="QP90" s="1808"/>
      <c r="QQ90" s="1808"/>
      <c r="QR90" s="1808"/>
      <c r="QS90" s="1809"/>
      <c r="QT90" s="1808"/>
      <c r="QU90" s="1808"/>
      <c r="QV90" s="1808"/>
      <c r="QW90" s="1808"/>
      <c r="QX90" s="1809"/>
      <c r="QY90" s="1808"/>
      <c r="QZ90" s="1808"/>
      <c r="RA90" s="1808"/>
      <c r="RB90" s="1808"/>
      <c r="RC90" s="1809"/>
      <c r="RD90" s="1808"/>
      <c r="RE90" s="1808"/>
      <c r="RF90" s="1808"/>
      <c r="RG90" s="1808"/>
      <c r="RH90" s="1809"/>
      <c r="RI90" s="1808"/>
      <c r="RJ90" s="1808"/>
      <c r="RK90" s="1808"/>
      <c r="RL90" s="1808"/>
      <c r="RM90" s="1809"/>
      <c r="RN90" s="1808"/>
      <c r="RO90" s="1808"/>
      <c r="RP90" s="1808"/>
      <c r="RQ90" s="1808"/>
      <c r="RR90" s="1809"/>
      <c r="RS90" s="1808"/>
      <c r="RT90" s="1808"/>
      <c r="RU90" s="1808"/>
      <c r="RV90" s="1808"/>
      <c r="RW90" s="1809"/>
      <c r="RX90" s="1808"/>
      <c r="RY90" s="1808"/>
      <c r="RZ90" s="1808"/>
      <c r="SA90" s="1808"/>
      <c r="SB90" s="1809"/>
      <c r="SC90" s="1808"/>
      <c r="SD90" s="1808"/>
      <c r="SE90" s="1808"/>
      <c r="SF90" s="1808"/>
      <c r="SG90" s="1809"/>
      <c r="SH90" s="1808"/>
      <c r="SI90" s="1808"/>
      <c r="SJ90" s="1808"/>
      <c r="SK90" s="1808"/>
      <c r="SL90" s="1809"/>
      <c r="SM90" s="1808"/>
      <c r="SN90" s="1808"/>
      <c r="SO90" s="1808"/>
      <c r="SP90" s="1808"/>
      <c r="SQ90" s="1809"/>
      <c r="SR90" s="1799"/>
      <c r="SS90" s="1799"/>
      <c r="ST90" s="1799"/>
      <c r="SU90" s="1799"/>
      <c r="SV90" s="1799"/>
      <c r="SW90" s="1799"/>
      <c r="SX90" s="1799"/>
      <c r="SY90" s="1799"/>
      <c r="SZ90" s="1799"/>
      <c r="TA90" s="1799"/>
      <c r="TB90" s="1799"/>
      <c r="TC90" s="1799"/>
      <c r="TD90" s="1799"/>
      <c r="TE90" s="1799"/>
      <c r="TF90" s="1799"/>
      <c r="TG90" s="1799"/>
      <c r="TH90" s="1799"/>
      <c r="TI90" s="1799"/>
      <c r="TJ90" s="1799"/>
      <c r="TK90" s="1799"/>
      <c r="TL90" s="1799"/>
      <c r="TM90" s="1799"/>
      <c r="TN90" s="1799"/>
      <c r="TO90" s="1799"/>
      <c r="TP90" s="1799"/>
      <c r="TQ90" s="1799"/>
      <c r="TR90" s="1799"/>
      <c r="TS90" s="1799"/>
      <c r="TT90" s="1799"/>
      <c r="TU90" s="1799"/>
      <c r="TV90" s="1799"/>
      <c r="TW90" s="1799"/>
      <c r="TX90" s="1799"/>
      <c r="TY90" s="1799"/>
      <c r="TZ90" s="1799"/>
      <c r="UA90" s="1799"/>
      <c r="UB90" s="1799"/>
      <c r="UC90" s="1799"/>
      <c r="UD90" s="1799"/>
      <c r="UE90" s="1799"/>
      <c r="UF90" s="1799"/>
      <c r="UG90" s="1799"/>
      <c r="UH90" s="1799"/>
      <c r="UI90" s="1799"/>
      <c r="UJ90" s="1799"/>
      <c r="UK90" s="1799"/>
      <c r="UL90" s="1799"/>
      <c r="UM90" s="1799"/>
      <c r="UN90" s="1799"/>
      <c r="UO90" s="1799"/>
      <c r="UP90" s="2536"/>
      <c r="UQ90" s="2536"/>
      <c r="UR90" s="2536"/>
      <c r="US90" s="1122"/>
      <c r="UT90" s="1122"/>
      <c r="UU90" s="1122"/>
      <c r="UV90" s="1122"/>
      <c r="UW90" s="1122"/>
      <c r="UX90" s="1122"/>
    </row>
    <row r="91" spans="1:570" ht="15" customHeight="1">
      <c r="A91" s="2455" t="s">
        <v>1647</v>
      </c>
      <c r="B91" s="2440"/>
      <c r="C91" s="2440"/>
      <c r="D91" s="3937" t="s">
        <v>2030</v>
      </c>
      <c r="E91" s="3938"/>
      <c r="F91" s="3938"/>
      <c r="G91" s="3938"/>
      <c r="H91" s="3938"/>
      <c r="I91" s="3938"/>
      <c r="J91" s="3938"/>
      <c r="K91" s="3938"/>
      <c r="L91" s="3938"/>
      <c r="M91" s="3938"/>
      <c r="N91" s="3938"/>
      <c r="O91" s="3938"/>
      <c r="P91" s="3938"/>
      <c r="Q91" s="3938"/>
      <c r="R91" s="3938"/>
      <c r="S91" s="3938"/>
      <c r="T91" s="3938"/>
      <c r="U91" s="3938"/>
      <c r="V91" s="3938"/>
      <c r="W91" s="3938"/>
      <c r="X91" s="3938"/>
      <c r="Y91" s="3938"/>
      <c r="Z91" s="3938"/>
      <c r="AA91" s="3938"/>
      <c r="AB91" s="3938"/>
      <c r="AC91" s="3938"/>
      <c r="AD91" s="3938"/>
      <c r="AE91" s="3938"/>
      <c r="AF91" s="3938"/>
      <c r="AG91" s="3938"/>
      <c r="AH91" s="3938"/>
      <c r="AI91" s="3938"/>
      <c r="AJ91" s="3938"/>
      <c r="AK91" s="3938"/>
      <c r="AL91" s="3938"/>
      <c r="AM91" s="3938"/>
      <c r="AN91" s="3938"/>
      <c r="AO91" s="3938"/>
      <c r="AP91" s="3938"/>
      <c r="AQ91" s="3938"/>
      <c r="AR91" s="3938"/>
      <c r="AS91" s="3938"/>
      <c r="AT91" s="3938"/>
      <c r="AU91" s="3938"/>
      <c r="AV91" s="3938"/>
      <c r="AW91" s="3938"/>
      <c r="AX91" s="3938"/>
      <c r="AY91" s="3938"/>
      <c r="AZ91" s="3938"/>
      <c r="BA91" s="3938"/>
      <c r="BB91" s="3938"/>
      <c r="BC91" s="3938"/>
      <c r="BD91" s="3938"/>
      <c r="BE91" s="3938"/>
      <c r="BF91" s="3938"/>
      <c r="BG91" s="3938"/>
      <c r="BH91" s="3938"/>
      <c r="BI91" s="3938"/>
      <c r="BJ91" s="3938"/>
      <c r="BK91" s="3939"/>
      <c r="BL91" s="3950" t="s">
        <v>2030</v>
      </c>
      <c r="BM91" s="3951"/>
      <c r="BN91" s="3951"/>
      <c r="BO91" s="3951"/>
      <c r="BP91" s="3951"/>
      <c r="BQ91" s="3951"/>
      <c r="BR91" s="3951"/>
      <c r="BS91" s="3951"/>
      <c r="BT91" s="3951"/>
      <c r="BU91" s="3951"/>
      <c r="BV91" s="3937" t="s">
        <v>2030</v>
      </c>
      <c r="BW91" s="3938"/>
      <c r="BX91" s="3938"/>
      <c r="BY91" s="3938"/>
      <c r="BZ91" s="3938"/>
      <c r="CA91" s="3938"/>
      <c r="CB91" s="3938"/>
      <c r="CC91" s="3938"/>
      <c r="CD91" s="3938"/>
      <c r="CE91" s="3938"/>
      <c r="CF91" s="3938"/>
      <c r="CG91" s="3938"/>
      <c r="CH91" s="3938"/>
      <c r="CI91" s="3938"/>
      <c r="CJ91" s="3938"/>
      <c r="CK91" s="3938"/>
      <c r="CL91" s="3938"/>
      <c r="CM91" s="3938"/>
      <c r="CN91" s="3938"/>
      <c r="CO91" s="3939"/>
      <c r="CP91" s="3937" t="s">
        <v>2030</v>
      </c>
      <c r="CQ91" s="3938"/>
      <c r="CR91" s="3938"/>
      <c r="CS91" s="3938"/>
      <c r="CT91" s="3938"/>
      <c r="CU91" s="3938"/>
      <c r="CV91" s="3938"/>
      <c r="CW91" s="3938"/>
      <c r="CX91" s="3938"/>
      <c r="CY91" s="3938"/>
      <c r="CZ91" s="3938"/>
      <c r="DA91" s="3938"/>
      <c r="DB91" s="3938"/>
      <c r="DC91" s="3938"/>
      <c r="DD91" s="3938"/>
      <c r="DE91" s="3938"/>
      <c r="DF91" s="3938"/>
      <c r="DG91" s="3938"/>
      <c r="DH91" s="3938"/>
      <c r="DI91" s="3939"/>
      <c r="DJ91" s="3937" t="s">
        <v>1649</v>
      </c>
      <c r="DK91" s="3938"/>
      <c r="DL91" s="3938"/>
      <c r="DM91" s="3938"/>
      <c r="DN91" s="3938"/>
      <c r="DO91" s="3938"/>
      <c r="DP91" s="3938"/>
      <c r="DQ91" s="3938"/>
      <c r="DR91" s="3938"/>
      <c r="DS91" s="3938"/>
      <c r="DT91" s="3938"/>
      <c r="DU91" s="3938"/>
      <c r="DV91" s="3938"/>
      <c r="DW91" s="3938"/>
      <c r="DX91" s="3938"/>
      <c r="DY91" s="3938"/>
      <c r="DZ91" s="3938"/>
      <c r="EA91" s="3938"/>
      <c r="EB91" s="3938"/>
      <c r="EC91" s="3938"/>
      <c r="ED91" s="3938"/>
      <c r="EE91" s="3938"/>
      <c r="EF91" s="3938"/>
      <c r="EG91" s="3938"/>
      <c r="EH91" s="3938"/>
      <c r="EI91" s="3938"/>
      <c r="EJ91" s="3938"/>
      <c r="EK91" s="3938"/>
      <c r="EL91" s="3938"/>
      <c r="EM91" s="3938"/>
      <c r="EN91" s="3938"/>
      <c r="EO91" s="3938"/>
      <c r="EP91" s="3938"/>
      <c r="EQ91" s="3938"/>
      <c r="ER91" s="3938"/>
      <c r="ES91" s="3938"/>
      <c r="ET91" s="3938"/>
      <c r="EU91" s="3938"/>
      <c r="EV91" s="3938"/>
      <c r="EW91" s="3939"/>
      <c r="JI91" s="1122"/>
      <c r="JJ91" s="1122"/>
      <c r="JK91" s="1122"/>
      <c r="JL91" s="1122"/>
      <c r="JM91" s="1122"/>
      <c r="JN91" s="1122"/>
      <c r="MT91" s="1827"/>
      <c r="MU91" s="4114"/>
      <c r="MV91" s="1827">
        <v>340</v>
      </c>
      <c r="MW91" s="1811"/>
      <c r="MX91" s="1812"/>
      <c r="MY91" s="1812"/>
      <c r="MZ91" s="1812"/>
      <c r="NA91" s="1812"/>
      <c r="NB91" s="2004"/>
      <c r="NC91" s="1815"/>
      <c r="ND91" s="1815"/>
      <c r="NE91" s="1815"/>
      <c r="NF91" s="1815"/>
      <c r="NG91" s="1816"/>
      <c r="NH91" s="1815"/>
      <c r="NI91" s="2005"/>
      <c r="NJ91" s="2006"/>
      <c r="NK91" s="2006"/>
      <c r="NL91" s="2007"/>
      <c r="NM91" s="2008"/>
      <c r="NN91" s="1815"/>
      <c r="NO91" s="1815"/>
      <c r="NP91" s="1815"/>
      <c r="NQ91" s="1912"/>
      <c r="NR91" s="1913"/>
      <c r="NS91" s="1913"/>
      <c r="NT91" s="1913"/>
      <c r="NU91" s="1913"/>
      <c r="NV91" s="1914"/>
      <c r="NW91" s="1913"/>
      <c r="NX91" s="1815"/>
      <c r="NY91" s="1815"/>
      <c r="NZ91" s="1812"/>
      <c r="OA91" s="1813"/>
      <c r="OB91" s="1812"/>
      <c r="OC91" s="1812"/>
      <c r="OD91" s="1812"/>
      <c r="OE91" s="1812"/>
      <c r="OF91" s="1813"/>
      <c r="OG91" s="1812"/>
      <c r="OH91" s="1812"/>
      <c r="OI91" s="1812"/>
      <c r="OJ91" s="1812"/>
      <c r="OK91" s="1813"/>
      <c r="OL91" s="1812"/>
      <c r="OM91" s="1812"/>
      <c r="ON91" s="1812"/>
      <c r="OO91" s="1812"/>
      <c r="OP91" s="1813"/>
      <c r="OQ91" s="1812"/>
      <c r="OR91" s="1812"/>
      <c r="OS91" s="1812"/>
      <c r="OT91" s="1812"/>
      <c r="OU91" s="1813"/>
      <c r="OV91" s="1812"/>
      <c r="OW91" s="1812"/>
      <c r="OX91" s="1812"/>
      <c r="OY91" s="1812"/>
      <c r="OZ91" s="1813"/>
      <c r="PA91" s="1812"/>
      <c r="PB91" s="1810"/>
      <c r="PC91" s="1808"/>
      <c r="PD91" s="1808"/>
      <c r="PE91" s="1809"/>
      <c r="PF91" s="1808"/>
      <c r="PG91" s="1808"/>
      <c r="PH91" s="1808"/>
      <c r="PI91" s="1808"/>
      <c r="PJ91" s="1809"/>
      <c r="PK91" s="1808"/>
      <c r="PL91" s="1808"/>
      <c r="PM91" s="1808"/>
      <c r="PN91" s="1808"/>
      <c r="PO91" s="1809"/>
      <c r="PP91" s="1808"/>
      <c r="PQ91" s="1808"/>
      <c r="PR91" s="1808"/>
      <c r="PS91" s="1808"/>
      <c r="PT91" s="1809"/>
      <c r="PU91" s="1808"/>
      <c r="PV91" s="1808"/>
      <c r="PW91" s="1808"/>
      <c r="PX91" s="1808"/>
      <c r="PY91" s="1809"/>
      <c r="PZ91" s="1808"/>
      <c r="QA91" s="1808"/>
      <c r="QB91" s="1808"/>
      <c r="QC91" s="1808"/>
      <c r="QD91" s="1809"/>
      <c r="QE91" s="1808"/>
      <c r="QF91" s="1808"/>
      <c r="QG91" s="1808"/>
      <c r="QH91" s="1808"/>
      <c r="QI91" s="1809"/>
      <c r="QJ91" s="1808"/>
      <c r="QK91" s="1808"/>
      <c r="QL91" s="1808"/>
      <c r="QM91" s="1808"/>
      <c r="QN91" s="1809"/>
      <c r="QO91" s="1808"/>
      <c r="QP91" s="1808"/>
      <c r="QQ91" s="1808"/>
      <c r="QR91" s="1808"/>
      <c r="QS91" s="1809"/>
      <c r="QT91" s="1808"/>
      <c r="QU91" s="1808"/>
      <c r="QV91" s="1808"/>
      <c r="QW91" s="1808"/>
      <c r="QX91" s="1809"/>
      <c r="QY91" s="1808"/>
      <c r="QZ91" s="1808"/>
      <c r="RA91" s="1808"/>
      <c r="RB91" s="1808"/>
      <c r="RC91" s="1809"/>
      <c r="RD91" s="1808"/>
      <c r="RE91" s="1808"/>
      <c r="RF91" s="1808"/>
      <c r="RG91" s="1808"/>
      <c r="RH91" s="1809"/>
      <c r="RI91" s="1808"/>
      <c r="RJ91" s="1808"/>
      <c r="RK91" s="1808"/>
      <c r="RL91" s="1808"/>
      <c r="RM91" s="1809"/>
      <c r="RN91" s="1808"/>
      <c r="RO91" s="1808"/>
      <c r="RP91" s="1808"/>
      <c r="RQ91" s="1808"/>
      <c r="RR91" s="1809"/>
      <c r="RS91" s="1808"/>
      <c r="RT91" s="1808"/>
      <c r="RU91" s="1808"/>
      <c r="RV91" s="1808"/>
      <c r="RW91" s="1809"/>
      <c r="RX91" s="1808"/>
      <c r="RY91" s="1808"/>
      <c r="RZ91" s="1808"/>
      <c r="SA91" s="1808"/>
      <c r="SB91" s="1809"/>
      <c r="SC91" s="1808"/>
      <c r="SD91" s="1808"/>
      <c r="SE91" s="1808"/>
      <c r="SF91" s="1808"/>
      <c r="SG91" s="1809"/>
      <c r="SH91" s="1808"/>
      <c r="SI91" s="1808"/>
      <c r="SJ91" s="1808"/>
      <c r="SK91" s="1808"/>
      <c r="SL91" s="1809"/>
      <c r="SM91" s="1808"/>
      <c r="SN91" s="1808"/>
      <c r="SO91" s="1808"/>
      <c r="SP91" s="1808"/>
      <c r="SQ91" s="1809"/>
      <c r="SR91" s="1799"/>
      <c r="SS91" s="1799"/>
      <c r="ST91" s="1799"/>
      <c r="SU91" s="1799"/>
      <c r="SV91" s="1799"/>
      <c r="SW91" s="1799"/>
      <c r="SX91" s="1799"/>
      <c r="SY91" s="1799"/>
      <c r="SZ91" s="1799"/>
      <c r="TA91" s="1799"/>
      <c r="TB91" s="1799"/>
      <c r="TC91" s="1799"/>
      <c r="TD91" s="1799"/>
      <c r="TE91" s="1799"/>
      <c r="TF91" s="1799"/>
      <c r="TG91" s="1799"/>
      <c r="TH91" s="1799"/>
      <c r="TI91" s="1799"/>
      <c r="TJ91" s="1799"/>
      <c r="TK91" s="1799"/>
      <c r="TL91" s="1799"/>
      <c r="TM91" s="1799"/>
      <c r="TN91" s="1799"/>
      <c r="TO91" s="1799"/>
      <c r="TP91" s="1799"/>
      <c r="TQ91" s="1799"/>
      <c r="TR91" s="1799"/>
      <c r="TS91" s="1799"/>
      <c r="TT91" s="1799"/>
      <c r="TU91" s="1799"/>
      <c r="TV91" s="1799"/>
      <c r="TW91" s="1799"/>
      <c r="TX91" s="1799"/>
      <c r="TY91" s="1799"/>
      <c r="TZ91" s="1799"/>
      <c r="UA91" s="1799"/>
      <c r="UB91" s="1799"/>
      <c r="UC91" s="1799"/>
      <c r="UD91" s="1799"/>
      <c r="UE91" s="1799"/>
      <c r="UF91" s="1799"/>
      <c r="UG91" s="1799"/>
      <c r="UH91" s="1799"/>
      <c r="UI91" s="1799"/>
      <c r="UJ91" s="1799"/>
      <c r="UK91" s="1799"/>
      <c r="UL91" s="1799"/>
      <c r="UM91" s="1799"/>
      <c r="UN91" s="1799"/>
      <c r="UO91" s="1799"/>
      <c r="UP91" s="2536"/>
      <c r="UQ91" s="2536"/>
      <c r="UR91" s="2536"/>
      <c r="UX91" s="1125"/>
    </row>
    <row r="92" spans="1:570" ht="15" customHeight="1" outlineLevel="1">
      <c r="A92" s="2447"/>
      <c r="B92" s="2447"/>
      <c r="C92" s="2447"/>
      <c r="D92" s="2669" t="s">
        <v>2402</v>
      </c>
      <c r="E92" s="2670"/>
      <c r="F92" s="2670"/>
      <c r="G92" s="2670"/>
      <c r="H92" s="2670"/>
      <c r="I92" s="2670"/>
      <c r="J92" s="2670"/>
      <c r="K92" s="2670"/>
      <c r="L92" s="2670"/>
      <c r="M92" s="2670"/>
      <c r="N92" s="2670"/>
      <c r="O92" s="2670"/>
      <c r="P92" s="2670"/>
      <c r="Q92" s="2670"/>
      <c r="R92" s="2670"/>
      <c r="S92" s="2670"/>
      <c r="T92" s="2670"/>
      <c r="U92" s="2670"/>
      <c r="V92" s="2670"/>
      <c r="W92" s="2670"/>
      <c r="X92" s="2670"/>
      <c r="Y92" s="2670"/>
      <c r="Z92" s="2670"/>
      <c r="AA92" s="2670"/>
      <c r="AB92" s="2670"/>
      <c r="AC92" s="2670"/>
      <c r="AD92" s="2670"/>
      <c r="AE92" s="2670"/>
      <c r="AF92" s="2670"/>
      <c r="AG92" s="2670"/>
      <c r="AH92" s="2670"/>
      <c r="AI92" s="2670"/>
      <c r="AJ92" s="2670"/>
      <c r="AK92" s="2670"/>
      <c r="AL92" s="2670"/>
      <c r="AM92" s="2670"/>
      <c r="AN92" s="2670"/>
      <c r="AO92" s="2670"/>
      <c r="AP92" s="2670"/>
      <c r="AQ92" s="2670"/>
      <c r="AR92" s="2670"/>
      <c r="AS92" s="2670"/>
      <c r="AT92" s="2670"/>
      <c r="AU92" s="2670"/>
      <c r="AV92" s="2670"/>
      <c r="AW92" s="2670"/>
      <c r="AX92" s="2670"/>
      <c r="AY92" s="2670"/>
      <c r="AZ92" s="2670"/>
      <c r="BA92" s="2670"/>
      <c r="BB92" s="2447"/>
      <c r="BC92" s="2447"/>
      <c r="BD92" s="2447"/>
      <c r="BE92" s="2447"/>
      <c r="BF92" s="2447"/>
      <c r="BG92" s="2447"/>
      <c r="BH92" s="2447"/>
      <c r="BI92" s="2447"/>
      <c r="BJ92" s="2447"/>
      <c r="BK92" s="2447"/>
      <c r="BL92" s="2447"/>
      <c r="BM92" s="2447"/>
      <c r="BN92" s="2447"/>
      <c r="BO92" s="2447"/>
      <c r="BP92" s="2447"/>
      <c r="BQ92" s="2447"/>
      <c r="BR92" s="2447"/>
      <c r="BS92" s="2447"/>
      <c r="BT92" s="2447"/>
      <c r="BU92" s="2447"/>
      <c r="BV92" s="2447"/>
      <c r="BW92" s="2447"/>
      <c r="BX92" s="2447"/>
      <c r="BY92" s="2447"/>
      <c r="BZ92" s="2447"/>
      <c r="CA92" s="2447"/>
      <c r="CB92" s="2447"/>
      <c r="CC92" s="2447"/>
      <c r="CD92" s="2447"/>
      <c r="CE92" s="2447"/>
      <c r="CF92" s="2447"/>
      <c r="CG92" s="2447"/>
      <c r="CH92" s="2447"/>
      <c r="CI92" s="2447"/>
      <c r="CJ92" s="2447"/>
      <c r="CK92" s="2447"/>
      <c r="CL92" s="2447"/>
      <c r="CM92" s="2447"/>
      <c r="CN92" s="2447"/>
      <c r="CO92" s="2447"/>
      <c r="CP92" s="2447"/>
      <c r="CQ92" s="2447"/>
      <c r="CR92" s="2447"/>
      <c r="CS92" s="2447"/>
      <c r="CT92" s="2447"/>
      <c r="CU92" s="2447"/>
      <c r="DO92" s="2536"/>
      <c r="DP92" s="2536"/>
      <c r="DQ92" s="2536"/>
      <c r="DR92" s="2536"/>
      <c r="DS92" s="2536"/>
      <c r="DT92" s="2536"/>
      <c r="DU92" s="2536"/>
      <c r="DV92" s="2536"/>
      <c r="DW92" s="2536"/>
      <c r="DX92" s="2536"/>
      <c r="DY92" s="2536"/>
      <c r="DZ92" s="2536"/>
      <c r="EA92" s="2536"/>
      <c r="EB92" s="2536"/>
      <c r="EC92" s="2536"/>
      <c r="ED92" s="2536"/>
      <c r="EE92" s="2536"/>
      <c r="EF92" s="2536"/>
      <c r="EG92" s="2536"/>
      <c r="EH92" s="2536"/>
      <c r="EI92" s="2536"/>
      <c r="EJ92" s="2536"/>
      <c r="EK92" s="2536"/>
      <c r="EL92" s="2536"/>
      <c r="EM92" s="2536"/>
      <c r="EN92" s="2536"/>
      <c r="EO92" s="2536"/>
      <c r="EP92" s="2536"/>
      <c r="IC92" s="1122"/>
      <c r="ID92" s="1122"/>
      <c r="IE92" s="1122"/>
      <c r="IF92" s="1122"/>
      <c r="IG92" s="1122"/>
      <c r="IH92" s="1122"/>
      <c r="II92" s="1122"/>
      <c r="IJ92" s="1122"/>
      <c r="IK92" s="1122"/>
      <c r="IL92" s="1122"/>
      <c r="IM92" s="1122"/>
      <c r="IN92" s="1122"/>
      <c r="IY92" s="1122"/>
      <c r="IZ92" s="1122"/>
      <c r="JA92" s="1122"/>
      <c r="JB92" s="1122"/>
      <c r="JC92" s="1122"/>
      <c r="JD92" s="1122"/>
      <c r="JE92" s="1122"/>
      <c r="JF92" s="1122"/>
      <c r="JG92" s="1122"/>
      <c r="JH92" s="1122"/>
      <c r="JI92" s="1122"/>
      <c r="JJ92" s="1122"/>
      <c r="JK92" s="1122"/>
      <c r="JL92" s="1122"/>
      <c r="JM92" s="1122"/>
      <c r="JN92" s="1122"/>
      <c r="MT92" s="1827"/>
      <c r="MU92" s="4114"/>
      <c r="MV92" s="4115">
        <v>330</v>
      </c>
      <c r="MW92" s="1942"/>
      <c r="MX92" s="1923"/>
      <c r="MY92" s="1923"/>
      <c r="MZ92" s="1923"/>
      <c r="NA92" s="1923"/>
      <c r="NB92" s="2009" t="s">
        <v>1571</v>
      </c>
      <c r="NC92" s="2010"/>
      <c r="ND92" s="2010"/>
      <c r="NE92" s="2010"/>
      <c r="NF92" s="2010"/>
      <c r="NG92" s="2011"/>
      <c r="NH92" s="2010"/>
      <c r="NI92" s="2012" t="s">
        <v>1572</v>
      </c>
      <c r="NJ92" s="1830"/>
      <c r="NK92" s="1830"/>
      <c r="NL92" s="1831"/>
      <c r="NM92" s="2013"/>
      <c r="NN92" s="2204" t="s">
        <v>1749</v>
      </c>
      <c r="NO92" s="2205"/>
      <c r="NP92" s="2205"/>
      <c r="NQ92" s="2225"/>
      <c r="NR92" s="2210"/>
      <c r="NS92" s="2210"/>
      <c r="NT92" s="2210"/>
      <c r="NU92" s="2210"/>
      <c r="NV92" s="2226"/>
      <c r="NW92" s="2211"/>
      <c r="NX92" s="2227"/>
      <c r="NY92" s="2227"/>
      <c r="NZ92" s="2205"/>
      <c r="OA92" s="2206"/>
      <c r="OB92" s="2205"/>
      <c r="OC92" s="2205"/>
      <c r="OD92" s="2205"/>
      <c r="OE92" s="2205"/>
      <c r="OF92" s="2206"/>
      <c r="OG92" s="2205"/>
      <c r="OH92" s="2205"/>
      <c r="OI92" s="2205"/>
      <c r="OJ92" s="2205"/>
      <c r="OK92" s="2206"/>
      <c r="OL92" s="2205"/>
      <c r="OM92" s="2205"/>
      <c r="ON92" s="2205"/>
      <c r="OO92" s="2205"/>
      <c r="OP92" s="2206"/>
      <c r="OQ92" s="2205"/>
      <c r="OR92" s="2205"/>
      <c r="OS92" s="2228" t="s">
        <v>1750</v>
      </c>
      <c r="OT92" s="1923"/>
      <c r="OU92" s="1924"/>
      <c r="OV92" s="1923"/>
      <c r="OW92" s="1923"/>
      <c r="OX92" s="1923"/>
      <c r="OY92" s="1923"/>
      <c r="OZ92" s="1924"/>
      <c r="PA92" s="1923"/>
      <c r="PB92" s="2014"/>
      <c r="PC92" s="1947"/>
      <c r="PD92" s="1947"/>
      <c r="PE92" s="1948"/>
      <c r="PF92" s="1947"/>
      <c r="PG92" s="1947"/>
      <c r="PH92" s="1947"/>
      <c r="PI92" s="1947"/>
      <c r="PJ92" s="1948"/>
      <c r="PK92" s="1947"/>
      <c r="PL92" s="1947"/>
      <c r="PM92" s="1947"/>
      <c r="PN92" s="1947"/>
      <c r="PO92" s="1948"/>
      <c r="PP92" s="1947"/>
      <c r="PQ92" s="1947"/>
      <c r="PR92" s="1947"/>
      <c r="PS92" s="1947"/>
      <c r="PT92" s="1948"/>
      <c r="PU92" s="1947"/>
      <c r="PV92" s="1947"/>
      <c r="PW92" s="1947"/>
      <c r="PX92" s="1947"/>
      <c r="PY92" s="1948"/>
      <c r="PZ92" s="1947"/>
      <c r="QA92" s="1947"/>
      <c r="QB92" s="1947"/>
      <c r="QC92" s="1947"/>
      <c r="QD92" s="1948"/>
      <c r="QE92" s="1947"/>
      <c r="QF92" s="1947"/>
      <c r="QG92" s="1947"/>
      <c r="QH92" s="1947"/>
      <c r="QI92" s="1948"/>
      <c r="QJ92" s="1947"/>
      <c r="QK92" s="1947"/>
      <c r="QL92" s="1947"/>
      <c r="QM92" s="1947"/>
      <c r="QN92" s="1948"/>
      <c r="QO92" s="1947"/>
      <c r="QP92" s="1947"/>
      <c r="QQ92" s="1947"/>
      <c r="QR92" s="1947"/>
      <c r="QS92" s="1948"/>
      <c r="QT92" s="1947"/>
      <c r="QU92" s="1947"/>
      <c r="QV92" s="1947"/>
      <c r="QW92" s="1947"/>
      <c r="QX92" s="1948"/>
      <c r="QY92" s="1947"/>
      <c r="QZ92" s="1947"/>
      <c r="RA92" s="1947"/>
      <c r="RB92" s="1947"/>
      <c r="RC92" s="1948"/>
      <c r="RD92" s="1947"/>
      <c r="RE92" s="1947"/>
      <c r="RF92" s="1947"/>
      <c r="RG92" s="1947"/>
      <c r="RH92" s="1948"/>
      <c r="RI92" s="1947"/>
      <c r="RJ92" s="1947"/>
      <c r="RK92" s="1947"/>
      <c r="RL92" s="1947"/>
      <c r="RM92" s="1948"/>
      <c r="RN92" s="1947"/>
      <c r="RO92" s="1947"/>
      <c r="RP92" s="1947"/>
      <c r="RQ92" s="1947"/>
      <c r="RR92" s="1948"/>
      <c r="RS92" s="1947"/>
      <c r="RT92" s="1947"/>
      <c r="RU92" s="1947"/>
      <c r="RV92" s="1947"/>
      <c r="RW92" s="1948"/>
      <c r="RX92" s="1947"/>
      <c r="RY92" s="1947"/>
      <c r="RZ92" s="1947"/>
      <c r="SA92" s="1947"/>
      <c r="SB92" s="1948"/>
      <c r="SC92" s="1947"/>
      <c r="SD92" s="1947"/>
      <c r="SE92" s="1947"/>
      <c r="SF92" s="1947"/>
      <c r="SG92" s="1948"/>
      <c r="SH92" s="1947"/>
      <c r="SI92" s="1947"/>
      <c r="SJ92" s="1947"/>
      <c r="SK92" s="1947"/>
      <c r="SL92" s="1948"/>
      <c r="SM92" s="1947"/>
      <c r="SN92" s="1947"/>
      <c r="SO92" s="1947"/>
      <c r="SP92" s="1947"/>
      <c r="SQ92" s="1948"/>
      <c r="SR92" s="1799"/>
      <c r="SS92" s="1799"/>
      <c r="ST92" s="1799"/>
      <c r="SU92" s="1799"/>
      <c r="SV92" s="1799"/>
      <c r="SW92" s="1799"/>
      <c r="SX92" s="1799"/>
      <c r="SY92" s="1799"/>
      <c r="SZ92" s="1799"/>
      <c r="TA92" s="1799"/>
      <c r="TB92" s="1799"/>
      <c r="TC92" s="1799"/>
      <c r="TD92" s="1799"/>
      <c r="TE92" s="1799"/>
      <c r="TF92" s="1799"/>
      <c r="TG92" s="1799"/>
      <c r="TH92" s="1799"/>
      <c r="TI92" s="1799"/>
      <c r="TJ92" s="1799"/>
      <c r="TK92" s="1799"/>
      <c r="TL92" s="1799"/>
      <c r="TM92" s="1799"/>
      <c r="TN92" s="1799"/>
      <c r="TO92" s="1799"/>
      <c r="TP92" s="1799"/>
      <c r="TQ92" s="1799"/>
      <c r="TR92" s="1799"/>
      <c r="TS92" s="1799"/>
      <c r="TT92" s="1799"/>
      <c r="TU92" s="1799"/>
      <c r="TV92" s="1799"/>
      <c r="TW92" s="1799"/>
      <c r="TX92" s="1799"/>
      <c r="TY92" s="1799"/>
      <c r="TZ92" s="1799"/>
      <c r="UA92" s="1799"/>
      <c r="UB92" s="1799"/>
      <c r="UC92" s="1799"/>
      <c r="UD92" s="1799"/>
      <c r="UE92" s="1799"/>
      <c r="UF92" s="1799"/>
      <c r="UG92" s="1799"/>
      <c r="UH92" s="1799"/>
      <c r="UI92" s="1799"/>
      <c r="UJ92" s="1799"/>
      <c r="UK92" s="1799"/>
      <c r="UL92" s="1799"/>
      <c r="UM92" s="1799"/>
      <c r="UN92" s="1799"/>
      <c r="UO92" s="1799"/>
      <c r="UP92" s="2536"/>
      <c r="UQ92" s="2536"/>
      <c r="UR92" s="2536"/>
    </row>
    <row r="93" spans="1:570" ht="112.5" customHeight="1" outlineLevel="1">
      <c r="D93" s="3940" t="s">
        <v>2004</v>
      </c>
      <c r="E93" s="3941"/>
      <c r="F93" s="3941"/>
      <c r="G93" s="3941"/>
      <c r="H93" s="3941"/>
      <c r="I93" s="3941"/>
      <c r="J93" s="3941"/>
      <c r="K93" s="3941"/>
      <c r="L93" s="3941"/>
      <c r="M93" s="3941"/>
      <c r="N93" s="3941"/>
      <c r="O93" s="3941"/>
      <c r="P93" s="3941"/>
      <c r="Q93" s="3941"/>
      <c r="R93" s="3941"/>
      <c r="S93" s="3941"/>
      <c r="T93" s="3941"/>
      <c r="U93" s="3941"/>
      <c r="V93" s="3941"/>
      <c r="W93" s="3941"/>
      <c r="X93" s="3941"/>
      <c r="Y93" s="3941"/>
      <c r="Z93" s="3941"/>
      <c r="AA93" s="3941"/>
      <c r="AB93" s="3941"/>
      <c r="AC93" s="3941"/>
      <c r="AD93" s="3941"/>
      <c r="AE93" s="3941"/>
      <c r="AF93" s="3941"/>
      <c r="AG93" s="3941"/>
      <c r="AH93" s="3941"/>
      <c r="AI93" s="3941"/>
      <c r="AJ93" s="3941"/>
      <c r="AK93" s="3941"/>
      <c r="AL93" s="3941"/>
      <c r="AM93" s="3941"/>
      <c r="AN93" s="3941"/>
      <c r="AO93" s="3941"/>
      <c r="AP93" s="3941"/>
      <c r="AQ93" s="3941"/>
      <c r="AR93" s="3941"/>
      <c r="AS93" s="3941"/>
      <c r="AT93" s="3941"/>
      <c r="AU93" s="3941"/>
      <c r="AV93" s="3941"/>
      <c r="AW93" s="3941"/>
      <c r="AX93" s="3941"/>
      <c r="AY93" s="3941"/>
      <c r="AZ93" s="3941"/>
      <c r="BA93" s="3941"/>
      <c r="IC93" s="1122"/>
      <c r="ID93" s="1122"/>
      <c r="IE93" s="1122"/>
      <c r="IF93" s="1122"/>
      <c r="IG93" s="1122"/>
      <c r="IH93" s="1122"/>
      <c r="II93" s="1122"/>
      <c r="IJ93" s="1122"/>
      <c r="IK93" s="1122"/>
      <c r="IL93" s="1122"/>
      <c r="IM93" s="1122"/>
      <c r="IN93" s="1122"/>
      <c r="IY93" s="1122"/>
      <c r="IZ93" s="1122"/>
      <c r="JA93" s="1122"/>
      <c r="JB93" s="1122"/>
      <c r="JC93" s="1122"/>
      <c r="JD93" s="1122"/>
      <c r="JE93" s="1122"/>
      <c r="JF93" s="1122"/>
      <c r="JG93" s="1122"/>
      <c r="JH93" s="1122"/>
      <c r="JI93" s="1122"/>
      <c r="JJ93" s="1122"/>
      <c r="JK93" s="1122"/>
      <c r="JL93" s="1122"/>
      <c r="JM93" s="1122"/>
      <c r="JN93" s="1122"/>
      <c r="MT93" s="1827"/>
      <c r="MU93" s="4114"/>
      <c r="MV93" s="4115"/>
      <c r="MW93" s="1946"/>
      <c r="MX93" s="1947"/>
      <c r="MY93" s="1947"/>
      <c r="MZ93" s="1947"/>
      <c r="NA93" s="1947"/>
      <c r="NB93" s="1837"/>
      <c r="NC93" s="1822"/>
      <c r="ND93" s="2015" t="s">
        <v>1573</v>
      </c>
      <c r="NE93" s="2016"/>
      <c r="NF93" s="2016"/>
      <c r="NG93" s="2017"/>
      <c r="NH93" s="2016"/>
      <c r="NI93" s="2016"/>
      <c r="NJ93" s="2016"/>
      <c r="NK93" s="2016"/>
      <c r="NL93" s="2017"/>
      <c r="NM93" s="2016"/>
      <c r="NN93" s="2016"/>
      <c r="NO93" s="2016"/>
      <c r="NP93" s="2016"/>
      <c r="NQ93" s="2018" t="s">
        <v>1574</v>
      </c>
      <c r="NR93" s="1871"/>
      <c r="NS93" s="1871"/>
      <c r="NT93" s="1871"/>
      <c r="NU93" s="1871"/>
      <c r="NV93" s="1872"/>
      <c r="NW93" s="2019"/>
      <c r="NX93" s="1867"/>
      <c r="NY93" s="1867"/>
      <c r="NZ93" s="1947"/>
      <c r="OA93" s="2229" t="s">
        <v>1751</v>
      </c>
      <c r="OB93" s="2230"/>
      <c r="OC93" s="2230"/>
      <c r="OD93" s="2230"/>
      <c r="OE93" s="2230"/>
      <c r="OF93" s="2231"/>
      <c r="OG93" s="2230"/>
      <c r="OH93" s="2230"/>
      <c r="OI93" s="2230"/>
      <c r="OJ93" s="2230"/>
      <c r="OK93" s="2231"/>
      <c r="OL93" s="2230"/>
      <c r="OM93" s="2230"/>
      <c r="ON93" s="2230"/>
      <c r="OO93" s="2230"/>
      <c r="OP93" s="2231"/>
      <c r="OQ93" s="2230"/>
      <c r="OR93" s="2230"/>
      <c r="OS93" s="2230"/>
      <c r="OT93" s="2230"/>
      <c r="OU93" s="2231"/>
      <c r="OV93" s="2230"/>
      <c r="OW93" s="2230"/>
      <c r="OX93" s="2230"/>
      <c r="OY93" s="2230"/>
      <c r="OZ93" s="2231"/>
      <c r="PA93" s="2230"/>
      <c r="PB93" s="2232"/>
      <c r="PC93" s="2230"/>
      <c r="PD93" s="2230"/>
      <c r="PE93" s="2231"/>
      <c r="PF93" s="2230"/>
      <c r="PG93" s="2230"/>
      <c r="PH93" s="2230"/>
      <c r="PI93" s="2230"/>
      <c r="PJ93" s="2233" t="s">
        <v>1752</v>
      </c>
      <c r="PK93" s="1947"/>
      <c r="PL93" s="1947"/>
      <c r="PM93" s="1947"/>
      <c r="PN93" s="1947"/>
      <c r="PO93" s="1948"/>
      <c r="PP93" s="1947"/>
      <c r="PQ93" s="1947"/>
      <c r="PR93" s="1947"/>
      <c r="PS93" s="1947"/>
      <c r="PT93" s="1948"/>
      <c r="PU93" s="1947"/>
      <c r="PV93" s="1947"/>
      <c r="PW93" s="1947"/>
      <c r="PX93" s="1947"/>
      <c r="PY93" s="1948"/>
      <c r="PZ93" s="1947"/>
      <c r="QA93" s="1947"/>
      <c r="QB93" s="1947"/>
      <c r="QC93" s="1947"/>
      <c r="QD93" s="1948"/>
      <c r="QE93" s="1947"/>
      <c r="QF93" s="1947"/>
      <c r="QG93" s="1947"/>
      <c r="QH93" s="1947"/>
      <c r="QI93" s="1948"/>
      <c r="QJ93" s="1947"/>
      <c r="QK93" s="1947"/>
      <c r="QL93" s="1947"/>
      <c r="QM93" s="1947"/>
      <c r="QN93" s="1948"/>
      <c r="QO93" s="1947"/>
      <c r="QP93" s="1947"/>
      <c r="QQ93" s="1947"/>
      <c r="QR93" s="1947"/>
      <c r="QS93" s="1948"/>
      <c r="QT93" s="1947"/>
      <c r="QU93" s="1947"/>
      <c r="QV93" s="1947"/>
      <c r="QW93" s="1947"/>
      <c r="QX93" s="1948"/>
      <c r="QY93" s="1947"/>
      <c r="QZ93" s="1947"/>
      <c r="RA93" s="1947"/>
      <c r="RB93" s="1947"/>
      <c r="RC93" s="1948"/>
      <c r="RD93" s="1947"/>
      <c r="RE93" s="1947"/>
      <c r="RF93" s="1947"/>
      <c r="RG93" s="1947"/>
      <c r="RH93" s="1948"/>
      <c r="RI93" s="1947"/>
      <c r="RJ93" s="1947"/>
      <c r="RK93" s="1947"/>
      <c r="RL93" s="1947"/>
      <c r="RM93" s="1948"/>
      <c r="RN93" s="1947"/>
      <c r="RO93" s="1947"/>
      <c r="RP93" s="1947"/>
      <c r="RQ93" s="1947"/>
      <c r="RR93" s="1948"/>
      <c r="RS93" s="1947"/>
      <c r="RT93" s="1947"/>
      <c r="RU93" s="1947"/>
      <c r="RV93" s="1947"/>
      <c r="RW93" s="1948"/>
      <c r="RX93" s="1947"/>
      <c r="RY93" s="1947"/>
      <c r="RZ93" s="1947"/>
      <c r="SA93" s="1947"/>
      <c r="SB93" s="1948"/>
      <c r="SC93" s="1947"/>
      <c r="SD93" s="1947"/>
      <c r="SE93" s="1947"/>
      <c r="SF93" s="1947"/>
      <c r="SG93" s="1948"/>
      <c r="SH93" s="1947"/>
      <c r="SI93" s="1947"/>
      <c r="SJ93" s="1947"/>
      <c r="SK93" s="1947"/>
      <c r="SL93" s="1948"/>
      <c r="SM93" s="1947"/>
      <c r="SN93" s="1947"/>
      <c r="SO93" s="1947"/>
      <c r="SP93" s="1947"/>
      <c r="SQ93" s="1948"/>
      <c r="SR93" s="1799"/>
      <c r="SS93" s="1799"/>
      <c r="ST93" s="1799"/>
      <c r="SU93" s="1799"/>
      <c r="SV93" s="1799"/>
      <c r="SW93" s="1799"/>
      <c r="SX93" s="1799"/>
      <c r="SY93" s="1799"/>
      <c r="SZ93" s="1799"/>
      <c r="TA93" s="1799"/>
      <c r="TB93" s="1799"/>
      <c r="TC93" s="1799"/>
      <c r="TD93" s="1799"/>
      <c r="TE93" s="1799"/>
      <c r="TF93" s="1799"/>
      <c r="TG93" s="1799"/>
      <c r="TH93" s="1799"/>
      <c r="TI93" s="1799"/>
      <c r="TJ93" s="1799"/>
      <c r="TK93" s="1799"/>
      <c r="TL93" s="1799"/>
      <c r="TM93" s="1799"/>
      <c r="TN93" s="1799"/>
      <c r="TO93" s="1799"/>
      <c r="TP93" s="1799"/>
      <c r="TQ93" s="1799"/>
      <c r="TR93" s="1799"/>
      <c r="TS93" s="1799"/>
      <c r="TT93" s="1799"/>
      <c r="TU93" s="1799"/>
      <c r="TV93" s="1799"/>
      <c r="TW93" s="1799"/>
      <c r="TX93" s="1799"/>
      <c r="TY93" s="1799"/>
      <c r="TZ93" s="1799"/>
      <c r="UA93" s="1799"/>
      <c r="UB93" s="1799"/>
      <c r="UC93" s="1799"/>
      <c r="UD93" s="1799"/>
      <c r="UE93" s="1799"/>
      <c r="UF93" s="1799"/>
      <c r="UG93" s="1799"/>
      <c r="UH93" s="1799"/>
      <c r="UI93" s="1799"/>
      <c r="UJ93" s="1799"/>
      <c r="UK93" s="1799"/>
      <c r="UL93" s="1799"/>
      <c r="UM93" s="1799"/>
      <c r="UN93" s="1799"/>
      <c r="UO93" s="1799"/>
      <c r="UP93" s="2536"/>
      <c r="UQ93" s="2536"/>
      <c r="UR93" s="2536"/>
    </row>
    <row r="94" spans="1:570" ht="15" customHeight="1" outlineLevel="1">
      <c r="IC94" s="1122"/>
      <c r="ID94" s="1122"/>
      <c r="IE94" s="1122"/>
      <c r="IF94" s="1122"/>
      <c r="IG94" s="1122"/>
      <c r="IH94" s="1122"/>
      <c r="II94" s="1122"/>
      <c r="IJ94" s="1122"/>
      <c r="IK94" s="1122"/>
      <c r="IL94" s="1122"/>
      <c r="IM94" s="1122"/>
      <c r="IN94" s="1122"/>
      <c r="IY94" s="1122"/>
      <c r="IZ94" s="1122"/>
      <c r="JA94" s="1122"/>
      <c r="JB94" s="1122"/>
      <c r="JC94" s="1122"/>
      <c r="JD94" s="1122"/>
      <c r="JE94" s="1122"/>
      <c r="JF94" s="1122"/>
      <c r="JG94" s="1122"/>
      <c r="JH94" s="1122"/>
      <c r="JI94" s="1122"/>
      <c r="JJ94" s="1122"/>
      <c r="JK94" s="1122"/>
      <c r="JL94" s="1122"/>
      <c r="JM94" s="1122"/>
      <c r="JN94" s="1122"/>
      <c r="MT94" s="1827"/>
      <c r="MU94" s="4114"/>
      <c r="MV94" s="4115"/>
      <c r="MW94" s="1946"/>
      <c r="MX94" s="1947"/>
      <c r="MY94" s="1947"/>
      <c r="MZ94" s="1947"/>
      <c r="NA94" s="1947"/>
      <c r="NB94" s="1837"/>
      <c r="NC94" s="1823"/>
      <c r="ND94" s="1823"/>
      <c r="NE94" s="1860"/>
      <c r="NF94" s="1861"/>
      <c r="NG94" s="1862"/>
      <c r="NH94" s="1860"/>
      <c r="NI94" s="2015" t="s">
        <v>1575</v>
      </c>
      <c r="NJ94" s="2016"/>
      <c r="NK94" s="2016"/>
      <c r="NL94" s="2017"/>
      <c r="NM94" s="2016"/>
      <c r="NN94" s="2016"/>
      <c r="NO94" s="2016"/>
      <c r="NP94" s="2016"/>
      <c r="NQ94" s="2017"/>
      <c r="NR94" s="2016"/>
      <c r="NS94" s="2016"/>
      <c r="NT94" s="2016"/>
      <c r="NU94" s="2016"/>
      <c r="NV94" s="2018" t="s">
        <v>1576</v>
      </c>
      <c r="NW94" s="1871"/>
      <c r="NX94" s="1871"/>
      <c r="NY94" s="1871"/>
      <c r="NZ94" s="2020" t="s">
        <v>1577</v>
      </c>
      <c r="OA94" s="2021"/>
      <c r="OB94" s="2022"/>
      <c r="OC94" s="2022"/>
      <c r="OD94" s="2022"/>
      <c r="OE94" s="2022"/>
      <c r="OF94" s="2021"/>
      <c r="OG94" s="2022"/>
      <c r="OH94" s="2022"/>
      <c r="OI94" s="2022"/>
      <c r="OJ94" s="2022"/>
      <c r="OK94" s="2021"/>
      <c r="OL94" s="2022"/>
      <c r="OM94" s="2022"/>
      <c r="ON94" s="2022"/>
      <c r="OO94" s="2022"/>
      <c r="OP94" s="2021"/>
      <c r="OQ94" s="2022"/>
      <c r="OR94" s="2022"/>
      <c r="OS94" s="2022"/>
      <c r="OT94" s="2022"/>
      <c r="OU94" s="2021"/>
      <c r="OV94" s="2022"/>
      <c r="OW94" s="2022"/>
      <c r="OX94" s="2022"/>
      <c r="OY94" s="2022"/>
      <c r="OZ94" s="2021"/>
      <c r="PA94" s="2022"/>
      <c r="PB94" s="2020"/>
      <c r="PC94" s="2022"/>
      <c r="PD94" s="2022"/>
      <c r="PE94" s="2021"/>
      <c r="PF94" s="2022"/>
      <c r="PG94" s="2022"/>
      <c r="PH94" s="2022"/>
      <c r="PI94" s="2022"/>
      <c r="PJ94" s="2021"/>
      <c r="PK94" s="2022"/>
      <c r="PL94" s="2022"/>
      <c r="PM94" s="2022"/>
      <c r="PN94" s="2022"/>
      <c r="PO94" s="2021"/>
      <c r="PP94" s="2022"/>
      <c r="PQ94" s="2022"/>
      <c r="PR94" s="2022"/>
      <c r="PS94" s="2022"/>
      <c r="PT94" s="2021"/>
      <c r="PU94" s="2022"/>
      <c r="PV94" s="2022"/>
      <c r="PW94" s="2022"/>
      <c r="PX94" s="2022"/>
      <c r="PY94" s="2021"/>
      <c r="PZ94" s="2022"/>
      <c r="QA94" s="2022"/>
      <c r="QB94" s="2022"/>
      <c r="QC94" s="2022"/>
      <c r="QD94" s="2021"/>
      <c r="QE94" s="2022"/>
      <c r="QF94" s="2022"/>
      <c r="QG94" s="2022"/>
      <c r="QH94" s="2022"/>
      <c r="QI94" s="2021"/>
      <c r="QJ94" s="2022"/>
      <c r="QK94" s="2022"/>
      <c r="QL94" s="2022"/>
      <c r="QM94" s="2022"/>
      <c r="QN94" s="2021"/>
      <c r="QO94" s="2022"/>
      <c r="QP94" s="2022"/>
      <c r="QQ94" s="2022"/>
      <c r="QR94" s="2022"/>
      <c r="QS94" s="2021"/>
      <c r="QT94" s="2022"/>
      <c r="QU94" s="2022"/>
      <c r="QV94" s="2022"/>
      <c r="QW94" s="2022"/>
      <c r="QX94" s="2021"/>
      <c r="QY94" s="2022"/>
      <c r="QZ94" s="2022"/>
      <c r="RA94" s="2022"/>
      <c r="RB94" s="2022"/>
      <c r="RC94" s="2023" t="s">
        <v>1578</v>
      </c>
      <c r="RD94" s="1947"/>
      <c r="RE94" s="1947"/>
      <c r="RF94" s="1947"/>
      <c r="RG94" s="1947"/>
      <c r="RH94" s="1948"/>
      <c r="RI94" s="1947"/>
      <c r="RJ94" s="1947"/>
      <c r="RK94" s="1947"/>
      <c r="RL94" s="1947"/>
      <c r="RM94" s="1948"/>
      <c r="RN94" s="1947"/>
      <c r="RO94" s="1947"/>
      <c r="RP94" s="1947"/>
      <c r="RQ94" s="1947"/>
      <c r="RR94" s="1948"/>
      <c r="RS94" s="1947"/>
      <c r="RT94" s="1947"/>
      <c r="RU94" s="1947"/>
      <c r="RV94" s="1947"/>
      <c r="RW94" s="1948"/>
      <c r="RX94" s="1947"/>
      <c r="RY94" s="1947"/>
      <c r="RZ94" s="1947"/>
      <c r="SA94" s="1947"/>
      <c r="SB94" s="1948"/>
      <c r="SC94" s="1947"/>
      <c r="SD94" s="1947"/>
      <c r="SE94" s="1947"/>
      <c r="SF94" s="1947"/>
      <c r="SG94" s="1948"/>
      <c r="SH94" s="1947"/>
      <c r="SI94" s="1947"/>
      <c r="SJ94" s="1947"/>
      <c r="SK94" s="1947"/>
      <c r="SL94" s="1948"/>
      <c r="SM94" s="1947"/>
      <c r="SN94" s="1947"/>
      <c r="SO94" s="1947"/>
      <c r="SP94" s="1947"/>
      <c r="SQ94" s="1948"/>
      <c r="SR94" s="2657"/>
      <c r="SS94" s="2657"/>
      <c r="ST94" s="2657"/>
      <c r="SU94" s="2657"/>
      <c r="SV94" s="2657"/>
      <c r="SW94" s="2657"/>
      <c r="SX94" s="2657"/>
      <c r="SY94" s="2657"/>
      <c r="SZ94" s="2657"/>
      <c r="TA94" s="2657"/>
      <c r="TB94" s="2657"/>
      <c r="TC94" s="2657"/>
      <c r="TD94" s="2657"/>
      <c r="TE94" s="2657"/>
      <c r="TF94" s="2657"/>
      <c r="TG94" s="2657"/>
      <c r="TH94" s="2657"/>
      <c r="TI94" s="2657"/>
      <c r="TJ94" s="2657"/>
      <c r="TK94" s="2657"/>
      <c r="TL94" s="2657"/>
      <c r="TM94" s="2657"/>
      <c r="TN94" s="2657"/>
      <c r="TO94" s="2657"/>
      <c r="TP94" s="2657"/>
      <c r="TQ94" s="2657"/>
      <c r="TR94" s="2657"/>
      <c r="TS94" s="2657"/>
      <c r="TT94" s="2657"/>
      <c r="TU94" s="2203"/>
      <c r="TV94" s="2203"/>
      <c r="TW94" s="2203"/>
      <c r="TX94" s="2203"/>
      <c r="TY94" s="2203"/>
      <c r="TZ94" s="2203"/>
      <c r="UA94" s="2203"/>
      <c r="UB94" s="2203"/>
      <c r="UC94" s="2203"/>
      <c r="UD94" s="2203"/>
      <c r="UE94" s="2203"/>
      <c r="UF94" s="2203"/>
      <c r="UG94" s="2203"/>
      <c r="UH94" s="2203"/>
      <c r="UI94" s="2203"/>
      <c r="UJ94" s="2203"/>
      <c r="UK94" s="2203"/>
      <c r="UL94" s="2203"/>
      <c r="UM94" s="2203"/>
      <c r="UN94" s="2203"/>
      <c r="UO94" s="2203"/>
      <c r="UP94" s="2536"/>
      <c r="UQ94" s="2536"/>
      <c r="UR94" s="2536"/>
    </row>
    <row r="95" spans="1:570" ht="15" customHeight="1" outlineLevel="1">
      <c r="IC95" s="1122"/>
      <c r="ID95" s="1122"/>
      <c r="IE95" s="1122"/>
      <c r="IF95" s="1122"/>
      <c r="IG95" s="1122"/>
      <c r="IH95" s="1122"/>
      <c r="II95" s="1122"/>
      <c r="IJ95" s="1122"/>
      <c r="IK95" s="1122"/>
      <c r="IL95" s="1122"/>
      <c r="IM95" s="1122"/>
      <c r="IN95" s="1122"/>
      <c r="IY95" s="1122"/>
      <c r="IZ95" s="1122"/>
      <c r="JA95" s="1122"/>
      <c r="JB95" s="1122"/>
      <c r="JC95" s="1122"/>
      <c r="JD95" s="1122"/>
      <c r="JE95" s="1122"/>
      <c r="JF95" s="1122"/>
      <c r="JG95" s="1122"/>
      <c r="JH95" s="1122"/>
      <c r="JI95" s="1122"/>
      <c r="JJ95" s="1122"/>
      <c r="JK95" s="1122"/>
      <c r="JL95" s="1122"/>
      <c r="JM95" s="1122"/>
      <c r="JN95" s="1122"/>
      <c r="MT95" s="1827"/>
      <c r="MU95" s="4114"/>
      <c r="MV95" s="4115"/>
      <c r="MW95" s="1874"/>
      <c r="MX95" s="1818"/>
      <c r="MY95" s="1818"/>
      <c r="MZ95" s="1818"/>
      <c r="NA95" s="1818"/>
      <c r="NB95" s="1819"/>
      <c r="NC95" s="1818"/>
      <c r="ND95" s="1818"/>
      <c r="NE95" s="1818"/>
      <c r="NF95" s="1818"/>
      <c r="NG95" s="1819"/>
      <c r="NH95" s="1818"/>
      <c r="NI95" s="1818"/>
      <c r="NJ95" s="1818"/>
      <c r="NK95" s="2024" t="s">
        <v>1579</v>
      </c>
      <c r="NL95" s="2025"/>
      <c r="NM95" s="2026"/>
      <c r="NN95" s="2026"/>
      <c r="NO95" s="2026"/>
      <c r="NP95" s="2026"/>
      <c r="NQ95" s="2025"/>
      <c r="NR95" s="2026"/>
      <c r="NS95" s="2026"/>
      <c r="NT95" s="2026"/>
      <c r="NU95" s="2026"/>
      <c r="NV95" s="2025"/>
      <c r="NW95" s="2026"/>
      <c r="NX95" s="2026"/>
      <c r="NY95" s="2026"/>
      <c r="NZ95" s="2026"/>
      <c r="OA95" s="2025"/>
      <c r="OB95" s="2026"/>
      <c r="OC95" s="2027" t="s">
        <v>1580</v>
      </c>
      <c r="OD95" s="1818"/>
      <c r="OE95" s="1818"/>
      <c r="OF95" s="1819"/>
      <c r="OG95" s="1818"/>
      <c r="OH95" s="1818"/>
      <c r="OI95" s="1818"/>
      <c r="OJ95" s="1818"/>
      <c r="OK95" s="1819"/>
      <c r="OL95" s="1818"/>
      <c r="OM95" s="1818"/>
      <c r="ON95" s="1818"/>
      <c r="OO95" s="1818"/>
      <c r="OP95" s="1819"/>
      <c r="OQ95" s="1818"/>
      <c r="OR95" s="1818"/>
      <c r="OS95" s="1818"/>
      <c r="OT95" s="1818"/>
      <c r="OU95" s="1819"/>
      <c r="OV95" s="1818"/>
      <c r="OW95" s="1818"/>
      <c r="OX95" s="1818"/>
      <c r="OY95" s="1818"/>
      <c r="OZ95" s="1819"/>
      <c r="PA95" s="1818"/>
      <c r="PB95" s="1817"/>
      <c r="PC95" s="1818"/>
      <c r="PD95" s="1818"/>
      <c r="PE95" s="1819"/>
      <c r="PF95" s="1818"/>
      <c r="PG95" s="1818"/>
      <c r="PH95" s="1818"/>
      <c r="PI95" s="1818"/>
      <c r="PJ95" s="2028" t="s">
        <v>1581</v>
      </c>
      <c r="PK95" s="2029"/>
      <c r="PL95" s="2029"/>
      <c r="PM95" s="2029"/>
      <c r="PN95" s="2029"/>
      <c r="PO95" s="2030"/>
      <c r="PP95" s="2029"/>
      <c r="PQ95" s="2029"/>
      <c r="PR95" s="2029"/>
      <c r="PS95" s="2029"/>
      <c r="PT95" s="2030"/>
      <c r="PU95" s="2029"/>
      <c r="PV95" s="2029"/>
      <c r="PW95" s="2029"/>
      <c r="PX95" s="2029"/>
      <c r="PY95" s="2030"/>
      <c r="PZ95" s="2029"/>
      <c r="QA95" s="2029"/>
      <c r="QB95" s="2029"/>
      <c r="QC95" s="2029"/>
      <c r="QD95" s="2030"/>
      <c r="QE95" s="2029"/>
      <c r="QF95" s="2029"/>
      <c r="QG95" s="2029"/>
      <c r="QH95" s="2029"/>
      <c r="QI95" s="2030"/>
      <c r="QJ95" s="2029"/>
      <c r="QK95" s="2029"/>
      <c r="QL95" s="2029"/>
      <c r="QM95" s="2029"/>
      <c r="QN95" s="2030"/>
      <c r="QO95" s="2029"/>
      <c r="QP95" s="2029"/>
      <c r="QQ95" s="2029"/>
      <c r="QR95" s="2029"/>
      <c r="QS95" s="2030"/>
      <c r="QT95" s="2029"/>
      <c r="QU95" s="2029"/>
      <c r="QV95" s="2029"/>
      <c r="QW95" s="2029"/>
      <c r="QX95" s="2030"/>
      <c r="QY95" s="2029"/>
      <c r="QZ95" s="2029"/>
      <c r="RA95" s="2029"/>
      <c r="RB95" s="2029"/>
      <c r="RC95" s="2030"/>
      <c r="RD95" s="2029"/>
      <c r="RE95" s="2029"/>
      <c r="RF95" s="2029"/>
      <c r="RG95" s="2029"/>
      <c r="RH95" s="2030"/>
      <c r="RI95" s="2029"/>
      <c r="RJ95" s="2029"/>
      <c r="RK95" s="2029"/>
      <c r="RL95" s="2029"/>
      <c r="RM95" s="2030"/>
      <c r="RN95" s="2029"/>
      <c r="RO95" s="2029"/>
      <c r="RP95" s="2029"/>
      <c r="RQ95" s="2029"/>
      <c r="RR95" s="2030"/>
      <c r="RS95" s="2029"/>
      <c r="RT95" s="2029"/>
      <c r="RU95" s="2029"/>
      <c r="RV95" s="2029"/>
      <c r="RW95" s="2030"/>
      <c r="RX95" s="2029"/>
      <c r="RY95" s="2029"/>
      <c r="RZ95" s="2029"/>
      <c r="SA95" s="2029"/>
      <c r="SB95" s="2030"/>
      <c r="SC95" s="2029"/>
      <c r="SD95" s="2029"/>
      <c r="SE95" s="2029"/>
      <c r="SF95" s="2029"/>
      <c r="SG95" s="2030"/>
      <c r="SH95" s="2029"/>
      <c r="SI95" s="2029"/>
      <c r="SJ95" s="2029"/>
      <c r="SK95" s="2029"/>
      <c r="SL95" s="2030"/>
      <c r="SM95" s="2031" t="s">
        <v>1582</v>
      </c>
      <c r="SN95" s="1818"/>
      <c r="SO95" s="1818"/>
      <c r="SP95" s="1818"/>
      <c r="SQ95" s="1819"/>
      <c r="SR95" s="2203"/>
      <c r="SS95" s="2203"/>
      <c r="ST95" s="2203"/>
      <c r="SU95" s="2203"/>
      <c r="SV95" s="2203"/>
      <c r="SW95" s="2203"/>
      <c r="SX95" s="2203"/>
      <c r="SY95" s="2203"/>
      <c r="SZ95" s="2203"/>
      <c r="TA95" s="2203"/>
      <c r="TB95" s="2203"/>
      <c r="TC95" s="2203"/>
      <c r="TD95" s="2203"/>
      <c r="TE95" s="2203"/>
      <c r="TF95" s="2203"/>
      <c r="TG95" s="2203"/>
      <c r="TH95" s="2203"/>
      <c r="TI95" s="2203"/>
      <c r="TJ95" s="2203"/>
      <c r="TK95" s="2203"/>
      <c r="TL95" s="2203"/>
      <c r="TM95" s="2203"/>
      <c r="TN95" s="2203"/>
      <c r="TO95" s="2203"/>
      <c r="TP95" s="2203"/>
      <c r="TQ95" s="2203"/>
      <c r="TR95" s="2203"/>
      <c r="TS95" s="2203"/>
      <c r="TT95" s="2203"/>
      <c r="TU95" s="2203"/>
      <c r="TV95" s="2203"/>
      <c r="TW95" s="2203"/>
      <c r="TX95" s="2203"/>
      <c r="TY95" s="2203"/>
      <c r="TZ95" s="2203"/>
      <c r="UA95" s="2203"/>
      <c r="UB95" s="2203"/>
      <c r="UC95" s="2203"/>
      <c r="UD95" s="2203"/>
      <c r="UE95" s="2203"/>
      <c r="UF95" s="2203"/>
      <c r="UG95" s="2203"/>
      <c r="UH95" s="2203"/>
      <c r="UI95" s="2203"/>
      <c r="UJ95" s="2203"/>
      <c r="UK95" s="2203"/>
      <c r="UL95" s="2203"/>
      <c r="UM95" s="2203"/>
      <c r="UN95" s="2203"/>
      <c r="UO95" s="2203"/>
      <c r="UP95" s="2536"/>
      <c r="UQ95" s="2536"/>
      <c r="UR95" s="2536"/>
      <c r="US95" s="173"/>
      <c r="UT95" s="173"/>
      <c r="UU95" s="173"/>
      <c r="UV95" s="173"/>
      <c r="UW95" s="173"/>
    </row>
    <row r="96" spans="1:570" outlineLevel="1">
      <c r="IC96" s="1122"/>
      <c r="ID96" s="1122"/>
      <c r="IE96" s="1122"/>
      <c r="IF96" s="1122"/>
      <c r="IG96" s="1122"/>
      <c r="IH96" s="1122"/>
      <c r="II96" s="1122"/>
      <c r="IJ96" s="1122"/>
      <c r="IK96" s="1122"/>
      <c r="IL96" s="1122"/>
      <c r="IM96" s="1122"/>
      <c r="IN96" s="1122"/>
      <c r="IY96" s="1122"/>
      <c r="IZ96" s="1122"/>
      <c r="JA96" s="1122"/>
      <c r="JB96" s="1122"/>
      <c r="JC96" s="1122"/>
      <c r="JD96" s="1122"/>
      <c r="JE96" s="1122"/>
      <c r="JF96" s="1122"/>
      <c r="JG96" s="1122"/>
      <c r="JH96" s="1122"/>
      <c r="JI96" s="1122"/>
      <c r="JJ96" s="1122"/>
      <c r="JK96" s="1122"/>
      <c r="JL96" s="1122"/>
      <c r="JM96" s="1122"/>
      <c r="JN96" s="1122"/>
      <c r="MT96" s="1827"/>
      <c r="MU96" s="4114"/>
      <c r="MV96" s="1827">
        <v>320</v>
      </c>
      <c r="MW96" s="1905"/>
      <c r="MX96" s="1815"/>
      <c r="MY96" s="1815"/>
      <c r="MZ96" s="1815"/>
      <c r="NA96" s="1815"/>
      <c r="NB96" s="1819"/>
      <c r="NC96" s="1818"/>
      <c r="ND96" s="1818"/>
      <c r="NE96" s="1818"/>
      <c r="NF96" s="1818"/>
      <c r="NG96" s="1819"/>
      <c r="NH96" s="1818"/>
      <c r="NI96" s="1818"/>
      <c r="NJ96" s="1818"/>
      <c r="NK96" s="1818"/>
      <c r="NL96" s="1819"/>
      <c r="NM96" s="1818"/>
      <c r="NN96" s="1818"/>
      <c r="NO96" s="1818"/>
      <c r="NP96" s="1818"/>
      <c r="NQ96" s="1819"/>
      <c r="NR96" s="1818"/>
      <c r="NS96" s="1818"/>
      <c r="NT96" s="1818"/>
      <c r="NU96" s="1818"/>
      <c r="NV96" s="1819"/>
      <c r="NW96" s="1818"/>
      <c r="NX96" s="1818"/>
      <c r="NY96" s="1818"/>
      <c r="NZ96" s="1817"/>
      <c r="OA96" s="1819"/>
      <c r="OB96" s="1818"/>
      <c r="OC96" s="1818"/>
      <c r="OD96" s="1815"/>
      <c r="OE96" s="1815"/>
      <c r="OF96" s="1816"/>
      <c r="OG96" s="1815"/>
      <c r="OH96" s="1815"/>
      <c r="OI96" s="1815"/>
      <c r="OJ96" s="1815"/>
      <c r="OK96" s="1816"/>
      <c r="OL96" s="1815"/>
      <c r="OM96" s="1815"/>
      <c r="ON96" s="1815"/>
      <c r="OO96" s="1815"/>
      <c r="OP96" s="1816"/>
      <c r="OQ96" s="1815"/>
      <c r="OR96" s="1815"/>
      <c r="OS96" s="1815"/>
      <c r="OT96" s="1815"/>
      <c r="OU96" s="1816"/>
      <c r="OV96" s="1815"/>
      <c r="OW96" s="1815"/>
      <c r="OX96" s="1815"/>
      <c r="OY96" s="1815"/>
      <c r="OZ96" s="1816"/>
      <c r="PA96" s="1815"/>
      <c r="PB96" s="1817"/>
      <c r="PC96" s="1818"/>
      <c r="PD96" s="1818"/>
      <c r="PE96" s="1819"/>
      <c r="PF96" s="1818"/>
      <c r="PG96" s="1818"/>
      <c r="PH96" s="1818"/>
      <c r="PI96" s="1818"/>
      <c r="PJ96" s="2032"/>
      <c r="PK96" s="1818"/>
      <c r="PL96" s="1818"/>
      <c r="PM96" s="1818"/>
      <c r="PN96" s="1818"/>
      <c r="PO96" s="1819"/>
      <c r="PP96" s="1818"/>
      <c r="PQ96" s="1818"/>
      <c r="PR96" s="1818"/>
      <c r="PS96" s="1818"/>
      <c r="PT96" s="1819"/>
      <c r="PU96" s="1818"/>
      <c r="PV96" s="1818"/>
      <c r="PW96" s="1818"/>
      <c r="PX96" s="1818"/>
      <c r="PY96" s="1819"/>
      <c r="PZ96" s="1818"/>
      <c r="QA96" s="1818"/>
      <c r="QB96" s="1818"/>
      <c r="QC96" s="1818"/>
      <c r="QD96" s="1819"/>
      <c r="QE96" s="1818"/>
      <c r="QF96" s="1818"/>
      <c r="QG96" s="1818"/>
      <c r="QH96" s="1818"/>
      <c r="QI96" s="1819"/>
      <c r="QJ96" s="1818"/>
      <c r="QK96" s="1818"/>
      <c r="QL96" s="1818"/>
      <c r="QM96" s="1818"/>
      <c r="QN96" s="1819"/>
      <c r="QO96" s="1818"/>
      <c r="QP96" s="1818"/>
      <c r="QQ96" s="1818"/>
      <c r="QR96" s="1818"/>
      <c r="QS96" s="1819"/>
      <c r="QT96" s="1818"/>
      <c r="QU96" s="1818"/>
      <c r="QV96" s="1818"/>
      <c r="QW96" s="1818"/>
      <c r="QX96" s="1819"/>
      <c r="QY96" s="1818"/>
      <c r="QZ96" s="1818"/>
      <c r="RA96" s="1818"/>
      <c r="RB96" s="1818"/>
      <c r="RC96" s="1819"/>
      <c r="RD96" s="1818"/>
      <c r="RE96" s="1818"/>
      <c r="RF96" s="1818"/>
      <c r="RG96" s="1818"/>
      <c r="RH96" s="1819"/>
      <c r="RI96" s="1818"/>
      <c r="RJ96" s="1818"/>
      <c r="RK96" s="1818"/>
      <c r="RL96" s="1818"/>
      <c r="RM96" s="1819"/>
      <c r="RN96" s="1818"/>
      <c r="RO96" s="1818"/>
      <c r="RP96" s="1818"/>
      <c r="RQ96" s="1818"/>
      <c r="RR96" s="1819"/>
      <c r="RS96" s="1818"/>
      <c r="RT96" s="1818"/>
      <c r="RU96" s="1818"/>
      <c r="RV96" s="1818"/>
      <c r="RW96" s="1819"/>
      <c r="RX96" s="1818"/>
      <c r="RY96" s="1818"/>
      <c r="RZ96" s="1818"/>
      <c r="SA96" s="1818"/>
      <c r="SB96" s="1819"/>
      <c r="SC96" s="1818"/>
      <c r="SD96" s="1818"/>
      <c r="SE96" s="1818"/>
      <c r="SF96" s="1818"/>
      <c r="SG96" s="1819"/>
      <c r="SH96" s="1818"/>
      <c r="SI96" s="1818"/>
      <c r="SJ96" s="1818"/>
      <c r="SK96" s="1818"/>
      <c r="SL96" s="1819"/>
      <c r="SM96" s="2033"/>
      <c r="SN96" s="1818"/>
      <c r="SO96" s="1818"/>
      <c r="SP96" s="1818"/>
      <c r="SQ96" s="1819"/>
      <c r="SR96" s="2203"/>
      <c r="SS96" s="2203"/>
      <c r="ST96" s="2203"/>
      <c r="SU96" s="2203"/>
      <c r="SV96" s="2203"/>
      <c r="SW96" s="2203"/>
      <c r="SX96" s="2203"/>
      <c r="SY96" s="2203"/>
      <c r="SZ96" s="2203"/>
      <c r="TA96" s="2203"/>
      <c r="TB96" s="2203"/>
      <c r="TC96" s="2203"/>
      <c r="TD96" s="2203"/>
      <c r="TE96" s="2203"/>
      <c r="TF96" s="2203"/>
      <c r="TG96" s="2203"/>
      <c r="TH96" s="2203"/>
      <c r="TI96" s="2203"/>
      <c r="TJ96" s="2203"/>
      <c r="TK96" s="2203"/>
      <c r="TL96" s="2203"/>
      <c r="TM96" s="2203"/>
      <c r="TN96" s="2203"/>
      <c r="TO96" s="2203"/>
      <c r="TP96" s="2203"/>
      <c r="TQ96" s="2203"/>
      <c r="TR96" s="2203"/>
      <c r="TS96" s="2203"/>
      <c r="TT96" s="2203"/>
      <c r="TU96" s="2203"/>
      <c r="TV96" s="2203"/>
      <c r="TW96" s="2203"/>
      <c r="TX96" s="2203"/>
      <c r="TY96" s="2203"/>
      <c r="TZ96" s="2203"/>
      <c r="UA96" s="2203"/>
      <c r="UB96" s="2203"/>
      <c r="UC96" s="2203"/>
      <c r="UD96" s="2203"/>
      <c r="UE96" s="2203"/>
      <c r="UF96" s="2203"/>
      <c r="UG96" s="2203"/>
      <c r="UH96" s="2203"/>
      <c r="UI96" s="2203"/>
      <c r="UJ96" s="2203"/>
      <c r="UK96" s="2203"/>
      <c r="UL96" s="2203"/>
      <c r="UM96" s="2203"/>
      <c r="UN96" s="2203"/>
      <c r="UO96" s="2203"/>
      <c r="UP96" s="2536"/>
      <c r="UQ96" s="2536"/>
      <c r="UR96" s="2536"/>
    </row>
    <row r="97" spans="4:564" outlineLevel="1">
      <c r="IC97" s="1122"/>
      <c r="ID97" s="1122"/>
      <c r="IE97" s="1122"/>
      <c r="IF97" s="1122"/>
      <c r="IG97" s="1122"/>
      <c r="IH97" s="1122"/>
      <c r="II97" s="1122"/>
      <c r="IJ97" s="1122"/>
      <c r="IK97" s="1122"/>
      <c r="IL97" s="1122"/>
      <c r="IM97" s="1122"/>
      <c r="IN97" s="1122"/>
      <c r="IY97" s="1122"/>
      <c r="IZ97" s="1122"/>
      <c r="JA97" s="1122"/>
      <c r="JB97" s="1122"/>
      <c r="JC97" s="1122"/>
      <c r="JD97" s="1122"/>
      <c r="JE97" s="1122"/>
      <c r="JF97" s="1122"/>
      <c r="JG97" s="1122"/>
      <c r="JH97" s="1122"/>
      <c r="JI97" s="1122"/>
      <c r="JJ97" s="1122"/>
      <c r="JK97" s="1122"/>
      <c r="JL97" s="1122"/>
      <c r="JM97" s="1122"/>
      <c r="JN97" s="1122"/>
      <c r="MT97" s="1827"/>
      <c r="MU97" s="4114"/>
      <c r="MV97" s="1827">
        <v>310</v>
      </c>
      <c r="MW97" s="1905"/>
      <c r="MX97" s="1815"/>
      <c r="MY97" s="1815"/>
      <c r="MZ97" s="1815"/>
      <c r="NA97" s="1815"/>
      <c r="NB97" s="2004"/>
      <c r="NC97" s="1815"/>
      <c r="ND97" s="1815"/>
      <c r="NE97" s="1815"/>
      <c r="NF97" s="1815"/>
      <c r="NG97" s="1816"/>
      <c r="NH97" s="1815"/>
      <c r="NI97" s="2005"/>
      <c r="NJ97" s="2006"/>
      <c r="NK97" s="2006"/>
      <c r="NL97" s="2007"/>
      <c r="NM97" s="2008"/>
      <c r="NN97" s="1815"/>
      <c r="NO97" s="1815"/>
      <c r="NP97" s="1815"/>
      <c r="NQ97" s="1912"/>
      <c r="NR97" s="1913"/>
      <c r="NS97" s="1913"/>
      <c r="NT97" s="1913"/>
      <c r="NU97" s="1913"/>
      <c r="NV97" s="1914"/>
      <c r="NW97" s="1913"/>
      <c r="NX97" s="1815"/>
      <c r="NY97" s="1815"/>
      <c r="NZ97" s="1815"/>
      <c r="OA97" s="1816"/>
      <c r="OB97" s="1815"/>
      <c r="OC97" s="1815"/>
      <c r="OD97" s="1815"/>
      <c r="OE97" s="1815"/>
      <c r="OF97" s="1816"/>
      <c r="OG97" s="1815"/>
      <c r="OH97" s="1815"/>
      <c r="OI97" s="1815"/>
      <c r="OJ97" s="1815"/>
      <c r="OK97" s="1816"/>
      <c r="OL97" s="1815"/>
      <c r="OM97" s="1815"/>
      <c r="ON97" s="1815"/>
      <c r="OO97" s="1815"/>
      <c r="OP97" s="1816"/>
      <c r="OQ97" s="1815"/>
      <c r="OR97" s="1815"/>
      <c r="OS97" s="1815"/>
      <c r="OT97" s="1815"/>
      <c r="OU97" s="1816"/>
      <c r="OV97" s="1815"/>
      <c r="OW97" s="1815"/>
      <c r="OX97" s="1815"/>
      <c r="OY97" s="1815"/>
      <c r="OZ97" s="1816"/>
      <c r="PA97" s="1815"/>
      <c r="PB97" s="1817"/>
      <c r="PC97" s="1818"/>
      <c r="PD97" s="1818"/>
      <c r="PE97" s="2034"/>
      <c r="PF97" s="1818"/>
      <c r="PG97" s="1818"/>
      <c r="PH97" s="1818"/>
      <c r="PI97" s="1818"/>
      <c r="PJ97" s="1819"/>
      <c r="PK97" s="1818"/>
      <c r="PL97" s="1818"/>
      <c r="PM97" s="1818"/>
      <c r="PN97" s="1818"/>
      <c r="PO97" s="1819"/>
      <c r="PP97" s="1818"/>
      <c r="PQ97" s="1818"/>
      <c r="PR97" s="1818"/>
      <c r="PS97" s="1818"/>
      <c r="PT97" s="1819"/>
      <c r="PU97" s="1818"/>
      <c r="PV97" s="1818"/>
      <c r="PW97" s="1818"/>
      <c r="PX97" s="1818"/>
      <c r="PY97" s="1819"/>
      <c r="PZ97" s="1818"/>
      <c r="QA97" s="1818"/>
      <c r="QB97" s="1817"/>
      <c r="QC97" s="1818"/>
      <c r="QD97" s="1819"/>
      <c r="QE97" s="1818"/>
      <c r="QF97" s="1818"/>
      <c r="QG97" s="1818"/>
      <c r="QH97" s="1818"/>
      <c r="QI97" s="1819"/>
      <c r="QJ97" s="1818"/>
      <c r="QK97" s="1818"/>
      <c r="QL97" s="1818"/>
      <c r="QM97" s="1818"/>
      <c r="QN97" s="1819"/>
      <c r="QO97" s="1818"/>
      <c r="QP97" s="1818"/>
      <c r="QQ97" s="1818"/>
      <c r="QR97" s="1818"/>
      <c r="QS97" s="1819"/>
      <c r="QT97" s="1818"/>
      <c r="QU97" s="1818"/>
      <c r="QV97" s="1818"/>
      <c r="QW97" s="1818"/>
      <c r="QX97" s="1819"/>
      <c r="QY97" s="1818"/>
      <c r="QZ97" s="1818"/>
      <c r="RA97" s="1818"/>
      <c r="RB97" s="1818"/>
      <c r="RC97" s="1819"/>
      <c r="RD97" s="1818"/>
      <c r="RE97" s="1818"/>
      <c r="RF97" s="1818"/>
      <c r="RG97" s="1818"/>
      <c r="RH97" s="1819"/>
      <c r="RI97" s="1818"/>
      <c r="RJ97" s="1818"/>
      <c r="RK97" s="1818"/>
      <c r="RL97" s="1818"/>
      <c r="RM97" s="1819"/>
      <c r="RN97" s="1818"/>
      <c r="RO97" s="1818"/>
      <c r="RP97" s="1818"/>
      <c r="RQ97" s="1818"/>
      <c r="RR97" s="1819"/>
      <c r="RS97" s="1818"/>
      <c r="RT97" s="1818"/>
      <c r="RU97" s="1818"/>
      <c r="RV97" s="1818"/>
      <c r="RW97" s="1981"/>
      <c r="RX97" s="1818"/>
      <c r="RY97" s="1818"/>
      <c r="RZ97" s="1818"/>
      <c r="SA97" s="1818"/>
      <c r="SB97" s="1819"/>
      <c r="SC97" s="1818"/>
      <c r="SD97" s="1818"/>
      <c r="SE97" s="1818"/>
      <c r="SF97" s="1818"/>
      <c r="SG97" s="1819"/>
      <c r="SH97" s="1818"/>
      <c r="SI97" s="1818"/>
      <c r="SJ97" s="1818"/>
      <c r="SK97" s="1818"/>
      <c r="SL97" s="1819"/>
      <c r="SM97" s="1818"/>
      <c r="SN97" s="1818"/>
      <c r="SO97" s="1818"/>
      <c r="SP97" s="1818"/>
      <c r="SQ97" s="1819"/>
      <c r="SR97" s="2203"/>
      <c r="SS97" s="2203"/>
      <c r="ST97" s="2203"/>
      <c r="SU97" s="2203"/>
      <c r="SV97" s="2203"/>
      <c r="SW97" s="2203"/>
      <c r="SX97" s="2203"/>
      <c r="SY97" s="2203"/>
      <c r="SZ97" s="2203"/>
      <c r="TA97" s="2203"/>
      <c r="TB97" s="2203"/>
      <c r="TC97" s="2203"/>
      <c r="TD97" s="2203"/>
      <c r="TE97" s="2203"/>
      <c r="TF97" s="2203"/>
      <c r="TG97" s="2203"/>
      <c r="TH97" s="2203"/>
      <c r="TI97" s="2203"/>
      <c r="TJ97" s="2203"/>
      <c r="TK97" s="2203"/>
      <c r="TL97" s="2203"/>
      <c r="TM97" s="2203"/>
      <c r="TN97" s="2203"/>
      <c r="TO97" s="2203"/>
      <c r="TP97" s="2203"/>
      <c r="TQ97" s="2203"/>
      <c r="TR97" s="2203"/>
      <c r="TS97" s="2203"/>
      <c r="TT97" s="2203"/>
      <c r="TU97" s="2203"/>
      <c r="TV97" s="2203"/>
      <c r="TW97" s="2203"/>
      <c r="TX97" s="2203"/>
      <c r="TY97" s="2203"/>
      <c r="TZ97" s="2203"/>
      <c r="UA97" s="2203"/>
      <c r="UB97" s="2203"/>
      <c r="UC97" s="2203"/>
      <c r="UD97" s="2203"/>
      <c r="UE97" s="2203"/>
      <c r="UF97" s="2203"/>
      <c r="UG97" s="2203"/>
      <c r="UH97" s="2203"/>
      <c r="UI97" s="2203"/>
      <c r="UJ97" s="2203"/>
      <c r="UK97" s="2203"/>
      <c r="UL97" s="2203"/>
      <c r="UM97" s="2203"/>
      <c r="UN97" s="2203"/>
      <c r="UO97" s="2203"/>
      <c r="UP97" s="2536"/>
      <c r="UQ97" s="2536"/>
      <c r="UR97" s="2536"/>
    </row>
    <row r="98" spans="4:564" outlineLevel="1">
      <c r="D98" s="1122"/>
      <c r="E98" s="1122"/>
      <c r="F98" s="1122"/>
      <c r="G98" s="1122"/>
      <c r="H98" s="1122"/>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MT98" s="1827"/>
      <c r="MU98" s="4114"/>
      <c r="MV98" s="2035">
        <v>300</v>
      </c>
      <c r="MW98" s="1889"/>
      <c r="MX98" s="1890"/>
      <c r="MY98" s="1890"/>
      <c r="MZ98" s="1890"/>
      <c r="NA98" s="1890"/>
      <c r="NB98" s="1891"/>
      <c r="NC98" s="1890"/>
      <c r="ND98" s="1890"/>
      <c r="NE98" s="2036"/>
      <c r="NF98" s="2037"/>
      <c r="NG98" s="2038"/>
      <c r="NH98" s="2036"/>
      <c r="NI98" s="2234"/>
      <c r="NJ98" s="1890"/>
      <c r="NK98" s="1890"/>
      <c r="NL98" s="1891"/>
      <c r="NM98" s="1890"/>
      <c r="NN98" s="1890"/>
      <c r="NO98" s="1890"/>
      <c r="NP98" s="1890"/>
      <c r="NQ98" s="1891"/>
      <c r="NR98" s="1890"/>
      <c r="NS98" s="1890"/>
      <c r="NT98" s="1890"/>
      <c r="NU98" s="1890"/>
      <c r="NV98" s="2235"/>
      <c r="NW98" s="2039"/>
      <c r="NX98" s="2039"/>
      <c r="NY98" s="2039"/>
      <c r="NZ98" s="2039"/>
      <c r="OA98" s="2040"/>
      <c r="OB98" s="2039"/>
      <c r="OC98" s="2041"/>
      <c r="OD98" s="1894"/>
      <c r="OE98" s="1894"/>
      <c r="OF98" s="1895"/>
      <c r="OG98" s="1894"/>
      <c r="OH98" s="1894"/>
      <c r="OI98" s="1894"/>
      <c r="OJ98" s="1894"/>
      <c r="OK98" s="1896"/>
      <c r="OL98" s="1890"/>
      <c r="OM98" s="1890"/>
      <c r="ON98" s="1890"/>
      <c r="OO98" s="1890"/>
      <c r="OP98" s="1891"/>
      <c r="OQ98" s="1890"/>
      <c r="OR98" s="1890"/>
      <c r="OS98" s="1890"/>
      <c r="OT98" s="1890"/>
      <c r="OU98" s="1891"/>
      <c r="OV98" s="1890"/>
      <c r="OW98" s="1890"/>
      <c r="OX98" s="1890"/>
      <c r="OY98" s="1890"/>
      <c r="OZ98" s="1891"/>
      <c r="PA98" s="1890"/>
      <c r="PB98" s="1897"/>
      <c r="PC98" s="1898"/>
      <c r="PD98" s="1898"/>
      <c r="PE98" s="1899"/>
      <c r="PF98" s="1898"/>
      <c r="PG98" s="1898"/>
      <c r="PH98" s="1898"/>
      <c r="PI98" s="1898"/>
      <c r="PJ98" s="1899"/>
      <c r="PK98" s="1898"/>
      <c r="PL98" s="1898"/>
      <c r="PM98" s="1898"/>
      <c r="PN98" s="1898"/>
      <c r="PO98" s="1899"/>
      <c r="PP98" s="1898"/>
      <c r="PQ98" s="1898"/>
      <c r="PR98" s="1898"/>
      <c r="PS98" s="1898"/>
      <c r="PT98" s="1899"/>
      <c r="PU98" s="1898"/>
      <c r="PV98" s="1898"/>
      <c r="PW98" s="1898"/>
      <c r="PX98" s="1898"/>
      <c r="PY98" s="1899"/>
      <c r="PZ98" s="1898"/>
      <c r="QA98" s="1898"/>
      <c r="QB98" s="1897"/>
      <c r="QC98" s="1898"/>
      <c r="QD98" s="1899"/>
      <c r="QE98" s="1898"/>
      <c r="QF98" s="1898"/>
      <c r="QG98" s="1898"/>
      <c r="QH98" s="1898"/>
      <c r="QI98" s="1899"/>
      <c r="QJ98" s="1898"/>
      <c r="QK98" s="1898"/>
      <c r="QL98" s="1898"/>
      <c r="QM98" s="1898"/>
      <c r="QN98" s="1899"/>
      <c r="QO98" s="1898"/>
      <c r="QP98" s="1898"/>
      <c r="QQ98" s="1898"/>
      <c r="QR98" s="1898"/>
      <c r="QS98" s="1899"/>
      <c r="QT98" s="1898"/>
      <c r="QU98" s="1898"/>
      <c r="QV98" s="1898"/>
      <c r="QW98" s="1898"/>
      <c r="QX98" s="1899"/>
      <c r="QY98" s="1898"/>
      <c r="QZ98" s="1898"/>
      <c r="RA98" s="1898"/>
      <c r="RB98" s="1898"/>
      <c r="RC98" s="1899"/>
      <c r="RD98" s="1898"/>
      <c r="RE98" s="1898"/>
      <c r="RF98" s="1898"/>
      <c r="RG98" s="1898"/>
      <c r="RH98" s="1899"/>
      <c r="RI98" s="1898"/>
      <c r="RJ98" s="1898"/>
      <c r="RK98" s="1898"/>
      <c r="RL98" s="1898"/>
      <c r="RM98" s="1899"/>
      <c r="RN98" s="1898"/>
      <c r="RO98" s="1898"/>
      <c r="RP98" s="1898"/>
      <c r="RQ98" s="1898"/>
      <c r="RR98" s="1899"/>
      <c r="RS98" s="1898"/>
      <c r="RT98" s="1898"/>
      <c r="RU98" s="1898"/>
      <c r="RV98" s="1898"/>
      <c r="RW98" s="1900"/>
      <c r="RX98" s="1898"/>
      <c r="RY98" s="1898"/>
      <c r="RZ98" s="1898"/>
      <c r="SA98" s="1898"/>
      <c r="SB98" s="1899"/>
      <c r="SC98" s="1898"/>
      <c r="SD98" s="1898"/>
      <c r="SE98" s="1898"/>
      <c r="SF98" s="1898"/>
      <c r="SG98" s="1899"/>
      <c r="SH98" s="1898"/>
      <c r="SI98" s="1898"/>
      <c r="SJ98" s="1898"/>
      <c r="SK98" s="1898"/>
      <c r="SL98" s="1899"/>
      <c r="SM98" s="1898"/>
      <c r="SN98" s="1898"/>
      <c r="SO98" s="1898"/>
      <c r="SP98" s="1898"/>
      <c r="SQ98" s="1899"/>
      <c r="SR98" s="2203"/>
      <c r="SS98" s="2203"/>
      <c r="ST98" s="2203"/>
      <c r="SU98" s="2203"/>
      <c r="SV98" s="2203"/>
      <c r="SW98" s="2203"/>
      <c r="SX98" s="2203"/>
      <c r="SY98" s="2203"/>
      <c r="SZ98" s="2203"/>
      <c r="TA98" s="2203"/>
      <c r="TB98" s="2203"/>
      <c r="TC98" s="2203"/>
      <c r="TD98" s="2203"/>
      <c r="TE98" s="2203"/>
      <c r="TF98" s="2203"/>
      <c r="TG98" s="2203"/>
      <c r="TH98" s="2203"/>
      <c r="TI98" s="2203"/>
      <c r="TJ98" s="2203"/>
      <c r="TK98" s="2203"/>
      <c r="TL98" s="2203"/>
      <c r="TM98" s="2203"/>
      <c r="TN98" s="2203"/>
      <c r="TO98" s="2203"/>
      <c r="TP98" s="2203"/>
      <c r="TQ98" s="2203"/>
      <c r="TR98" s="2203"/>
      <c r="TS98" s="2203"/>
      <c r="TT98" s="2203"/>
      <c r="TU98" s="2203"/>
      <c r="TV98" s="2203"/>
      <c r="TW98" s="2203"/>
      <c r="TX98" s="2203"/>
      <c r="TY98" s="2203"/>
      <c r="TZ98" s="2203"/>
      <c r="UA98" s="2203"/>
      <c r="UB98" s="2203"/>
      <c r="UC98" s="2203"/>
      <c r="UD98" s="2203"/>
      <c r="UE98" s="2203"/>
      <c r="UF98" s="2203"/>
      <c r="UG98" s="2203"/>
      <c r="UH98" s="2203"/>
      <c r="UI98" s="2203"/>
      <c r="UJ98" s="2203"/>
      <c r="UK98" s="2203"/>
      <c r="UL98" s="2203"/>
      <c r="UM98" s="2203"/>
      <c r="UN98" s="2203"/>
      <c r="UO98" s="2203"/>
      <c r="UP98" s="2536"/>
      <c r="UQ98" s="2536"/>
      <c r="UR98" s="2536"/>
    </row>
    <row r="99" spans="4:564" ht="15" customHeight="1" outlineLevel="1">
      <c r="MT99" s="1799"/>
      <c r="MU99" s="4114"/>
      <c r="MV99" s="1799">
        <v>290</v>
      </c>
      <c r="MW99" s="1874"/>
      <c r="MX99" s="1818"/>
      <c r="MY99" s="1818"/>
      <c r="MZ99" s="1818"/>
      <c r="NA99" s="1818"/>
      <c r="NB99" s="1819"/>
      <c r="NC99" s="1818"/>
      <c r="ND99" s="1818"/>
      <c r="NE99" s="1818"/>
      <c r="NF99" s="1818"/>
      <c r="NG99" s="1819"/>
      <c r="NH99" s="1818"/>
      <c r="NI99" s="1818"/>
      <c r="NJ99" s="1818"/>
      <c r="NK99" s="1818"/>
      <c r="NL99" s="1819"/>
      <c r="NM99" s="1818"/>
      <c r="NN99" s="1818"/>
      <c r="NO99" s="1818"/>
      <c r="NP99" s="1878"/>
      <c r="NQ99" s="1901"/>
      <c r="NR99" s="1902"/>
      <c r="NS99" s="1902"/>
      <c r="NT99" s="1902"/>
      <c r="NU99" s="1902"/>
      <c r="NV99" s="1903"/>
      <c r="NW99" s="1902"/>
      <c r="NX99" s="1902"/>
      <c r="NY99" s="1902"/>
      <c r="NZ99" s="1902"/>
      <c r="OA99" s="1903"/>
      <c r="OB99" s="1902"/>
      <c r="OC99" s="1902"/>
      <c r="OD99" s="1902"/>
      <c r="OE99" s="1902"/>
      <c r="OF99" s="1903"/>
      <c r="OG99" s="1902"/>
      <c r="OH99" s="1902"/>
      <c r="OI99" s="1902"/>
      <c r="OJ99" s="1902"/>
      <c r="OK99" s="1904"/>
      <c r="OL99" s="1818"/>
      <c r="OM99" s="1818"/>
      <c r="ON99" s="1818"/>
      <c r="OO99" s="1818"/>
      <c r="OP99" s="1819"/>
      <c r="OQ99" s="1818"/>
      <c r="OR99" s="1818"/>
      <c r="OS99" s="1818"/>
      <c r="OT99" s="1818"/>
      <c r="OU99" s="1819"/>
      <c r="OV99" s="1818"/>
      <c r="OW99" s="1818"/>
      <c r="OX99" s="1818"/>
      <c r="OY99" s="1818"/>
      <c r="OZ99" s="1819"/>
      <c r="PA99" s="1818"/>
      <c r="PB99" s="1817"/>
      <c r="PC99" s="1818"/>
      <c r="PD99" s="1818"/>
      <c r="PE99" s="1819"/>
      <c r="PF99" s="1818"/>
      <c r="PG99" s="1818"/>
      <c r="PH99" s="1818"/>
      <c r="PI99" s="1818"/>
      <c r="PJ99" s="1819"/>
      <c r="PK99" s="1818"/>
      <c r="PL99" s="1818"/>
      <c r="PM99" s="1818"/>
      <c r="PN99" s="1818"/>
      <c r="PO99" s="1819"/>
      <c r="PP99" s="1818"/>
      <c r="PQ99" s="1818"/>
      <c r="PR99" s="1818"/>
      <c r="PS99" s="1818"/>
      <c r="PT99" s="1819"/>
      <c r="PU99" s="1818"/>
      <c r="PV99" s="1818"/>
      <c r="PW99" s="1818"/>
      <c r="PX99" s="1818"/>
      <c r="PY99" s="1819"/>
      <c r="PZ99" s="1818"/>
      <c r="QA99" s="1818"/>
      <c r="QB99" s="1818"/>
      <c r="QC99" s="1818"/>
      <c r="QD99" s="1819"/>
      <c r="QE99" s="1818"/>
      <c r="QF99" s="1818"/>
      <c r="QG99" s="1818"/>
      <c r="QH99" s="1818"/>
      <c r="QI99" s="1819"/>
      <c r="QJ99" s="1818"/>
      <c r="QK99" s="1818"/>
      <c r="QL99" s="1818"/>
      <c r="QM99" s="1818"/>
      <c r="QN99" s="1819"/>
      <c r="QO99" s="1818"/>
      <c r="QP99" s="1818"/>
      <c r="QQ99" s="1818"/>
      <c r="QR99" s="1818"/>
      <c r="QS99" s="1819"/>
      <c r="QT99" s="1818"/>
      <c r="QU99" s="1818"/>
      <c r="QV99" s="1818"/>
      <c r="QW99" s="1818"/>
      <c r="QX99" s="1819"/>
      <c r="QY99" s="1818"/>
      <c r="QZ99" s="1818"/>
      <c r="RA99" s="1818"/>
      <c r="RB99" s="1818"/>
      <c r="RC99" s="1819"/>
      <c r="RD99" s="1818"/>
      <c r="RE99" s="1818"/>
      <c r="RF99" s="1818"/>
      <c r="RG99" s="1818"/>
      <c r="RH99" s="1819"/>
      <c r="RI99" s="1818"/>
      <c r="RJ99" s="1818"/>
      <c r="RK99" s="1818"/>
      <c r="RL99" s="1818"/>
      <c r="RM99" s="1819"/>
      <c r="RN99" s="1818"/>
      <c r="RO99" s="1808"/>
      <c r="RP99" s="1808"/>
      <c r="RQ99" s="1808"/>
      <c r="RR99" s="1809"/>
      <c r="RS99" s="1808"/>
      <c r="RT99" s="1808"/>
      <c r="RU99" s="1808"/>
      <c r="RV99" s="1808"/>
      <c r="RW99" s="1809"/>
      <c r="RX99" s="1808"/>
      <c r="RY99" s="1808"/>
      <c r="RZ99" s="1808"/>
      <c r="SA99" s="1808"/>
      <c r="SB99" s="1809"/>
      <c r="SC99" s="1808"/>
      <c r="SD99" s="1808"/>
      <c r="SE99" s="1808"/>
      <c r="SF99" s="1808"/>
      <c r="SG99" s="1809"/>
      <c r="SH99" s="1808"/>
      <c r="SI99" s="1808"/>
      <c r="SJ99" s="1808"/>
      <c r="SK99" s="1808"/>
      <c r="SL99" s="1809"/>
      <c r="SM99" s="1808"/>
      <c r="SN99" s="1808"/>
      <c r="SO99" s="1808"/>
      <c r="SP99" s="1808"/>
      <c r="SQ99" s="1809"/>
      <c r="SR99" s="2203"/>
      <c r="SS99" s="2203"/>
      <c r="ST99" s="2203"/>
      <c r="SU99" s="2203"/>
      <c r="SV99" s="2203"/>
      <c r="SW99" s="2203"/>
      <c r="SX99" s="2203"/>
      <c r="SY99" s="2203"/>
      <c r="SZ99" s="2203"/>
      <c r="TA99" s="2203"/>
      <c r="TB99" s="2203"/>
      <c r="TC99" s="2203"/>
      <c r="TD99" s="2203"/>
      <c r="TE99" s="2203"/>
      <c r="TF99" s="2203"/>
      <c r="TG99" s="2203"/>
      <c r="TH99" s="2203"/>
      <c r="TI99" s="2203"/>
      <c r="TJ99" s="2203"/>
      <c r="TK99" s="2203"/>
      <c r="TL99" s="2203"/>
      <c r="TM99" s="2203"/>
      <c r="TN99" s="2203"/>
      <c r="TO99" s="2203"/>
      <c r="TP99" s="2203"/>
      <c r="TQ99" s="2203"/>
      <c r="TR99" s="2203"/>
      <c r="TS99" s="2203"/>
      <c r="TT99" s="2203"/>
      <c r="TU99" s="2203"/>
      <c r="TV99" s="2203"/>
      <c r="TW99" s="2203"/>
      <c r="TX99" s="2203"/>
      <c r="TY99" s="2203"/>
      <c r="TZ99" s="2203"/>
      <c r="UA99" s="2203"/>
      <c r="UB99" s="2203"/>
      <c r="UC99" s="2203"/>
      <c r="UD99" s="2203"/>
      <c r="UE99" s="2203"/>
      <c r="UF99" s="2203"/>
      <c r="UG99" s="2203"/>
      <c r="UH99" s="2203"/>
      <c r="UI99" s="2203"/>
      <c r="UJ99" s="2203"/>
      <c r="UK99" s="2203"/>
      <c r="UL99" s="2203"/>
      <c r="UM99" s="2203"/>
      <c r="UN99" s="2203"/>
      <c r="UO99" s="2203"/>
      <c r="UP99" s="2536"/>
      <c r="UQ99" s="2536"/>
      <c r="UR99" s="2536"/>
    </row>
    <row r="100" spans="4:564" outlineLevel="1">
      <c r="MT100" s="1799"/>
      <c r="MU100" s="4114"/>
      <c r="MV100" s="4119">
        <v>280</v>
      </c>
      <c r="MW100" s="1840"/>
      <c r="MX100" s="1823"/>
      <c r="MY100" s="1823"/>
      <c r="MZ100" s="1823"/>
      <c r="NA100" s="1823"/>
      <c r="NB100" s="1837"/>
      <c r="NC100" s="1823"/>
      <c r="ND100" s="1823"/>
      <c r="NE100" s="1823"/>
      <c r="NF100" s="1823"/>
      <c r="NG100" s="1837"/>
      <c r="NH100" s="1823"/>
      <c r="NI100" s="1823"/>
      <c r="NJ100" s="1832"/>
      <c r="NK100" s="1832"/>
      <c r="NL100" s="1833"/>
      <c r="NM100" s="1832"/>
      <c r="NN100" s="1832"/>
      <c r="NO100" s="1832"/>
      <c r="NP100" s="1832"/>
      <c r="NQ100" s="1833"/>
      <c r="NR100" s="1832"/>
      <c r="NS100" s="1832"/>
      <c r="NT100" s="1832"/>
      <c r="NU100" s="1832"/>
      <c r="NV100" s="1833"/>
      <c r="NW100" s="1832"/>
      <c r="NX100" s="1834"/>
      <c r="NY100" s="1835"/>
      <c r="NZ100" s="1835"/>
      <c r="OA100" s="1836" t="s">
        <v>1611</v>
      </c>
      <c r="OB100" s="1867"/>
      <c r="OC100" s="1867"/>
      <c r="OD100" s="1867"/>
      <c r="OE100" s="1867"/>
      <c r="OF100" s="1868"/>
      <c r="OG100" s="1867"/>
      <c r="OH100" s="1867"/>
      <c r="OI100" s="1867"/>
      <c r="OJ100" s="1867"/>
      <c r="OK100" s="1873"/>
      <c r="OL100" s="1823"/>
      <c r="OM100" s="1823"/>
      <c r="ON100" s="1823"/>
      <c r="OO100" s="1823"/>
      <c r="OP100" s="1837"/>
      <c r="OQ100" s="1823"/>
      <c r="OR100" s="1823"/>
      <c r="OS100" s="1823"/>
      <c r="OT100" s="1823"/>
      <c r="OU100" s="1837"/>
      <c r="OV100" s="1823"/>
      <c r="OW100" s="1823"/>
      <c r="OX100" s="1823"/>
      <c r="OY100" s="1823"/>
      <c r="OZ100" s="1837"/>
      <c r="PA100" s="1823"/>
      <c r="PB100" s="1822"/>
      <c r="PC100" s="1823"/>
      <c r="PD100" s="1823"/>
      <c r="PE100" s="1837"/>
      <c r="PF100" s="1823"/>
      <c r="PG100" s="1823"/>
      <c r="PH100" s="1823"/>
      <c r="PI100" s="1823"/>
      <c r="PJ100" s="1837"/>
      <c r="PK100" s="1823"/>
      <c r="PL100" s="1823"/>
      <c r="PM100" s="1823"/>
      <c r="PN100" s="1823"/>
      <c r="PO100" s="1837"/>
      <c r="PP100" s="1823"/>
      <c r="PQ100" s="1823"/>
      <c r="PR100" s="1823"/>
      <c r="PS100" s="1823"/>
      <c r="PT100" s="1837"/>
      <c r="PU100" s="1823"/>
      <c r="PV100" s="1823"/>
      <c r="PW100" s="1823"/>
      <c r="PX100" s="1823"/>
      <c r="PY100" s="1837"/>
      <c r="PZ100" s="1823"/>
      <c r="QA100" s="1823"/>
      <c r="QB100" s="1823"/>
      <c r="QC100" s="1823"/>
      <c r="QD100" s="1837"/>
      <c r="QE100" s="1823"/>
      <c r="QF100" s="1823"/>
      <c r="QG100" s="1823"/>
      <c r="QH100" s="1823"/>
      <c r="QI100" s="1837"/>
      <c r="QJ100" s="1823"/>
      <c r="QK100" s="1823"/>
      <c r="QL100" s="1823"/>
      <c r="QM100" s="1823"/>
      <c r="QN100" s="1837"/>
      <c r="QO100" s="1823"/>
      <c r="QP100" s="1823"/>
      <c r="QQ100" s="1823"/>
      <c r="QR100" s="1823"/>
      <c r="QS100" s="1837"/>
      <c r="QT100" s="1823"/>
      <c r="QU100" s="1823"/>
      <c r="QV100" s="1823"/>
      <c r="QW100" s="1823"/>
      <c r="QX100" s="1837"/>
      <c r="QY100" s="1823"/>
      <c r="QZ100" s="1823"/>
      <c r="RA100" s="1823"/>
      <c r="RB100" s="1823"/>
      <c r="RC100" s="1837"/>
      <c r="RD100" s="1823"/>
      <c r="RE100" s="1823"/>
      <c r="RF100" s="1823"/>
      <c r="RG100" s="1823"/>
      <c r="RH100" s="1837"/>
      <c r="RI100" s="1823"/>
      <c r="RJ100" s="1823"/>
      <c r="RK100" s="1823"/>
      <c r="RL100" s="1823"/>
      <c r="RM100" s="1837"/>
      <c r="RN100" s="1823"/>
      <c r="RO100" s="1947"/>
      <c r="RP100" s="1947"/>
      <c r="RQ100" s="1947"/>
      <c r="RR100" s="1948"/>
      <c r="RS100" s="1947"/>
      <c r="RT100" s="1947"/>
      <c r="RU100" s="1947"/>
      <c r="RV100" s="1947"/>
      <c r="RW100" s="1948"/>
      <c r="RX100" s="1947"/>
      <c r="RY100" s="1947"/>
      <c r="RZ100" s="1947"/>
      <c r="SA100" s="1947"/>
      <c r="SB100" s="1948"/>
      <c r="SC100" s="1947"/>
      <c r="SD100" s="1947"/>
      <c r="SE100" s="1947"/>
      <c r="SF100" s="1947"/>
      <c r="SG100" s="1948"/>
      <c r="SH100" s="1947"/>
      <c r="SI100" s="1947"/>
      <c r="SJ100" s="1947"/>
      <c r="SK100" s="1947"/>
      <c r="SL100" s="1948"/>
      <c r="SM100" s="1947"/>
      <c r="SN100" s="1947"/>
      <c r="SO100" s="1947"/>
      <c r="SP100" s="1947"/>
      <c r="SQ100" s="1948"/>
      <c r="SR100" s="2203"/>
      <c r="SS100" s="2203"/>
      <c r="ST100" s="2203"/>
      <c r="SU100" s="2203"/>
      <c r="SV100" s="2203"/>
      <c r="SW100" s="2203"/>
      <c r="SX100" s="2203"/>
      <c r="SY100" s="2203"/>
      <c r="SZ100" s="2203"/>
      <c r="TA100" s="2203"/>
      <c r="TB100" s="2203"/>
      <c r="TC100" s="2203"/>
      <c r="TD100" s="2203"/>
      <c r="TE100" s="2203"/>
      <c r="TF100" s="2203"/>
      <c r="TG100" s="2203"/>
      <c r="TH100" s="2203"/>
      <c r="TI100" s="2203"/>
      <c r="TJ100" s="2203"/>
      <c r="TK100" s="2203"/>
      <c r="TL100" s="2203"/>
      <c r="TM100" s="2203"/>
      <c r="TN100" s="2203"/>
      <c r="TO100" s="2203"/>
      <c r="TP100" s="2203"/>
      <c r="TQ100" s="2203"/>
      <c r="TR100" s="2203"/>
      <c r="TS100" s="2203"/>
      <c r="TT100" s="2203"/>
      <c r="TU100" s="2203"/>
      <c r="TV100" s="2203"/>
      <c r="TW100" s="2203"/>
      <c r="TX100" s="2203"/>
      <c r="TY100" s="2203"/>
      <c r="TZ100" s="2203"/>
      <c r="UA100" s="2203"/>
      <c r="UB100" s="2203"/>
      <c r="UC100" s="2203"/>
      <c r="UD100" s="2203"/>
      <c r="UE100" s="2203"/>
      <c r="UF100" s="2203"/>
      <c r="UG100" s="2203"/>
      <c r="UH100" s="2203"/>
      <c r="UI100" s="2203"/>
      <c r="UJ100" s="2203"/>
      <c r="UK100" s="2203"/>
      <c r="UL100" s="2203"/>
      <c r="UM100" s="2203"/>
      <c r="UN100" s="2203"/>
      <c r="UO100" s="2203"/>
      <c r="UP100" s="2536"/>
      <c r="UQ100" s="2536"/>
      <c r="UR100" s="2536"/>
    </row>
    <row r="101" spans="4:564" ht="15" customHeight="1" outlineLevel="1">
      <c r="MT101" s="1799"/>
      <c r="MU101" s="4114"/>
      <c r="MV101" s="4119"/>
      <c r="MW101" s="1874"/>
      <c r="MX101" s="1818"/>
      <c r="MY101" s="1818"/>
      <c r="MZ101" s="1818"/>
      <c r="NA101" s="1818"/>
      <c r="NB101" s="1819"/>
      <c r="NC101" s="1818"/>
      <c r="ND101" s="1818"/>
      <c r="NE101" s="1818"/>
      <c r="NF101" s="1818"/>
      <c r="NG101" s="1819"/>
      <c r="NH101" s="1818"/>
      <c r="NI101" s="1818"/>
      <c r="NJ101" s="1818"/>
      <c r="NK101" s="1818"/>
      <c r="NL101" s="1819"/>
      <c r="NM101" s="1818"/>
      <c r="NN101" s="1818"/>
      <c r="NO101" s="1818"/>
      <c r="NP101" s="1818"/>
      <c r="NQ101" s="1819"/>
      <c r="NR101" s="1818"/>
      <c r="NS101" s="1818"/>
      <c r="NT101" s="1818"/>
      <c r="NU101" s="1818"/>
      <c r="NV101" s="1819"/>
      <c r="NW101" s="1867"/>
      <c r="NX101" s="1851"/>
      <c r="NY101" s="1851"/>
      <c r="NZ101" s="1851"/>
      <c r="OA101" s="2042"/>
      <c r="OB101" s="1851"/>
      <c r="OC101" s="1851"/>
      <c r="OD101" s="1851"/>
      <c r="OE101" s="1851"/>
      <c r="OF101" s="2042"/>
      <c r="OG101" s="1851"/>
      <c r="OH101" s="1851"/>
      <c r="OI101" s="1851"/>
      <c r="OJ101" s="1851"/>
      <c r="OK101" s="2042"/>
      <c r="OL101" s="1851"/>
      <c r="OM101" s="1851"/>
      <c r="ON101" s="1851"/>
      <c r="OO101" s="1851"/>
      <c r="OP101" s="2042"/>
      <c r="OQ101" s="1851"/>
      <c r="OR101" s="1851"/>
      <c r="OS101" s="1851"/>
      <c r="OT101" s="1851"/>
      <c r="OU101" s="2042"/>
      <c r="OV101" s="1851"/>
      <c r="OW101" s="1851"/>
      <c r="OX101" s="1851"/>
      <c r="OY101" s="1851"/>
      <c r="OZ101" s="2042"/>
      <c r="PA101" s="1851"/>
      <c r="PB101" s="1850"/>
      <c r="PC101" s="1851"/>
      <c r="PD101" s="1851"/>
      <c r="PE101" s="1852" t="s">
        <v>1612</v>
      </c>
      <c r="PF101" s="1818"/>
      <c r="PG101" s="1818"/>
      <c r="PH101" s="1818"/>
      <c r="PI101" s="1818"/>
      <c r="PJ101" s="1819"/>
      <c r="PK101" s="1818"/>
      <c r="PL101" s="1818"/>
      <c r="PM101" s="1818"/>
      <c r="PN101" s="1818"/>
      <c r="PO101" s="1819"/>
      <c r="PP101" s="1818"/>
      <c r="PQ101" s="1818"/>
      <c r="PR101" s="1818"/>
      <c r="PS101" s="1818"/>
      <c r="PT101" s="1819"/>
      <c r="PU101" s="1818"/>
      <c r="PV101" s="1818"/>
      <c r="PW101" s="1818"/>
      <c r="PX101" s="1818"/>
      <c r="PY101" s="1819"/>
      <c r="PZ101" s="1818"/>
      <c r="QA101" s="1818"/>
      <c r="QB101" s="1818"/>
      <c r="QC101" s="1818"/>
      <c r="QD101" s="1819"/>
      <c r="QE101" s="1818"/>
      <c r="QF101" s="1818"/>
      <c r="QG101" s="1818"/>
      <c r="QH101" s="1818"/>
      <c r="QI101" s="1819"/>
      <c r="QJ101" s="1818"/>
      <c r="QK101" s="1818"/>
      <c r="QL101" s="1818"/>
      <c r="QM101" s="1818"/>
      <c r="QN101" s="1819"/>
      <c r="QO101" s="1818"/>
      <c r="QP101" s="1818"/>
      <c r="QQ101" s="1818"/>
      <c r="QR101" s="1818"/>
      <c r="QS101" s="1819"/>
      <c r="QT101" s="1818"/>
      <c r="QU101" s="1818"/>
      <c r="QV101" s="1818"/>
      <c r="QW101" s="1818"/>
      <c r="QX101" s="1819"/>
      <c r="QY101" s="1818"/>
      <c r="QZ101" s="1818"/>
      <c r="RA101" s="1818"/>
      <c r="RB101" s="1818"/>
      <c r="RC101" s="2034"/>
      <c r="RD101" s="1818"/>
      <c r="RE101" s="1818"/>
      <c r="RF101" s="1818"/>
      <c r="RG101" s="1818"/>
      <c r="RH101" s="1819"/>
      <c r="RI101" s="1818"/>
      <c r="RJ101" s="1818"/>
      <c r="RK101" s="1818"/>
      <c r="RL101" s="1818"/>
      <c r="RM101" s="1819"/>
      <c r="RN101" s="1818"/>
      <c r="RO101" s="1818"/>
      <c r="RP101" s="1818"/>
      <c r="RQ101" s="1818"/>
      <c r="RR101" s="1819"/>
      <c r="RS101" s="1818"/>
      <c r="RT101" s="1818"/>
      <c r="RU101" s="1818"/>
      <c r="RV101" s="1818"/>
      <c r="RW101" s="1819"/>
      <c r="RX101" s="1818"/>
      <c r="RY101" s="1818"/>
      <c r="RZ101" s="1818"/>
      <c r="SA101" s="1818"/>
      <c r="SB101" s="1819"/>
      <c r="SC101" s="1818"/>
      <c r="SD101" s="1818"/>
      <c r="SE101" s="1818"/>
      <c r="SF101" s="1818"/>
      <c r="SG101" s="1819"/>
      <c r="SH101" s="1818"/>
      <c r="SI101" s="1818"/>
      <c r="SJ101" s="1818"/>
      <c r="SK101" s="1818"/>
      <c r="SL101" s="1819"/>
      <c r="SM101" s="1818"/>
      <c r="SN101" s="1818"/>
      <c r="SO101" s="1818"/>
      <c r="SP101" s="1818"/>
      <c r="SQ101" s="1819"/>
      <c r="SR101" s="2203"/>
      <c r="SS101" s="2203"/>
      <c r="ST101" s="2203"/>
      <c r="SU101" s="2203"/>
      <c r="SV101" s="2203"/>
      <c r="SW101" s="2203"/>
      <c r="SX101" s="2203"/>
      <c r="SY101" s="2203"/>
      <c r="SZ101" s="2203"/>
      <c r="TA101" s="2203"/>
      <c r="TB101" s="2203"/>
      <c r="TC101" s="2203"/>
      <c r="TD101" s="2203"/>
      <c r="TE101" s="2203"/>
      <c r="TF101" s="2203"/>
      <c r="TG101" s="2203"/>
      <c r="TH101" s="2203"/>
      <c r="TI101" s="2203"/>
      <c r="TJ101" s="2203"/>
      <c r="TK101" s="2203"/>
      <c r="TL101" s="2203"/>
      <c r="TM101" s="2203"/>
      <c r="TN101" s="2203"/>
      <c r="TO101" s="2203"/>
      <c r="TP101" s="2203"/>
      <c r="TQ101" s="2203"/>
      <c r="TR101" s="2203"/>
      <c r="TS101" s="2203"/>
      <c r="TT101" s="2203"/>
      <c r="TU101" s="2203"/>
      <c r="TV101" s="2203"/>
      <c r="TW101" s="2203"/>
      <c r="TX101" s="2203"/>
      <c r="TY101" s="2203"/>
      <c r="TZ101" s="2203"/>
      <c r="UA101" s="2203"/>
      <c r="UB101" s="2203"/>
      <c r="UC101" s="2203"/>
      <c r="UD101" s="2203"/>
      <c r="UE101" s="2203"/>
      <c r="UF101" s="2203"/>
      <c r="UG101" s="2203"/>
      <c r="UH101" s="2203"/>
      <c r="UI101" s="2203"/>
      <c r="UJ101" s="2203"/>
      <c r="UK101" s="2203"/>
      <c r="UL101" s="2203"/>
      <c r="UM101" s="2203"/>
      <c r="UN101" s="2203"/>
      <c r="UO101" s="2203"/>
      <c r="UP101" s="2536"/>
      <c r="UQ101" s="2536"/>
      <c r="UR101" s="2536"/>
    </row>
    <row r="102" spans="4:564" ht="15" customHeight="1" outlineLevel="1">
      <c r="MT102" s="1799"/>
      <c r="MU102" s="4114"/>
      <c r="MV102" s="1799">
        <v>270</v>
      </c>
      <c r="MW102" s="1905"/>
      <c r="MX102" s="1815"/>
      <c r="MY102" s="1815"/>
      <c r="MZ102" s="1815"/>
      <c r="NA102" s="1815"/>
      <c r="NB102" s="1816"/>
      <c r="NC102" s="1815"/>
      <c r="ND102" s="1815"/>
      <c r="NE102" s="1815"/>
      <c r="NF102" s="1815"/>
      <c r="NG102" s="1816"/>
      <c r="NH102" s="1815"/>
      <c r="NI102" s="1815"/>
      <c r="NJ102" s="1815"/>
      <c r="NK102" s="1815"/>
      <c r="NL102" s="1816"/>
      <c r="NM102" s="1815"/>
      <c r="NN102" s="1815"/>
      <c r="NO102" s="1815"/>
      <c r="NP102" s="1815"/>
      <c r="NQ102" s="1816"/>
      <c r="NR102" s="1815"/>
      <c r="NS102" s="1815"/>
      <c r="NT102" s="1815"/>
      <c r="NU102" s="1815"/>
      <c r="NV102" s="1816"/>
      <c r="NW102" s="1815"/>
      <c r="NX102" s="1815"/>
      <c r="NY102" s="1815"/>
      <c r="NZ102" s="1815"/>
      <c r="OA102" s="1816"/>
      <c r="OB102" s="1815"/>
      <c r="OC102" s="1815"/>
      <c r="OD102" s="1815"/>
      <c r="OE102" s="1815"/>
      <c r="OF102" s="1816"/>
      <c r="OG102" s="1815"/>
      <c r="OH102" s="1815"/>
      <c r="OI102" s="1815"/>
      <c r="OJ102" s="1815"/>
      <c r="OK102" s="1816"/>
      <c r="OL102" s="1815"/>
      <c r="OM102" s="1815"/>
      <c r="ON102" s="1815"/>
      <c r="OO102" s="1815"/>
      <c r="OP102" s="1816"/>
      <c r="OQ102" s="1815"/>
      <c r="OR102" s="1815"/>
      <c r="OS102" s="1815"/>
      <c r="OT102" s="1815"/>
      <c r="OU102" s="1816"/>
      <c r="OV102" s="1815"/>
      <c r="OW102" s="1815"/>
      <c r="OX102" s="1815"/>
      <c r="OY102" s="1815"/>
      <c r="OZ102" s="1816"/>
      <c r="PA102" s="1815"/>
      <c r="PB102" s="1817"/>
      <c r="PC102" s="1818"/>
      <c r="PD102" s="1818"/>
      <c r="PE102" s="1819"/>
      <c r="PF102" s="1818"/>
      <c r="PG102" s="1818"/>
      <c r="PH102" s="1818"/>
      <c r="PI102" s="1818"/>
      <c r="PJ102" s="1819"/>
      <c r="PK102" s="1818"/>
      <c r="PL102" s="1818"/>
      <c r="PM102" s="1818"/>
      <c r="PN102" s="1818"/>
      <c r="PO102" s="1819"/>
      <c r="PP102" s="1818"/>
      <c r="PQ102" s="1818"/>
      <c r="PR102" s="1818"/>
      <c r="PS102" s="1818"/>
      <c r="PT102" s="1819"/>
      <c r="PU102" s="1818"/>
      <c r="PV102" s="1818"/>
      <c r="PW102" s="1818"/>
      <c r="PX102" s="1818"/>
      <c r="PY102" s="1819"/>
      <c r="PZ102" s="1818"/>
      <c r="QA102" s="1818"/>
      <c r="QB102" s="1818"/>
      <c r="QC102" s="1818"/>
      <c r="QD102" s="1819"/>
      <c r="QE102" s="1818"/>
      <c r="QF102" s="1818"/>
      <c r="QG102" s="1818"/>
      <c r="QH102" s="1818"/>
      <c r="QI102" s="1819"/>
      <c r="QJ102" s="1818"/>
      <c r="QK102" s="1818"/>
      <c r="QL102" s="1818"/>
      <c r="QM102" s="1818"/>
      <c r="QN102" s="1819"/>
      <c r="QO102" s="1818"/>
      <c r="QP102" s="1818"/>
      <c r="QQ102" s="1818"/>
      <c r="QR102" s="1818"/>
      <c r="QS102" s="1819"/>
      <c r="QT102" s="1818"/>
      <c r="QU102" s="1818"/>
      <c r="QV102" s="1818"/>
      <c r="QW102" s="1818"/>
      <c r="QX102" s="1819"/>
      <c r="QY102" s="1818"/>
      <c r="QZ102" s="1818"/>
      <c r="RA102" s="1818"/>
      <c r="RB102" s="1818"/>
      <c r="RC102" s="1819"/>
      <c r="RD102" s="1818"/>
      <c r="RE102" s="1818"/>
      <c r="RF102" s="1818"/>
      <c r="RG102" s="1818"/>
      <c r="RH102" s="1819"/>
      <c r="RI102" s="1818"/>
      <c r="RJ102" s="1818"/>
      <c r="RK102" s="1818"/>
      <c r="RL102" s="1818"/>
      <c r="RM102" s="1819"/>
      <c r="RN102" s="1818"/>
      <c r="RO102" s="1818"/>
      <c r="RP102" s="1818"/>
      <c r="RQ102" s="1818"/>
      <c r="RR102" s="1819"/>
      <c r="RS102" s="1818"/>
      <c r="RT102" s="1818"/>
      <c r="RU102" s="1818"/>
      <c r="RV102" s="1818"/>
      <c r="RW102" s="1819"/>
      <c r="RX102" s="1818"/>
      <c r="RY102" s="1818"/>
      <c r="RZ102" s="1818"/>
      <c r="SA102" s="1818"/>
      <c r="SB102" s="1819"/>
      <c r="SC102" s="1818"/>
      <c r="SD102" s="1818"/>
      <c r="SE102" s="1818"/>
      <c r="SF102" s="1818"/>
      <c r="SG102" s="1819"/>
      <c r="SH102" s="1818"/>
      <c r="SI102" s="1818"/>
      <c r="SJ102" s="1818"/>
      <c r="SK102" s="1818"/>
      <c r="SL102" s="1819"/>
      <c r="SM102" s="1818"/>
      <c r="SN102" s="1818"/>
      <c r="SO102" s="1818"/>
      <c r="SP102" s="1818"/>
      <c r="SQ102" s="1819"/>
      <c r="SR102" s="2203"/>
      <c r="SS102" s="2203"/>
      <c r="ST102" s="2203"/>
      <c r="SU102" s="2203"/>
      <c r="SV102" s="2203"/>
      <c r="SW102" s="2203"/>
      <c r="SX102" s="2203"/>
      <c r="SY102" s="2203"/>
      <c r="SZ102" s="2203"/>
      <c r="TA102" s="2203"/>
      <c r="TB102" s="2203"/>
      <c r="TC102" s="2203"/>
      <c r="TD102" s="2203"/>
      <c r="TE102" s="2203"/>
      <c r="TF102" s="2203"/>
      <c r="TG102" s="2203"/>
      <c r="TH102" s="2203"/>
      <c r="TI102" s="2203"/>
      <c r="TJ102" s="2203"/>
      <c r="TK102" s="2203"/>
      <c r="TL102" s="2203"/>
      <c r="TM102" s="2203"/>
      <c r="TN102" s="2203"/>
      <c r="TO102" s="2203"/>
      <c r="TP102" s="2203"/>
      <c r="TQ102" s="2203"/>
      <c r="TR102" s="2203"/>
      <c r="TS102" s="2203"/>
      <c r="TT102" s="2203"/>
      <c r="TU102" s="2203"/>
      <c r="TV102" s="2203"/>
      <c r="TW102" s="2203"/>
      <c r="TX102" s="2203"/>
      <c r="TY102" s="2203"/>
      <c r="TZ102" s="2203"/>
      <c r="UA102" s="2203"/>
      <c r="UB102" s="2203"/>
      <c r="UC102" s="2203"/>
      <c r="UD102" s="2203"/>
      <c r="UE102" s="2203"/>
      <c r="UF102" s="2203"/>
      <c r="UG102" s="2203"/>
      <c r="UH102" s="2203"/>
      <c r="UI102" s="2203"/>
      <c r="UJ102" s="2203"/>
      <c r="UK102" s="2203"/>
      <c r="UL102" s="2203"/>
      <c r="UM102" s="2203"/>
      <c r="UN102" s="2203"/>
      <c r="UO102" s="2203"/>
      <c r="UP102" s="2536"/>
      <c r="UQ102" s="2536"/>
      <c r="UR102" s="2536"/>
    </row>
    <row r="103" spans="4:564" ht="15" customHeight="1" outlineLevel="1">
      <c r="MT103" s="1799"/>
      <c r="MU103" s="4114"/>
      <c r="MV103" s="1799">
        <v>260</v>
      </c>
      <c r="MW103" s="1905"/>
      <c r="MX103" s="1815"/>
      <c r="MY103" s="1815"/>
      <c r="MZ103" s="1815"/>
      <c r="NA103" s="1815"/>
      <c r="NB103" s="1816"/>
      <c r="NC103" s="1815"/>
      <c r="ND103" s="1815"/>
      <c r="NE103" s="1815"/>
      <c r="NF103" s="1815"/>
      <c r="NG103" s="1816"/>
      <c r="NH103" s="1815"/>
      <c r="NI103" s="1815"/>
      <c r="NJ103" s="1815"/>
      <c r="NK103" s="1815"/>
      <c r="NL103" s="1816"/>
      <c r="NM103" s="1815"/>
      <c r="NN103" s="1815"/>
      <c r="NO103" s="1815"/>
      <c r="NP103" s="1815"/>
      <c r="NQ103" s="1912"/>
      <c r="NR103" s="1913"/>
      <c r="NS103" s="1913"/>
      <c r="NT103" s="1913"/>
      <c r="NU103" s="1913"/>
      <c r="NV103" s="1914"/>
      <c r="NW103" s="1913"/>
      <c r="NX103" s="1913"/>
      <c r="NY103" s="1913"/>
      <c r="NZ103" s="1913"/>
      <c r="OA103" s="1914"/>
      <c r="OB103" s="1913"/>
      <c r="OC103" s="1913"/>
      <c r="OD103" s="1913"/>
      <c r="OE103" s="1913"/>
      <c r="OF103" s="1914"/>
      <c r="OG103" s="1913"/>
      <c r="OH103" s="1913"/>
      <c r="OI103" s="1913"/>
      <c r="OJ103" s="1913"/>
      <c r="OK103" s="1915"/>
      <c r="OL103" s="1815"/>
      <c r="OM103" s="1815"/>
      <c r="ON103" s="1815"/>
      <c r="OO103" s="1815"/>
      <c r="OP103" s="1816"/>
      <c r="OQ103" s="1815"/>
      <c r="OR103" s="1815"/>
      <c r="OS103" s="1815"/>
      <c r="OT103" s="1815"/>
      <c r="OU103" s="1816"/>
      <c r="OV103" s="1815"/>
      <c r="OW103" s="1815"/>
      <c r="OX103" s="1815"/>
      <c r="OY103" s="1815"/>
      <c r="OZ103" s="1816"/>
      <c r="PA103" s="1815"/>
      <c r="PB103" s="1817"/>
      <c r="PC103" s="1818"/>
      <c r="PD103" s="1818"/>
      <c r="PE103" s="1819"/>
      <c r="PF103" s="1818"/>
      <c r="PG103" s="1818"/>
      <c r="PH103" s="1818"/>
      <c r="PI103" s="1818"/>
      <c r="PJ103" s="1819"/>
      <c r="PK103" s="1818"/>
      <c r="PL103" s="1818"/>
      <c r="PM103" s="1818"/>
      <c r="PN103" s="1818"/>
      <c r="PO103" s="1819"/>
      <c r="PP103" s="1818"/>
      <c r="PQ103" s="1818"/>
      <c r="PR103" s="1818"/>
      <c r="PS103" s="1818"/>
      <c r="PT103" s="1819"/>
      <c r="PU103" s="1818"/>
      <c r="PV103" s="1818"/>
      <c r="PW103" s="1818"/>
      <c r="PX103" s="1818"/>
      <c r="PY103" s="1819"/>
      <c r="PZ103" s="1818"/>
      <c r="QA103" s="1818"/>
      <c r="QB103" s="1818"/>
      <c r="QC103" s="1818"/>
      <c r="QD103" s="1819"/>
      <c r="QE103" s="1818"/>
      <c r="QF103" s="1818"/>
      <c r="QG103" s="1818"/>
      <c r="QH103" s="1818"/>
      <c r="QI103" s="1819"/>
      <c r="QJ103" s="1818"/>
      <c r="QK103" s="1818"/>
      <c r="QL103" s="1818"/>
      <c r="QM103" s="1818"/>
      <c r="QN103" s="1819"/>
      <c r="QO103" s="1818"/>
      <c r="QP103" s="1818"/>
      <c r="QQ103" s="1818"/>
      <c r="QR103" s="1818"/>
      <c r="QS103" s="1819"/>
      <c r="QT103" s="1818"/>
      <c r="QU103" s="1818"/>
      <c r="QV103" s="1818"/>
      <c r="QW103" s="1818"/>
      <c r="QX103" s="1819"/>
      <c r="QY103" s="1818"/>
      <c r="QZ103" s="1818"/>
      <c r="RA103" s="1818"/>
      <c r="RB103" s="1818"/>
      <c r="RC103" s="1819"/>
      <c r="RD103" s="1818"/>
      <c r="RE103" s="1818"/>
      <c r="RF103" s="1799"/>
      <c r="RG103" s="1818"/>
      <c r="RH103" s="1819"/>
      <c r="RI103" s="1818"/>
      <c r="RJ103" s="1818"/>
      <c r="RK103" s="1818"/>
      <c r="RL103" s="1818"/>
      <c r="RM103" s="1819"/>
      <c r="RN103" s="1818"/>
      <c r="RO103" s="1818"/>
      <c r="RP103" s="1818"/>
      <c r="RQ103" s="1818"/>
      <c r="RR103" s="1819"/>
      <c r="RS103" s="1818"/>
      <c r="RT103" s="1818"/>
      <c r="RU103" s="1818"/>
      <c r="RV103" s="1818"/>
      <c r="RW103" s="1819"/>
      <c r="RX103" s="1818"/>
      <c r="RY103" s="1818"/>
      <c r="RZ103" s="1818"/>
      <c r="SA103" s="1818"/>
      <c r="SB103" s="1819"/>
      <c r="SC103" s="1818"/>
      <c r="SD103" s="1818"/>
      <c r="SE103" s="1818"/>
      <c r="SF103" s="1818"/>
      <c r="SG103" s="1819"/>
      <c r="SH103" s="1818"/>
      <c r="SI103" s="1818"/>
      <c r="SJ103" s="1916"/>
      <c r="SK103" s="1818"/>
      <c r="SL103" s="1819"/>
      <c r="SM103" s="1818"/>
      <c r="SN103" s="1818"/>
      <c r="SO103" s="1818"/>
      <c r="SP103" s="1818"/>
      <c r="SQ103" s="1819"/>
      <c r="SR103" s="2203"/>
      <c r="SS103" s="2203"/>
      <c r="ST103" s="2203"/>
      <c r="SU103" s="2203"/>
      <c r="SV103" s="2203"/>
      <c r="SW103" s="2203"/>
      <c r="SX103" s="2203"/>
      <c r="SY103" s="2203"/>
      <c r="SZ103" s="2203"/>
      <c r="TA103" s="2203"/>
      <c r="TB103" s="2203"/>
      <c r="TC103" s="2203"/>
      <c r="TD103" s="2203"/>
      <c r="TE103" s="2203"/>
      <c r="TF103" s="2203"/>
      <c r="TG103" s="2203"/>
      <c r="TH103" s="2203"/>
      <c r="TI103" s="2203"/>
      <c r="TJ103" s="2203"/>
      <c r="TK103" s="2203"/>
      <c r="TL103" s="2203"/>
      <c r="TM103" s="2203"/>
      <c r="TN103" s="2203"/>
      <c r="TO103" s="2203"/>
      <c r="TP103" s="2203"/>
      <c r="TQ103" s="2203"/>
      <c r="TR103" s="2203"/>
      <c r="TS103" s="2203"/>
      <c r="TT103" s="2203"/>
      <c r="TU103" s="2203"/>
      <c r="TV103" s="2203"/>
      <c r="TW103" s="2203"/>
      <c r="TX103" s="2203"/>
      <c r="TY103" s="2203"/>
      <c r="TZ103" s="2203"/>
      <c r="UA103" s="2203"/>
      <c r="UB103" s="2203"/>
      <c r="UC103" s="2203"/>
      <c r="UD103" s="2203"/>
      <c r="UE103" s="2203"/>
      <c r="UF103" s="2203"/>
      <c r="UG103" s="2203"/>
      <c r="UH103" s="2203"/>
      <c r="UI103" s="2203"/>
      <c r="UJ103" s="2203"/>
      <c r="UK103" s="2203"/>
      <c r="UL103" s="2203"/>
      <c r="UM103" s="2203"/>
      <c r="UN103" s="2203"/>
      <c r="UO103" s="2203"/>
      <c r="UP103" s="2536"/>
      <c r="UQ103" s="2536"/>
      <c r="UR103" s="2536"/>
    </row>
    <row r="104" spans="4:564" ht="15" customHeight="1" outlineLevel="1">
      <c r="MT104" s="1799"/>
      <c r="MU104" s="4114"/>
      <c r="MV104" s="1917">
        <v>250</v>
      </c>
      <c r="MW104" s="1889"/>
      <c r="MX104" s="1890"/>
      <c r="MY104" s="1890"/>
      <c r="MZ104" s="1890"/>
      <c r="NA104" s="1890"/>
      <c r="NB104" s="1891"/>
      <c r="NC104" s="1890"/>
      <c r="ND104" s="1890"/>
      <c r="NE104" s="1890"/>
      <c r="NF104" s="1890"/>
      <c r="NG104" s="1891"/>
      <c r="NH104" s="1890"/>
      <c r="NI104" s="1890"/>
      <c r="NJ104" s="1890"/>
      <c r="NK104" s="1890"/>
      <c r="NL104" s="1891"/>
      <c r="NM104" s="1890"/>
      <c r="NN104" s="1890"/>
      <c r="NO104" s="1890"/>
      <c r="NP104" s="1890"/>
      <c r="NQ104" s="1891"/>
      <c r="NR104" s="1890"/>
      <c r="NS104" s="1890"/>
      <c r="NT104" s="1890"/>
      <c r="NU104" s="1890"/>
      <c r="NV104" s="1891"/>
      <c r="NW104" s="1890"/>
      <c r="NX104" s="1890"/>
      <c r="NY104" s="1890"/>
      <c r="NZ104" s="1890"/>
      <c r="OA104" s="1891"/>
      <c r="OB104" s="1890"/>
      <c r="OC104" s="1890"/>
      <c r="OD104" s="1890"/>
      <c r="OE104" s="1890"/>
      <c r="OF104" s="1891"/>
      <c r="OG104" s="1890"/>
      <c r="OH104" s="1890"/>
      <c r="OI104" s="1890"/>
      <c r="OJ104" s="1890"/>
      <c r="OK104" s="1891"/>
      <c r="OL104" s="1890"/>
      <c r="OM104" s="1890"/>
      <c r="ON104" s="1890"/>
      <c r="OO104" s="1890"/>
      <c r="OP104" s="1891"/>
      <c r="OQ104" s="1890"/>
      <c r="OR104" s="1890"/>
      <c r="OS104" s="1890"/>
      <c r="OT104" s="1890"/>
      <c r="OU104" s="1891"/>
      <c r="OV104" s="1890"/>
      <c r="OW104" s="1890"/>
      <c r="OX104" s="1890"/>
      <c r="OY104" s="1890"/>
      <c r="OZ104" s="1891"/>
      <c r="PA104" s="1890"/>
      <c r="PB104" s="1897"/>
      <c r="PC104" s="1898"/>
      <c r="PD104" s="1898"/>
      <c r="PE104" s="1899"/>
      <c r="PF104" s="1898"/>
      <c r="PG104" s="1898"/>
      <c r="PH104" s="1898"/>
      <c r="PI104" s="1898"/>
      <c r="PJ104" s="1899"/>
      <c r="PK104" s="1898"/>
      <c r="PL104" s="1898"/>
      <c r="PM104" s="1898"/>
      <c r="PN104" s="1898"/>
      <c r="PO104" s="1899"/>
      <c r="PP104" s="1898"/>
      <c r="PQ104" s="1898"/>
      <c r="PR104" s="1898"/>
      <c r="PS104" s="1898"/>
      <c r="PT104" s="1899"/>
      <c r="PU104" s="1898"/>
      <c r="PV104" s="1898"/>
      <c r="PW104" s="1898"/>
      <c r="PX104" s="1898"/>
      <c r="PY104" s="1899"/>
      <c r="PZ104" s="1898"/>
      <c r="QA104" s="1898"/>
      <c r="QB104" s="1898"/>
      <c r="QC104" s="1898"/>
      <c r="QD104" s="1899"/>
      <c r="QE104" s="1898"/>
      <c r="QF104" s="1898"/>
      <c r="QG104" s="1898"/>
      <c r="QH104" s="1898"/>
      <c r="QI104" s="1899"/>
      <c r="QJ104" s="1898"/>
      <c r="QK104" s="1898"/>
      <c r="QL104" s="1898"/>
      <c r="QM104" s="1898"/>
      <c r="QN104" s="1899"/>
      <c r="QO104" s="1898"/>
      <c r="QP104" s="1898"/>
      <c r="QQ104" s="1898"/>
      <c r="QR104" s="1898"/>
      <c r="QS104" s="1899"/>
      <c r="QT104" s="1898"/>
      <c r="QU104" s="1898"/>
      <c r="QV104" s="1898"/>
      <c r="QW104" s="1898"/>
      <c r="QX104" s="1899"/>
      <c r="QY104" s="1898"/>
      <c r="QZ104" s="1898"/>
      <c r="RA104" s="1898"/>
      <c r="RB104" s="1898"/>
      <c r="RC104" s="1899"/>
      <c r="RD104" s="1898"/>
      <c r="RE104" s="1898"/>
      <c r="RF104" s="1898"/>
      <c r="RG104" s="1898"/>
      <c r="RH104" s="1899"/>
      <c r="RI104" s="1898"/>
      <c r="RJ104" s="1898"/>
      <c r="RK104" s="1898"/>
      <c r="RL104" s="1898"/>
      <c r="RM104" s="1899"/>
      <c r="RN104" s="1898"/>
      <c r="RO104" s="1898"/>
      <c r="RP104" s="1898"/>
      <c r="RQ104" s="1898"/>
      <c r="RR104" s="1899"/>
      <c r="RS104" s="1898"/>
      <c r="RT104" s="1898"/>
      <c r="RU104" s="1898"/>
      <c r="RV104" s="1898"/>
      <c r="RW104" s="1899"/>
      <c r="RX104" s="1898"/>
      <c r="RY104" s="1898"/>
      <c r="RZ104" s="1898"/>
      <c r="SA104" s="1898"/>
      <c r="SB104" s="1899"/>
      <c r="SC104" s="1898"/>
      <c r="SD104" s="1898"/>
      <c r="SE104" s="1898"/>
      <c r="SF104" s="1898"/>
      <c r="SG104" s="1899"/>
      <c r="SH104" s="1898"/>
      <c r="SI104" s="1898"/>
      <c r="SJ104" s="1898"/>
      <c r="SK104" s="1898"/>
      <c r="SL104" s="1899"/>
      <c r="SM104" s="1898"/>
      <c r="SN104" s="1898"/>
      <c r="SO104" s="1898"/>
      <c r="SP104" s="1898"/>
      <c r="SQ104" s="2043"/>
      <c r="SR104" s="2203"/>
      <c r="SS104" s="2203"/>
      <c r="ST104" s="2203"/>
      <c r="SU104" s="2203"/>
      <c r="SV104" s="2203"/>
      <c r="SW104" s="2203"/>
      <c r="SX104" s="2203"/>
      <c r="SY104" s="2203"/>
      <c r="SZ104" s="2203"/>
      <c r="TA104" s="2203"/>
      <c r="TB104" s="2203"/>
      <c r="TC104" s="2203"/>
      <c r="TD104" s="2203"/>
      <c r="TE104" s="2203"/>
      <c r="TF104" s="2203"/>
      <c r="TG104" s="2203"/>
      <c r="TH104" s="2203"/>
      <c r="TI104" s="2203"/>
      <c r="TJ104" s="2203"/>
      <c r="TK104" s="2203"/>
      <c r="TL104" s="2203"/>
      <c r="TM104" s="2203"/>
      <c r="TN104" s="2203"/>
      <c r="TO104" s="2203"/>
      <c r="TP104" s="2203"/>
      <c r="TQ104" s="2203"/>
      <c r="TR104" s="2203"/>
      <c r="TS104" s="2203"/>
      <c r="TT104" s="2203"/>
      <c r="TU104" s="2203"/>
      <c r="TV104" s="2203"/>
      <c r="TW104" s="2203"/>
      <c r="TX104" s="2203"/>
      <c r="TY104" s="2203"/>
      <c r="TZ104" s="2203"/>
      <c r="UA104" s="2203"/>
      <c r="UB104" s="2203"/>
      <c r="UC104" s="2203"/>
      <c r="UD104" s="2203"/>
      <c r="UE104" s="2203"/>
      <c r="UF104" s="2203"/>
      <c r="UG104" s="2203"/>
      <c r="UH104" s="2203"/>
      <c r="UI104" s="2203"/>
      <c r="UJ104" s="2203"/>
      <c r="UK104" s="2203"/>
      <c r="UL104" s="2203"/>
      <c r="UM104" s="2203"/>
      <c r="UN104" s="2203"/>
      <c r="UO104" s="2203"/>
      <c r="UP104" s="2536"/>
      <c r="UQ104" s="2536"/>
      <c r="UR104" s="2536"/>
    </row>
    <row r="105" spans="4:564" ht="15" customHeight="1" outlineLevel="1">
      <c r="MT105" s="1799"/>
      <c r="MU105" s="4114"/>
      <c r="MV105" s="1799">
        <v>240</v>
      </c>
      <c r="MW105" s="1874"/>
      <c r="MX105" s="1818"/>
      <c r="MY105" s="1818"/>
      <c r="MZ105" s="1818"/>
      <c r="NA105" s="1818"/>
      <c r="NB105" s="1819"/>
      <c r="NC105" s="1818"/>
      <c r="ND105" s="1818"/>
      <c r="NE105" s="1818"/>
      <c r="NF105" s="1818"/>
      <c r="NG105" s="1819"/>
      <c r="NH105" s="1818"/>
      <c r="NI105" s="1818"/>
      <c r="NJ105" s="1818"/>
      <c r="NK105" s="1818"/>
      <c r="NL105" s="1819"/>
      <c r="NM105" s="1818"/>
      <c r="NN105" s="1818"/>
      <c r="NO105" s="1818"/>
      <c r="NP105" s="1818"/>
      <c r="NQ105" s="1819"/>
      <c r="NR105" s="1818"/>
      <c r="NS105" s="1818"/>
      <c r="NT105" s="1818"/>
      <c r="NU105" s="1818"/>
      <c r="NV105" s="1819"/>
      <c r="NW105" s="1818"/>
      <c r="NX105" s="1818"/>
      <c r="NY105" s="1818"/>
      <c r="NZ105" s="1818"/>
      <c r="OA105" s="1819"/>
      <c r="OB105" s="1818"/>
      <c r="OC105" s="1818"/>
      <c r="OD105" s="1818"/>
      <c r="OE105" s="1818"/>
      <c r="OF105" s="1819"/>
      <c r="OG105" s="1818"/>
      <c r="OH105" s="1818"/>
      <c r="OI105" s="1818"/>
      <c r="OJ105" s="1818"/>
      <c r="OK105" s="1819"/>
      <c r="OL105" s="1906"/>
      <c r="OM105" s="1906"/>
      <c r="ON105" s="1906"/>
      <c r="OO105" s="1906"/>
      <c r="OP105" s="1907"/>
      <c r="OQ105" s="1906"/>
      <c r="OR105" s="1906"/>
      <c r="OS105" s="1906"/>
      <c r="OT105" s="1906"/>
      <c r="OU105" s="1907"/>
      <c r="OV105" s="1906"/>
      <c r="OW105" s="1906"/>
      <c r="OX105" s="1906"/>
      <c r="OY105" s="1906"/>
      <c r="OZ105" s="1907"/>
      <c r="PA105" s="1906"/>
      <c r="PB105" s="1908"/>
      <c r="PC105" s="1909"/>
      <c r="PD105" s="1909"/>
      <c r="PE105" s="1910"/>
      <c r="PF105" s="1909"/>
      <c r="PG105" s="1909"/>
      <c r="PH105" s="1909"/>
      <c r="PI105" s="1909"/>
      <c r="PJ105" s="1910"/>
      <c r="PK105" s="1909"/>
      <c r="PL105" s="1909"/>
      <c r="PM105" s="1909"/>
      <c r="PN105" s="1909"/>
      <c r="PO105" s="1910"/>
      <c r="PP105" s="1909"/>
      <c r="PQ105" s="1909"/>
      <c r="PR105" s="1909"/>
      <c r="PS105" s="1909"/>
      <c r="PT105" s="1910"/>
      <c r="PU105" s="1909"/>
      <c r="PV105" s="1909"/>
      <c r="PW105" s="1909"/>
      <c r="PX105" s="1909"/>
      <c r="PY105" s="1910"/>
      <c r="PZ105" s="1909"/>
      <c r="QA105" s="1909"/>
      <c r="QB105" s="1909"/>
      <c r="QC105" s="1909"/>
      <c r="QD105" s="1910"/>
      <c r="QE105" s="1909"/>
      <c r="QF105" s="1909"/>
      <c r="QG105" s="1909"/>
      <c r="QH105" s="1909"/>
      <c r="QI105" s="1910"/>
      <c r="QJ105" s="1909"/>
      <c r="QK105" s="1909"/>
      <c r="QL105" s="1909"/>
      <c r="QM105" s="1909"/>
      <c r="QN105" s="1910"/>
      <c r="QO105" s="1909"/>
      <c r="QP105" s="1909"/>
      <c r="QQ105" s="1909"/>
      <c r="QR105" s="1909"/>
      <c r="QS105" s="1910"/>
      <c r="QT105" s="1909"/>
      <c r="QU105" s="1909"/>
      <c r="QV105" s="1909"/>
      <c r="QW105" s="1909"/>
      <c r="QX105" s="1910"/>
      <c r="QY105" s="1909"/>
      <c r="QZ105" s="1909"/>
      <c r="RA105" s="1909"/>
      <c r="RB105" s="1909"/>
      <c r="RC105" s="1911" t="s">
        <v>1613</v>
      </c>
      <c r="RD105" s="1818"/>
      <c r="RE105" s="1818"/>
      <c r="RF105" s="1818"/>
      <c r="RG105" s="1818"/>
      <c r="RH105" s="1819"/>
      <c r="RI105" s="1818"/>
      <c r="RJ105" s="1818"/>
      <c r="RK105" s="1818"/>
      <c r="RL105" s="1818"/>
      <c r="RM105" s="1819"/>
      <c r="RN105" s="1818"/>
      <c r="RO105" s="1818"/>
      <c r="RP105" s="1818"/>
      <c r="RQ105" s="1818"/>
      <c r="RR105" s="1819"/>
      <c r="RS105" s="1818"/>
      <c r="RT105" s="1818"/>
      <c r="RU105" s="1818"/>
      <c r="RV105" s="1818"/>
      <c r="RW105" s="1819"/>
      <c r="RX105" s="1818"/>
      <c r="RY105" s="1818"/>
      <c r="RZ105" s="1818"/>
      <c r="SA105" s="1818"/>
      <c r="SB105" s="1819"/>
      <c r="SC105" s="1818"/>
      <c r="SD105" s="1818"/>
      <c r="SE105" s="1818"/>
      <c r="SF105" s="1818"/>
      <c r="SG105" s="1819"/>
      <c r="SH105" s="1818"/>
      <c r="SI105" s="1818"/>
      <c r="SJ105" s="1818"/>
      <c r="SK105" s="1818"/>
      <c r="SL105" s="1819"/>
      <c r="SM105" s="1818"/>
      <c r="SN105" s="1818"/>
      <c r="SO105" s="1818"/>
      <c r="SP105" s="1818"/>
      <c r="SQ105" s="1819"/>
      <c r="SR105" s="2203"/>
      <c r="SS105" s="2203"/>
      <c r="ST105" s="2203"/>
      <c r="SU105" s="2203"/>
      <c r="SV105" s="2203"/>
      <c r="SW105" s="2203"/>
      <c r="SX105" s="2203"/>
      <c r="SY105" s="2203"/>
      <c r="SZ105" s="2203"/>
      <c r="TA105" s="2203"/>
      <c r="TB105" s="2203"/>
      <c r="TC105" s="2203"/>
      <c r="TD105" s="2203"/>
      <c r="TE105" s="2203"/>
      <c r="TF105" s="2203"/>
      <c r="TG105" s="2203"/>
      <c r="TH105" s="2203"/>
      <c r="TI105" s="2203"/>
      <c r="TJ105" s="2203"/>
      <c r="TK105" s="2203"/>
      <c r="TL105" s="2203"/>
      <c r="TM105" s="2203"/>
      <c r="TN105" s="2203"/>
      <c r="TO105" s="2203"/>
      <c r="TP105" s="2203"/>
      <c r="TQ105" s="2203"/>
      <c r="TR105" s="2203"/>
      <c r="TS105" s="2203"/>
      <c r="TT105" s="2203"/>
      <c r="TU105" s="2203"/>
      <c r="TV105" s="2203"/>
      <c r="TW105" s="2203"/>
      <c r="TX105" s="2203"/>
      <c r="TY105" s="2203"/>
      <c r="TZ105" s="2203"/>
      <c r="UA105" s="2203"/>
      <c r="UB105" s="2203"/>
      <c r="UC105" s="2203"/>
      <c r="UD105" s="2203"/>
      <c r="UE105" s="2203"/>
      <c r="UF105" s="2203"/>
      <c r="UG105" s="2203"/>
      <c r="UH105" s="2203"/>
      <c r="UI105" s="2203"/>
      <c r="UJ105" s="2203"/>
      <c r="UK105" s="2203"/>
      <c r="UL105" s="2203"/>
      <c r="UM105" s="2203"/>
      <c r="UN105" s="2203"/>
      <c r="UO105" s="2203"/>
      <c r="UP105" s="2536"/>
      <c r="UQ105" s="2536"/>
      <c r="UR105" s="2536"/>
    </row>
    <row r="106" spans="4:564" ht="15" customHeight="1" outlineLevel="1">
      <c r="MT106" s="1799"/>
      <c r="MU106" s="4114"/>
      <c r="MV106" s="1799">
        <v>230</v>
      </c>
      <c r="MW106" s="1811"/>
      <c r="MX106" s="1812"/>
      <c r="MY106" s="1812"/>
      <c r="MZ106" s="1812"/>
      <c r="NA106" s="1812"/>
      <c r="NB106" s="1813"/>
      <c r="NC106" s="1812"/>
      <c r="ND106" s="1812"/>
      <c r="NE106" s="1812"/>
      <c r="NF106" s="1812"/>
      <c r="NG106" s="1813"/>
      <c r="NH106" s="1812"/>
      <c r="NI106" s="1815"/>
      <c r="NJ106" s="1815"/>
      <c r="NK106" s="1815"/>
      <c r="NL106" s="1816"/>
      <c r="NM106" s="1815"/>
      <c r="NN106" s="1815"/>
      <c r="NO106" s="1815"/>
      <c r="NP106" s="1815"/>
      <c r="NQ106" s="1816"/>
      <c r="NR106" s="1815"/>
      <c r="NS106" s="1815"/>
      <c r="NT106" s="1815"/>
      <c r="NU106" s="1815"/>
      <c r="NV106" s="1816"/>
      <c r="NW106" s="1815"/>
      <c r="NX106" s="1815"/>
      <c r="NY106" s="1815"/>
      <c r="NZ106" s="1815"/>
      <c r="OA106" s="1816"/>
      <c r="OB106" s="1815"/>
      <c r="OC106" s="1815"/>
      <c r="OD106" s="1815"/>
      <c r="OE106" s="1815"/>
      <c r="OF106" s="1816"/>
      <c r="OG106" s="1815"/>
      <c r="OH106" s="1815"/>
      <c r="OI106" s="1815"/>
      <c r="OJ106" s="1815"/>
      <c r="OK106" s="1816"/>
      <c r="OL106" s="1815"/>
      <c r="OM106" s="1815"/>
      <c r="ON106" s="1815"/>
      <c r="OO106" s="1815"/>
      <c r="OP106" s="1816"/>
      <c r="OQ106" s="1815"/>
      <c r="OR106" s="1815"/>
      <c r="OS106" s="1815"/>
      <c r="OT106" s="1815"/>
      <c r="OU106" s="1816"/>
      <c r="OV106" s="1815"/>
      <c r="OW106" s="1815"/>
      <c r="OX106" s="1815"/>
      <c r="OY106" s="1815"/>
      <c r="OZ106" s="1816"/>
      <c r="PA106" s="1815"/>
      <c r="PB106" s="1817"/>
      <c r="PC106" s="1818"/>
      <c r="PD106" s="1818"/>
      <c r="PE106" s="1819"/>
      <c r="PF106" s="1818"/>
      <c r="PG106" s="1818"/>
      <c r="PH106" s="1818"/>
      <c r="PI106" s="1818"/>
      <c r="PJ106" s="1819"/>
      <c r="PK106" s="1818"/>
      <c r="PL106" s="1818"/>
      <c r="PM106" s="1818"/>
      <c r="PN106" s="1818"/>
      <c r="PO106" s="1819"/>
      <c r="PP106" s="1818"/>
      <c r="PQ106" s="1818"/>
      <c r="PR106" s="1818"/>
      <c r="PS106" s="1818"/>
      <c r="PT106" s="1819"/>
      <c r="PU106" s="1818"/>
      <c r="PV106" s="1818"/>
      <c r="PW106" s="1818"/>
      <c r="PX106" s="1818"/>
      <c r="PY106" s="1819"/>
      <c r="PZ106" s="1818"/>
      <c r="QA106" s="1818"/>
      <c r="QB106" s="1818"/>
      <c r="QC106" s="1818"/>
      <c r="QD106" s="1819"/>
      <c r="QE106" s="1818"/>
      <c r="QF106" s="1818"/>
      <c r="QG106" s="1818"/>
      <c r="QH106" s="1818"/>
      <c r="QI106" s="1819"/>
      <c r="QJ106" s="1818"/>
      <c r="QK106" s="1818"/>
      <c r="QL106" s="1818"/>
      <c r="QM106" s="1818"/>
      <c r="QN106" s="1819"/>
      <c r="QO106" s="1818"/>
      <c r="QP106" s="1818"/>
      <c r="QQ106" s="1818"/>
      <c r="QR106" s="1818"/>
      <c r="QS106" s="1819"/>
      <c r="QT106" s="1818"/>
      <c r="QU106" s="1818"/>
      <c r="QV106" s="1818"/>
      <c r="QW106" s="1818"/>
      <c r="QX106" s="1819"/>
      <c r="QY106" s="1818"/>
      <c r="QZ106" s="1818"/>
      <c r="RA106" s="1818"/>
      <c r="RB106" s="1818"/>
      <c r="RC106" s="1819"/>
      <c r="RD106" s="1818"/>
      <c r="RE106" s="1818"/>
      <c r="RF106" s="1818"/>
      <c r="RG106" s="1818"/>
      <c r="RH106" s="1819"/>
      <c r="RI106" s="1818"/>
      <c r="RJ106" s="1818"/>
      <c r="RK106" s="1818"/>
      <c r="RL106" s="1818"/>
      <c r="RM106" s="1819"/>
      <c r="RN106" s="1818"/>
      <c r="RO106" s="1818"/>
      <c r="RP106" s="1818"/>
      <c r="RQ106" s="1818"/>
      <c r="RR106" s="1819"/>
      <c r="RS106" s="1818"/>
      <c r="RT106" s="1818"/>
      <c r="RU106" s="1818"/>
      <c r="RV106" s="1818"/>
      <c r="RW106" s="1819"/>
      <c r="RX106" s="1818"/>
      <c r="RY106" s="1818"/>
      <c r="RZ106" s="1818"/>
      <c r="SA106" s="1818"/>
      <c r="SB106" s="1819"/>
      <c r="SC106" s="1818"/>
      <c r="SD106" s="1818"/>
      <c r="SE106" s="1818"/>
      <c r="SF106" s="1818"/>
      <c r="SG106" s="1819"/>
      <c r="SH106" s="1818"/>
      <c r="SI106" s="1818"/>
      <c r="SJ106" s="1818"/>
      <c r="SK106" s="1818"/>
      <c r="SL106" s="1819"/>
      <c r="SM106" s="1818"/>
      <c r="SN106" s="1818"/>
      <c r="SO106" s="1818"/>
      <c r="SP106" s="1818"/>
      <c r="SQ106" s="1819"/>
      <c r="SR106" s="2203"/>
      <c r="SS106" s="2203"/>
      <c r="ST106" s="2203"/>
      <c r="SU106" s="2203"/>
      <c r="SV106" s="2203"/>
      <c r="SW106" s="2203"/>
      <c r="SX106" s="2203"/>
      <c r="SY106" s="2203"/>
      <c r="SZ106" s="2203"/>
      <c r="TA106" s="2203"/>
      <c r="TB106" s="2203"/>
      <c r="TC106" s="2203"/>
      <c r="TD106" s="2203"/>
      <c r="TE106" s="2203"/>
      <c r="TF106" s="2203"/>
      <c r="TG106" s="2203"/>
      <c r="TH106" s="2203"/>
      <c r="TI106" s="2203"/>
      <c r="TJ106" s="2203"/>
      <c r="TK106" s="2203"/>
      <c r="TL106" s="2203"/>
      <c r="TM106" s="2203"/>
      <c r="TN106" s="2203"/>
      <c r="TO106" s="2203"/>
      <c r="TP106" s="2203"/>
      <c r="TQ106" s="2203"/>
      <c r="TR106" s="2203"/>
      <c r="TS106" s="2203"/>
      <c r="TT106" s="2203"/>
      <c r="TU106" s="2203"/>
      <c r="TV106" s="2203"/>
      <c r="TW106" s="2203"/>
      <c r="TX106" s="2203"/>
      <c r="TY106" s="2203"/>
      <c r="TZ106" s="2203"/>
      <c r="UA106" s="2203"/>
      <c r="UB106" s="2203"/>
      <c r="UC106" s="2203"/>
      <c r="UD106" s="2203"/>
      <c r="UE106" s="2203"/>
      <c r="UF106" s="2203"/>
      <c r="UG106" s="2203"/>
      <c r="UH106" s="2203"/>
      <c r="UI106" s="2203"/>
      <c r="UJ106" s="2203"/>
      <c r="UK106" s="2203"/>
      <c r="UL106" s="2203"/>
      <c r="UM106" s="2203"/>
      <c r="UN106" s="2203"/>
      <c r="UO106" s="2203"/>
      <c r="UP106" s="2536"/>
      <c r="UQ106" s="2536"/>
      <c r="UR106" s="2536"/>
    </row>
    <row r="107" spans="4:564" ht="15" customHeight="1" outlineLevel="1">
      <c r="MT107" s="1827"/>
      <c r="MU107" s="4114"/>
      <c r="MV107" s="4115">
        <v>220</v>
      </c>
      <c r="MW107" s="4116" t="s">
        <v>1565</v>
      </c>
      <c r="MX107" s="4117"/>
      <c r="MY107" s="4117"/>
      <c r="MZ107" s="4117"/>
      <c r="NA107" s="4117"/>
      <c r="NB107" s="4117"/>
      <c r="NC107" s="4117"/>
      <c r="ND107" s="4118"/>
      <c r="NE107" s="2044" t="s">
        <v>1583</v>
      </c>
      <c r="NF107" s="2236"/>
      <c r="NG107" s="2237"/>
      <c r="NH107" s="2236"/>
      <c r="NI107" s="2236"/>
      <c r="NJ107" s="2236"/>
      <c r="NK107" s="2236"/>
      <c r="NL107" s="2237"/>
      <c r="NM107" s="2236"/>
      <c r="NN107" s="2236"/>
      <c r="NO107" s="2236"/>
      <c r="NP107" s="2236"/>
      <c r="NQ107" s="2237"/>
      <c r="NR107" s="2236"/>
      <c r="NS107" s="2236"/>
      <c r="NT107" s="2236"/>
      <c r="NU107" s="2236"/>
      <c r="NV107" s="2237"/>
      <c r="NW107" s="2236"/>
      <c r="NX107" s="2236"/>
      <c r="NY107" s="2236"/>
      <c r="NZ107" s="2236"/>
      <c r="OA107" s="2237"/>
      <c r="OB107" s="2236"/>
      <c r="OC107" s="2236"/>
      <c r="OD107" s="2236"/>
      <c r="OE107" s="2236"/>
      <c r="OF107" s="2237"/>
      <c r="OG107" s="2045" t="s">
        <v>1584</v>
      </c>
      <c r="OH107" s="1820"/>
      <c r="OI107" s="1820"/>
      <c r="OJ107" s="1820"/>
      <c r="OK107" s="1821"/>
      <c r="OL107" s="1820"/>
      <c r="OM107" s="1820"/>
      <c r="ON107" s="1820"/>
      <c r="OO107" s="1820"/>
      <c r="OP107" s="1821"/>
      <c r="OQ107" s="1820"/>
      <c r="OR107" s="1820"/>
      <c r="OS107" s="1820"/>
      <c r="OT107" s="1820"/>
      <c r="OU107" s="1821"/>
      <c r="OV107" s="1820"/>
      <c r="OW107" s="1820"/>
      <c r="OX107" s="1820"/>
      <c r="OY107" s="1820"/>
      <c r="OZ107" s="1821"/>
      <c r="PA107" s="1820"/>
      <c r="PB107" s="1930"/>
      <c r="PC107" s="1820"/>
      <c r="PD107" s="1820"/>
      <c r="PE107" s="2046"/>
      <c r="PF107" s="1820"/>
      <c r="PG107" s="1820"/>
      <c r="PH107" s="1820"/>
      <c r="PI107" s="1820"/>
      <c r="PJ107" s="1821"/>
      <c r="PK107" s="1820"/>
      <c r="PL107" s="1820"/>
      <c r="PM107" s="1820"/>
      <c r="PN107" s="1820"/>
      <c r="PO107" s="1821"/>
      <c r="PP107" s="2047"/>
      <c r="PQ107" s="1820"/>
      <c r="PR107" s="1820"/>
      <c r="PS107" s="1820"/>
      <c r="PT107" s="1821"/>
      <c r="PU107" s="1820"/>
      <c r="PV107" s="1820"/>
      <c r="PW107" s="1820"/>
      <c r="PX107" s="1820"/>
      <c r="PY107" s="1821"/>
      <c r="PZ107" s="1820"/>
      <c r="QA107" s="1820"/>
      <c r="QB107" s="1820"/>
      <c r="QC107" s="1820"/>
      <c r="QD107" s="1821"/>
      <c r="QE107" s="1820"/>
      <c r="QF107" s="1820"/>
      <c r="QG107" s="1820"/>
      <c r="QH107" s="1820"/>
      <c r="QI107" s="1821"/>
      <c r="QJ107" s="1820"/>
      <c r="QK107" s="1820"/>
      <c r="QL107" s="1820"/>
      <c r="QM107" s="1820"/>
      <c r="QN107" s="1821"/>
      <c r="QO107" s="1820"/>
      <c r="QP107" s="1820"/>
      <c r="QQ107" s="1820"/>
      <c r="QR107" s="1820"/>
      <c r="QS107" s="1821"/>
      <c r="QT107" s="1820"/>
      <c r="QU107" s="1820"/>
      <c r="QV107" s="1820"/>
      <c r="QW107" s="1820"/>
      <c r="QX107" s="1821"/>
      <c r="QY107" s="1820"/>
      <c r="QZ107" s="1820"/>
      <c r="RA107" s="1820"/>
      <c r="RB107" s="1820"/>
      <c r="RC107" s="1821"/>
      <c r="RD107" s="1820"/>
      <c r="RE107" s="1820"/>
      <c r="RF107" s="1820"/>
      <c r="RG107" s="1820"/>
      <c r="RH107" s="1821"/>
      <c r="RI107" s="1820"/>
      <c r="RJ107" s="1820"/>
      <c r="RK107" s="1820"/>
      <c r="RL107" s="1820"/>
      <c r="RM107" s="1821"/>
      <c r="RN107" s="1820"/>
      <c r="RO107" s="1820"/>
      <c r="RP107" s="1820"/>
      <c r="RQ107" s="1820"/>
      <c r="RR107" s="1821"/>
      <c r="RS107" s="1820"/>
      <c r="RT107" s="1820"/>
      <c r="RU107" s="1820"/>
      <c r="RV107" s="1820"/>
      <c r="RW107" s="1821"/>
      <c r="RX107" s="1820"/>
      <c r="RY107" s="1820"/>
      <c r="RZ107" s="1820"/>
      <c r="SA107" s="1820"/>
      <c r="SB107" s="1821"/>
      <c r="SC107" s="1820"/>
      <c r="SD107" s="1820"/>
      <c r="SE107" s="1820"/>
      <c r="SF107" s="1820"/>
      <c r="SG107" s="1821"/>
      <c r="SH107" s="1820"/>
      <c r="SI107" s="1820"/>
      <c r="SJ107" s="1820"/>
      <c r="SK107" s="1820"/>
      <c r="SL107" s="1821"/>
      <c r="SM107" s="1820"/>
      <c r="SN107" s="1820"/>
      <c r="SO107" s="1820"/>
      <c r="SP107" s="1820"/>
      <c r="SQ107" s="1821"/>
      <c r="SR107" s="2203"/>
      <c r="SS107" s="2203"/>
      <c r="ST107" s="2203"/>
      <c r="SU107" s="2203"/>
      <c r="SV107" s="2203"/>
      <c r="SW107" s="2203"/>
      <c r="SX107" s="2203"/>
      <c r="SY107" s="2203"/>
      <c r="SZ107" s="2203"/>
      <c r="TA107" s="2203"/>
      <c r="TB107" s="2203"/>
      <c r="TC107" s="2203"/>
      <c r="TD107" s="2203"/>
      <c r="TE107" s="2203"/>
      <c r="TF107" s="2203"/>
      <c r="TG107" s="2203"/>
      <c r="TH107" s="2203"/>
      <c r="TI107" s="2203"/>
      <c r="TJ107" s="2203"/>
      <c r="TK107" s="2203"/>
      <c r="TL107" s="2203"/>
      <c r="TM107" s="2203"/>
      <c r="TN107" s="2203"/>
      <c r="TO107" s="2203"/>
      <c r="TP107" s="2203"/>
      <c r="TQ107" s="2203"/>
      <c r="TR107" s="2203"/>
      <c r="TS107" s="2203"/>
      <c r="TT107" s="2203"/>
      <c r="TU107" s="2203"/>
      <c r="TV107" s="2203"/>
      <c r="TW107" s="2203"/>
      <c r="TX107" s="2203"/>
      <c r="TY107" s="2203"/>
      <c r="TZ107" s="2203"/>
      <c r="UA107" s="2203"/>
      <c r="UB107" s="2203"/>
      <c r="UC107" s="2203"/>
      <c r="UD107" s="2203"/>
      <c r="UE107" s="2203"/>
      <c r="UF107" s="2203"/>
      <c r="UG107" s="2203"/>
      <c r="UH107" s="2203"/>
      <c r="UI107" s="2203"/>
      <c r="UJ107" s="2203"/>
      <c r="UK107" s="2203"/>
      <c r="UL107" s="2203"/>
      <c r="UM107" s="2203"/>
      <c r="UN107" s="2203"/>
      <c r="UO107" s="2203"/>
      <c r="UP107" s="2536"/>
      <c r="UQ107" s="2536"/>
      <c r="UR107" s="2536"/>
    </row>
    <row r="108" spans="4:564" ht="15" customHeight="1" outlineLevel="1">
      <c r="MT108" s="1827"/>
      <c r="MU108" s="4114"/>
      <c r="MV108" s="4115"/>
      <c r="MW108" s="1874"/>
      <c r="MX108" s="1818"/>
      <c r="MY108" s="1818"/>
      <c r="MZ108" s="1818"/>
      <c r="NA108" s="1818"/>
      <c r="NB108" s="1819"/>
      <c r="NC108" s="1818"/>
      <c r="ND108" s="1818"/>
      <c r="NE108" s="1818"/>
      <c r="NF108" s="1818"/>
      <c r="NG108" s="1819"/>
      <c r="NH108" s="1818"/>
      <c r="NI108" s="1818"/>
      <c r="NJ108" s="1818"/>
      <c r="NK108" s="1818"/>
      <c r="NL108" s="1819"/>
      <c r="NM108" s="1818"/>
      <c r="NN108" s="1818"/>
      <c r="NO108" s="1818"/>
      <c r="NP108" s="1818"/>
      <c r="NQ108" s="1819"/>
      <c r="NR108" s="1818"/>
      <c r="NS108" s="1818"/>
      <c r="NT108" s="1818"/>
      <c r="NU108" s="2048"/>
      <c r="NV108" s="2238" t="s">
        <v>1585</v>
      </c>
      <c r="NW108" s="1935"/>
      <c r="NX108" s="1935"/>
      <c r="NY108" s="1935"/>
      <c r="NZ108" s="1935"/>
      <c r="OA108" s="1934"/>
      <c r="OB108" s="1935"/>
      <c r="OC108" s="1935"/>
      <c r="OD108" s="1935"/>
      <c r="OE108" s="1935"/>
      <c r="OF108" s="1934"/>
      <c r="OG108" s="1935"/>
      <c r="OH108" s="1935"/>
      <c r="OI108" s="1935"/>
      <c r="OJ108" s="1935"/>
      <c r="OK108" s="1934"/>
      <c r="OL108" s="1935"/>
      <c r="OM108" s="1935"/>
      <c r="ON108" s="1935"/>
      <c r="OO108" s="1935"/>
      <c r="OP108" s="1934"/>
      <c r="OQ108" s="1935"/>
      <c r="OR108" s="1935"/>
      <c r="OS108" s="1935"/>
      <c r="OT108" s="1935"/>
      <c r="OU108" s="1938"/>
      <c r="OV108" s="1937"/>
      <c r="OW108" s="1937"/>
      <c r="OX108" s="1937"/>
      <c r="OY108" s="1937"/>
      <c r="OZ108" s="1938"/>
      <c r="PA108" s="1937"/>
      <c r="PB108" s="2239"/>
      <c r="PC108" s="1937"/>
      <c r="PD108" s="1937"/>
      <c r="PE108" s="1938"/>
      <c r="PF108" s="1937"/>
      <c r="PG108" s="1937"/>
      <c r="PH108" s="1937"/>
      <c r="PI108" s="1939" t="s">
        <v>1586</v>
      </c>
      <c r="PJ108" s="1819"/>
      <c r="PK108" s="1818"/>
      <c r="PL108" s="1818"/>
      <c r="PM108" s="1818"/>
      <c r="PN108" s="1818"/>
      <c r="PO108" s="1819"/>
      <c r="PP108" s="2033"/>
      <c r="PQ108" s="1818"/>
      <c r="PR108" s="1818"/>
      <c r="PS108" s="1818"/>
      <c r="PT108" s="1819"/>
      <c r="PU108" s="1818"/>
      <c r="PV108" s="1818"/>
      <c r="PW108" s="1818"/>
      <c r="PX108" s="1818"/>
      <c r="PY108" s="1819"/>
      <c r="PZ108" s="1818"/>
      <c r="QA108" s="1818"/>
      <c r="QB108" s="1818"/>
      <c r="QC108" s="1818"/>
      <c r="QD108" s="1819"/>
      <c r="QE108" s="1818"/>
      <c r="QF108" s="1818"/>
      <c r="QG108" s="1818"/>
      <c r="QH108" s="1818"/>
      <c r="QI108" s="1819"/>
      <c r="QJ108" s="1818"/>
      <c r="QK108" s="1818"/>
      <c r="QL108" s="1818"/>
      <c r="QM108" s="1818"/>
      <c r="QN108" s="1819"/>
      <c r="QO108" s="1818"/>
      <c r="QP108" s="1818"/>
      <c r="QQ108" s="1818"/>
      <c r="QR108" s="1818"/>
      <c r="QS108" s="1819"/>
      <c r="QT108" s="1818"/>
      <c r="QU108" s="1818"/>
      <c r="QV108" s="1818"/>
      <c r="QW108" s="1818"/>
      <c r="QX108" s="1819"/>
      <c r="QY108" s="1818"/>
      <c r="QZ108" s="1818"/>
      <c r="RA108" s="1818"/>
      <c r="RB108" s="1818"/>
      <c r="RC108" s="1819"/>
      <c r="RD108" s="1818"/>
      <c r="RE108" s="1818"/>
      <c r="RF108" s="1818"/>
      <c r="RG108" s="1818"/>
      <c r="RH108" s="1819"/>
      <c r="RI108" s="1818"/>
      <c r="RJ108" s="1818"/>
      <c r="RK108" s="1818"/>
      <c r="RL108" s="1818"/>
      <c r="RM108" s="1819"/>
      <c r="RN108" s="1818"/>
      <c r="RO108" s="1818"/>
      <c r="RP108" s="1818"/>
      <c r="RQ108" s="1818"/>
      <c r="RR108" s="1819"/>
      <c r="RS108" s="1818"/>
      <c r="RT108" s="1818"/>
      <c r="RU108" s="1818"/>
      <c r="RV108" s="1818"/>
      <c r="RW108" s="1819"/>
      <c r="RX108" s="1818"/>
      <c r="RY108" s="1818"/>
      <c r="RZ108" s="1818"/>
      <c r="SA108" s="1818"/>
      <c r="SB108" s="1819"/>
      <c r="SC108" s="1818"/>
      <c r="SD108" s="1818"/>
      <c r="SE108" s="1818"/>
      <c r="SF108" s="1818"/>
      <c r="SG108" s="1819"/>
      <c r="SH108" s="1818"/>
      <c r="SI108" s="1818"/>
      <c r="SJ108" s="1818"/>
      <c r="SK108" s="1818"/>
      <c r="SL108" s="1819"/>
      <c r="SM108" s="1818"/>
      <c r="SN108" s="1818"/>
      <c r="SO108" s="1818"/>
      <c r="SP108" s="1818"/>
      <c r="SQ108" s="1819"/>
      <c r="SR108" s="2203"/>
      <c r="SS108" s="2203"/>
      <c r="ST108" s="2203"/>
      <c r="SU108" s="2203"/>
      <c r="SV108" s="2203"/>
      <c r="SW108" s="2203"/>
      <c r="SX108" s="2203"/>
      <c r="SY108" s="2203"/>
      <c r="SZ108" s="2203"/>
      <c r="TA108" s="2203"/>
      <c r="TB108" s="2203"/>
      <c r="TC108" s="2203"/>
      <c r="TD108" s="2203"/>
      <c r="TE108" s="2203"/>
      <c r="TF108" s="2203"/>
      <c r="TG108" s="2203"/>
      <c r="TH108" s="2203"/>
      <c r="TI108" s="2203"/>
      <c r="TJ108" s="2203"/>
      <c r="TK108" s="2203"/>
      <c r="TL108" s="2203"/>
      <c r="TM108" s="2203"/>
      <c r="TN108" s="2203"/>
      <c r="TO108" s="2203"/>
      <c r="TP108" s="2203"/>
      <c r="TQ108" s="2203"/>
      <c r="TR108" s="2203"/>
      <c r="TS108" s="2203"/>
      <c r="TT108" s="2203"/>
      <c r="TU108" s="2203"/>
      <c r="TV108" s="2203"/>
      <c r="TW108" s="2203"/>
      <c r="TX108" s="2203"/>
      <c r="TY108" s="2203"/>
      <c r="TZ108" s="2203"/>
      <c r="UA108" s="2203"/>
      <c r="UB108" s="2203"/>
      <c r="UC108" s="2203"/>
      <c r="UD108" s="2203"/>
      <c r="UE108" s="2203"/>
      <c r="UF108" s="2203"/>
      <c r="UG108" s="2203"/>
      <c r="UH108" s="2203"/>
      <c r="UI108" s="2203"/>
      <c r="UJ108" s="2203"/>
      <c r="UK108" s="2203"/>
      <c r="UL108" s="2203"/>
      <c r="UM108" s="2203"/>
      <c r="UN108" s="2203"/>
      <c r="UO108" s="2203"/>
      <c r="UP108" s="2536"/>
      <c r="UQ108" s="2536"/>
      <c r="UR108" s="2536"/>
    </row>
    <row r="109" spans="4:564" ht="15" customHeight="1" outlineLevel="1">
      <c r="MT109" s="1799"/>
      <c r="MU109" s="4114"/>
      <c r="MV109" s="1799">
        <v>210</v>
      </c>
      <c r="MW109" s="1811"/>
      <c r="MX109" s="1812"/>
      <c r="MY109" s="1812"/>
      <c r="MZ109" s="1812"/>
      <c r="NA109" s="1812"/>
      <c r="NB109" s="1813"/>
      <c r="NC109" s="1812"/>
      <c r="ND109" s="1812"/>
      <c r="NE109" s="1812"/>
      <c r="NF109" s="1812"/>
      <c r="NG109" s="1813"/>
      <c r="NH109" s="1812"/>
      <c r="NI109" s="1815"/>
      <c r="NJ109" s="1815"/>
      <c r="NK109" s="1815"/>
      <c r="NL109" s="1816"/>
      <c r="NM109" s="1815"/>
      <c r="NN109" s="1815"/>
      <c r="NO109" s="1815"/>
      <c r="NP109" s="1815"/>
      <c r="NQ109" s="1816"/>
      <c r="NR109" s="1940"/>
      <c r="NS109" s="1815"/>
      <c r="NT109" s="1815"/>
      <c r="NU109" s="2049"/>
      <c r="NV109" s="1816"/>
      <c r="NW109" s="1815"/>
      <c r="NX109" s="1815"/>
      <c r="NY109" s="1815"/>
      <c r="NZ109" s="1815"/>
      <c r="OA109" s="1816"/>
      <c r="OB109" s="1815"/>
      <c r="OC109" s="1815"/>
      <c r="OD109" s="1815"/>
      <c r="OE109" s="1815"/>
      <c r="OF109" s="1816"/>
      <c r="OG109" s="1815"/>
      <c r="OH109" s="1815"/>
      <c r="OI109" s="1815"/>
      <c r="OJ109" s="1815"/>
      <c r="OK109" s="1941"/>
      <c r="OL109" s="1815"/>
      <c r="OM109" s="1815"/>
      <c r="ON109" s="1815"/>
      <c r="OO109" s="1815"/>
      <c r="OP109" s="1816"/>
      <c r="OQ109" s="1815"/>
      <c r="OR109" s="1815"/>
      <c r="OS109" s="1815"/>
      <c r="OT109" s="1815"/>
      <c r="OU109" s="1816"/>
      <c r="OV109" s="1815"/>
      <c r="OW109" s="1815"/>
      <c r="OX109" s="1815"/>
      <c r="OY109" s="1815"/>
      <c r="OZ109" s="1816"/>
      <c r="PA109" s="1815"/>
      <c r="PB109" s="1817"/>
      <c r="PC109" s="1818"/>
      <c r="PD109" s="1818"/>
      <c r="PE109" s="1819"/>
      <c r="PF109" s="1818"/>
      <c r="PG109" s="1818"/>
      <c r="PH109" s="1818"/>
      <c r="PI109" s="1818"/>
      <c r="PJ109" s="1819"/>
      <c r="PK109" s="1818"/>
      <c r="PL109" s="1818"/>
      <c r="PM109" s="1818"/>
      <c r="PN109" s="1818"/>
      <c r="PO109" s="1819"/>
      <c r="PP109" s="1818"/>
      <c r="PQ109" s="1818"/>
      <c r="PR109" s="1818"/>
      <c r="PS109" s="1818"/>
      <c r="PT109" s="1819"/>
      <c r="PU109" s="1818"/>
      <c r="PV109" s="1818"/>
      <c r="PW109" s="1818"/>
      <c r="PX109" s="1818"/>
      <c r="PY109" s="1819"/>
      <c r="PZ109" s="1818"/>
      <c r="QA109" s="1818"/>
      <c r="QB109" s="1818"/>
      <c r="QC109" s="1818"/>
      <c r="QD109" s="1819"/>
      <c r="QE109" s="1818"/>
      <c r="QF109" s="1818"/>
      <c r="QG109" s="1818"/>
      <c r="QH109" s="1818"/>
      <c r="QI109" s="1819"/>
      <c r="QJ109" s="1818"/>
      <c r="QK109" s="1818"/>
      <c r="QL109" s="1818"/>
      <c r="QM109" s="1818"/>
      <c r="QN109" s="1819"/>
      <c r="QO109" s="1818"/>
      <c r="QP109" s="1818"/>
      <c r="QQ109" s="1818"/>
      <c r="QR109" s="1818"/>
      <c r="QS109" s="1819"/>
      <c r="QT109" s="1818"/>
      <c r="QU109" s="1818"/>
      <c r="QV109" s="1818"/>
      <c r="QW109" s="1818"/>
      <c r="QX109" s="1819"/>
      <c r="QY109" s="1818"/>
      <c r="QZ109" s="1818"/>
      <c r="RA109" s="1818"/>
      <c r="RB109" s="1818"/>
      <c r="RC109" s="1819"/>
      <c r="RD109" s="1818"/>
      <c r="RE109" s="1818"/>
      <c r="RF109" s="1818"/>
      <c r="RG109" s="1818"/>
      <c r="RH109" s="1819"/>
      <c r="RI109" s="1818"/>
      <c r="RJ109" s="1818"/>
      <c r="RK109" s="1818"/>
      <c r="RL109" s="1818"/>
      <c r="RM109" s="1819"/>
      <c r="RN109" s="1818"/>
      <c r="RO109" s="1818"/>
      <c r="RP109" s="1818"/>
      <c r="RQ109" s="1818"/>
      <c r="RR109" s="1819"/>
      <c r="RS109" s="1818"/>
      <c r="RT109" s="1818"/>
      <c r="RU109" s="1818"/>
      <c r="RV109" s="1818"/>
      <c r="RW109" s="1819"/>
      <c r="RX109" s="1818"/>
      <c r="RY109" s="1818"/>
      <c r="RZ109" s="1818"/>
      <c r="SA109" s="1818"/>
      <c r="SB109" s="1819"/>
      <c r="SC109" s="1818"/>
      <c r="SD109" s="1818"/>
      <c r="SE109" s="1818"/>
      <c r="SF109" s="1818"/>
      <c r="SG109" s="1819"/>
      <c r="SH109" s="1818"/>
      <c r="SI109" s="1818"/>
      <c r="SJ109" s="1818"/>
      <c r="SK109" s="1818"/>
      <c r="SL109" s="1819"/>
      <c r="SM109" s="1818"/>
      <c r="SN109" s="1818"/>
      <c r="SO109" s="1818"/>
      <c r="SP109" s="1818"/>
      <c r="SQ109" s="1819"/>
      <c r="SR109" s="2203"/>
      <c r="SS109" s="2203"/>
      <c r="ST109" s="2203"/>
      <c r="SU109" s="2203"/>
      <c r="SV109" s="2203"/>
      <c r="SW109" s="2203"/>
      <c r="SX109" s="2203"/>
      <c r="SY109" s="2203"/>
      <c r="SZ109" s="2203"/>
      <c r="TA109" s="2203"/>
      <c r="TB109" s="2203"/>
      <c r="TC109" s="2203"/>
      <c r="TD109" s="2203"/>
      <c r="TE109" s="2203"/>
      <c r="TF109" s="2203"/>
      <c r="TG109" s="2203"/>
      <c r="TH109" s="2203"/>
      <c r="TI109" s="2203"/>
      <c r="TJ109" s="2203"/>
      <c r="TK109" s="2203"/>
      <c r="TL109" s="2203"/>
      <c r="TM109" s="2203"/>
      <c r="TN109" s="2203"/>
      <c r="TO109" s="2203"/>
      <c r="TP109" s="2203"/>
      <c r="TQ109" s="2203"/>
      <c r="TR109" s="2203"/>
      <c r="TS109" s="2203"/>
      <c r="TT109" s="2203"/>
      <c r="TU109" s="2203"/>
      <c r="TV109" s="2203"/>
      <c r="TW109" s="2203"/>
      <c r="TX109" s="2203"/>
      <c r="TY109" s="2203"/>
      <c r="TZ109" s="2203"/>
      <c r="UA109" s="2203"/>
      <c r="UB109" s="2203"/>
      <c r="UC109" s="2203"/>
      <c r="UD109" s="2203"/>
      <c r="UE109" s="2203"/>
      <c r="UF109" s="2203"/>
      <c r="UG109" s="2203"/>
      <c r="UH109" s="2203"/>
      <c r="UI109" s="2203"/>
      <c r="UJ109" s="2203"/>
      <c r="UK109" s="2203"/>
      <c r="UL109" s="2203"/>
      <c r="UM109" s="2203"/>
      <c r="UN109" s="2203"/>
      <c r="UO109" s="2203"/>
      <c r="UP109" s="2536"/>
      <c r="UQ109" s="2536"/>
      <c r="UR109" s="2536"/>
    </row>
    <row r="110" spans="4:564" ht="15" customHeight="1" outlineLevel="1">
      <c r="MT110" s="1799"/>
      <c r="MU110" s="4114"/>
      <c r="MV110" s="4119">
        <v>200</v>
      </c>
      <c r="MW110" s="1942"/>
      <c r="MX110" s="1923"/>
      <c r="MY110" s="1923"/>
      <c r="MZ110" s="1923"/>
      <c r="NA110" s="1923"/>
      <c r="NB110" s="1924"/>
      <c r="NC110" s="1923"/>
      <c r="ND110" s="1923"/>
      <c r="NE110" s="1923"/>
      <c r="NF110" s="1923"/>
      <c r="NG110" s="1924"/>
      <c r="NH110" s="1943"/>
      <c r="NI110" s="1943"/>
      <c r="NJ110" s="1943"/>
      <c r="NK110" s="1943"/>
      <c r="NL110" s="1944"/>
      <c r="NM110" s="1943"/>
      <c r="NN110" s="1943"/>
      <c r="NO110" s="1943"/>
      <c r="NP110" s="1943"/>
      <c r="NQ110" s="1944"/>
      <c r="NR110" s="1943"/>
      <c r="NS110" s="1943"/>
      <c r="NT110" s="1943"/>
      <c r="NU110" s="1943"/>
      <c r="NV110" s="1944"/>
      <c r="NW110" s="1943"/>
      <c r="NX110" s="1943"/>
      <c r="NY110" s="1943"/>
      <c r="NZ110" s="1943"/>
      <c r="OA110" s="1945" t="s">
        <v>1696</v>
      </c>
      <c r="OB110" s="1820"/>
      <c r="OC110" s="1820"/>
      <c r="OD110" s="1820"/>
      <c r="OE110" s="1820"/>
      <c r="OF110" s="1821"/>
      <c r="OG110" s="1820"/>
      <c r="OH110" s="1820"/>
      <c r="OI110" s="1820"/>
      <c r="OJ110" s="1820"/>
      <c r="OK110" s="1821"/>
      <c r="OL110" s="1820"/>
      <c r="OM110" s="1820"/>
      <c r="ON110" s="1820"/>
      <c r="OO110" s="1820"/>
      <c r="OP110" s="1821"/>
      <c r="OQ110" s="1820"/>
      <c r="OR110" s="1820"/>
      <c r="OS110" s="1820"/>
      <c r="OT110" s="1820"/>
      <c r="OU110" s="1821"/>
      <c r="OV110" s="1820"/>
      <c r="OW110" s="1820"/>
      <c r="OX110" s="1923"/>
      <c r="OY110" s="1923"/>
      <c r="OZ110" s="1924"/>
      <c r="PA110" s="1820"/>
      <c r="PB110" s="1822"/>
      <c r="PC110" s="1823"/>
      <c r="PD110" s="1823"/>
      <c r="PE110" s="1837"/>
      <c r="PF110" s="1823"/>
      <c r="PG110" s="1823"/>
      <c r="PH110" s="1823"/>
      <c r="PI110" s="1823"/>
      <c r="PJ110" s="1837"/>
      <c r="PK110" s="1823"/>
      <c r="PL110" s="1823"/>
      <c r="PM110" s="1823"/>
      <c r="PN110" s="1823"/>
      <c r="PO110" s="1837"/>
      <c r="PP110" s="1823"/>
      <c r="PQ110" s="1823"/>
      <c r="PR110" s="1823"/>
      <c r="PS110" s="1823"/>
      <c r="PT110" s="1837"/>
      <c r="PU110" s="1823"/>
      <c r="PV110" s="1823"/>
      <c r="PW110" s="1823"/>
      <c r="PX110" s="1823"/>
      <c r="PY110" s="1837"/>
      <c r="PZ110" s="1823"/>
      <c r="QA110" s="1823"/>
      <c r="QB110" s="1823"/>
      <c r="QC110" s="1823"/>
      <c r="QD110" s="1837"/>
      <c r="QE110" s="1823"/>
      <c r="QF110" s="1823"/>
      <c r="QG110" s="1823"/>
      <c r="QH110" s="1823"/>
      <c r="QI110" s="1837"/>
      <c r="QJ110" s="1823"/>
      <c r="QK110" s="1823"/>
      <c r="QL110" s="1823"/>
      <c r="QM110" s="1823"/>
      <c r="QN110" s="1837"/>
      <c r="QO110" s="1823"/>
      <c r="QP110" s="1823"/>
      <c r="QQ110" s="1823"/>
      <c r="QR110" s="1823"/>
      <c r="QS110" s="1837"/>
      <c r="QT110" s="1823"/>
      <c r="QU110" s="1823"/>
      <c r="QV110" s="1823"/>
      <c r="QW110" s="1823"/>
      <c r="QX110" s="1837"/>
      <c r="QY110" s="1823"/>
      <c r="QZ110" s="1823"/>
      <c r="RA110" s="1823"/>
      <c r="RB110" s="1823"/>
      <c r="RC110" s="1837"/>
      <c r="RD110" s="1823"/>
      <c r="RE110" s="1823"/>
      <c r="RF110" s="1823"/>
      <c r="RG110" s="1823"/>
      <c r="RH110" s="1837"/>
      <c r="RI110" s="1823"/>
      <c r="RJ110" s="1823"/>
      <c r="RK110" s="1823"/>
      <c r="RL110" s="1823"/>
      <c r="RM110" s="1837"/>
      <c r="RN110" s="1823"/>
      <c r="RO110" s="1823"/>
      <c r="RP110" s="1823"/>
      <c r="RQ110" s="1823"/>
      <c r="RR110" s="1837"/>
      <c r="RS110" s="1823"/>
      <c r="RT110" s="1823"/>
      <c r="RU110" s="1823"/>
      <c r="RV110" s="1823"/>
      <c r="RW110" s="1837"/>
      <c r="RX110" s="1823"/>
      <c r="RY110" s="1823"/>
      <c r="RZ110" s="1823"/>
      <c r="SA110" s="1823"/>
      <c r="SB110" s="1837"/>
      <c r="SC110" s="1823"/>
      <c r="SD110" s="1823"/>
      <c r="SE110" s="1823"/>
      <c r="SF110" s="1823"/>
      <c r="SG110" s="1837"/>
      <c r="SH110" s="1823"/>
      <c r="SI110" s="1823"/>
      <c r="SJ110" s="1823"/>
      <c r="SK110" s="1823"/>
      <c r="SL110" s="1837"/>
      <c r="SM110" s="1823"/>
      <c r="SN110" s="1823"/>
      <c r="SO110" s="1823"/>
      <c r="SP110" s="1823"/>
      <c r="SQ110" s="1837"/>
      <c r="SR110" s="1799"/>
      <c r="SS110" s="1799"/>
      <c r="ST110" s="1799"/>
      <c r="SU110" s="1799"/>
      <c r="SV110" s="1799"/>
      <c r="SW110" s="1799"/>
      <c r="SX110" s="1799"/>
      <c r="SY110" s="1799"/>
      <c r="SZ110" s="1799"/>
      <c r="TA110" s="1799"/>
      <c r="TB110" s="1799"/>
      <c r="TC110" s="1799"/>
      <c r="TD110" s="1799"/>
      <c r="TE110" s="1799"/>
      <c r="TF110" s="1799"/>
      <c r="TG110" s="1799"/>
      <c r="TH110" s="1799"/>
      <c r="TI110" s="1799"/>
      <c r="TJ110" s="1799"/>
      <c r="TK110" s="1799"/>
      <c r="TL110" s="1799"/>
      <c r="TM110" s="1799"/>
      <c r="TN110" s="1799"/>
      <c r="TO110" s="1799"/>
      <c r="TP110" s="1799"/>
      <c r="TQ110" s="1799"/>
      <c r="TR110" s="1799"/>
      <c r="TS110" s="1799"/>
      <c r="TT110" s="1799"/>
      <c r="TU110" s="1799"/>
      <c r="TV110" s="1799"/>
      <c r="TW110" s="1799"/>
      <c r="TX110" s="1799"/>
      <c r="TY110" s="1799"/>
      <c r="TZ110" s="1799"/>
      <c r="UA110" s="1799"/>
      <c r="UB110" s="1799"/>
      <c r="UC110" s="1799"/>
      <c r="UD110" s="1799"/>
      <c r="UE110" s="1799"/>
      <c r="UF110" s="1799"/>
      <c r="UG110" s="1799"/>
      <c r="UH110" s="1799"/>
      <c r="UI110" s="1799"/>
      <c r="UJ110" s="1799"/>
      <c r="UK110" s="1799"/>
      <c r="UL110" s="1799"/>
      <c r="UM110" s="1799"/>
      <c r="UN110" s="1799"/>
      <c r="UO110" s="1799"/>
      <c r="UP110" s="2536"/>
      <c r="UQ110" s="2536"/>
      <c r="UR110" s="2536"/>
    </row>
    <row r="111" spans="4:564" ht="15" customHeight="1" outlineLevel="1">
      <c r="MT111" s="1799"/>
      <c r="MU111" s="4114"/>
      <c r="MV111" s="4119"/>
      <c r="MW111" s="1946"/>
      <c r="MX111" s="1947"/>
      <c r="MY111" s="1947"/>
      <c r="MZ111" s="1947"/>
      <c r="NA111" s="1947"/>
      <c r="NB111" s="1948"/>
      <c r="NC111" s="1947"/>
      <c r="ND111" s="1947"/>
      <c r="NE111" s="1823"/>
      <c r="NF111" s="1823"/>
      <c r="NG111" s="1837"/>
      <c r="NH111" s="1823"/>
      <c r="NI111" s="1823"/>
      <c r="NJ111" s="1823"/>
      <c r="NK111" s="1823"/>
      <c r="NL111" s="1837"/>
      <c r="NM111" s="1823"/>
      <c r="NN111" s="1823"/>
      <c r="NO111" s="1823"/>
      <c r="NP111" s="1823"/>
      <c r="NQ111" s="1837"/>
      <c r="NR111" s="1823"/>
      <c r="NS111" s="1823"/>
      <c r="NT111" s="1823"/>
      <c r="NU111" s="1823"/>
      <c r="NV111" s="1837"/>
      <c r="NW111" s="1949"/>
      <c r="NX111" s="1949"/>
      <c r="NY111" s="1949"/>
      <c r="NZ111" s="1949"/>
      <c r="OA111" s="1950"/>
      <c r="OB111" s="1949"/>
      <c r="OC111" s="1949"/>
      <c r="OD111" s="1949"/>
      <c r="OE111" s="1949"/>
      <c r="OF111" s="1951"/>
      <c r="OG111" s="1949"/>
      <c r="OH111" s="1949"/>
      <c r="OI111" s="1949"/>
      <c r="OJ111" s="1949"/>
      <c r="OK111" s="1951"/>
      <c r="OL111" s="1949"/>
      <c r="OM111" s="1949"/>
      <c r="ON111" s="1949"/>
      <c r="OO111" s="1949"/>
      <c r="OP111" s="1951"/>
      <c r="OQ111" s="1949"/>
      <c r="OR111" s="1949"/>
      <c r="OS111" s="1949"/>
      <c r="OT111" s="1949"/>
      <c r="OU111" s="1951"/>
      <c r="OV111" s="1949"/>
      <c r="OW111" s="1949"/>
      <c r="OX111" s="1949"/>
      <c r="OY111" s="1949"/>
      <c r="OZ111" s="1951"/>
      <c r="PA111" s="1949"/>
      <c r="PB111" s="1952"/>
      <c r="PC111" s="1949"/>
      <c r="PD111" s="1949"/>
      <c r="PE111" s="1950" t="s">
        <v>1697</v>
      </c>
      <c r="PF111" s="1953"/>
      <c r="PG111" s="1823"/>
      <c r="PH111" s="1823"/>
      <c r="PI111" s="1823"/>
      <c r="PJ111" s="1837"/>
      <c r="PK111" s="1823"/>
      <c r="PL111" s="1823"/>
      <c r="PM111" s="1823"/>
      <c r="PN111" s="1823"/>
      <c r="PO111" s="1837"/>
      <c r="PP111" s="1823"/>
      <c r="PQ111" s="1823"/>
      <c r="PR111" s="1823"/>
      <c r="PS111" s="1823"/>
      <c r="PT111" s="1837"/>
      <c r="PU111" s="1823"/>
      <c r="PV111" s="1823"/>
      <c r="PW111" s="1823"/>
      <c r="PX111" s="1823"/>
      <c r="PY111" s="1837"/>
      <c r="PZ111" s="1823"/>
      <c r="QA111" s="1823"/>
      <c r="QB111" s="1823"/>
      <c r="QC111" s="1823"/>
      <c r="QD111" s="1837"/>
      <c r="QE111" s="1823"/>
      <c r="QF111" s="1823"/>
      <c r="QG111" s="1823"/>
      <c r="QH111" s="1823"/>
      <c r="QI111" s="1837"/>
      <c r="QJ111" s="1823"/>
      <c r="QK111" s="1823"/>
      <c r="QL111" s="1823"/>
      <c r="QM111" s="1823"/>
      <c r="QN111" s="1837"/>
      <c r="QO111" s="1823"/>
      <c r="QP111" s="1823"/>
      <c r="QQ111" s="1823"/>
      <c r="QR111" s="1823"/>
      <c r="QS111" s="1837"/>
      <c r="QT111" s="1823"/>
      <c r="QU111" s="1823"/>
      <c r="QV111" s="1823"/>
      <c r="QW111" s="1823"/>
      <c r="QX111" s="1837"/>
      <c r="QY111" s="1823"/>
      <c r="QZ111" s="1823"/>
      <c r="RA111" s="1823"/>
      <c r="RB111" s="1823"/>
      <c r="RC111" s="1837"/>
      <c r="RD111" s="1823"/>
      <c r="RE111" s="1823"/>
      <c r="RF111" s="1823"/>
      <c r="RG111" s="1823"/>
      <c r="RH111" s="1837"/>
      <c r="RI111" s="1823"/>
      <c r="RJ111" s="1823"/>
      <c r="RK111" s="1823"/>
      <c r="RL111" s="1823"/>
      <c r="RM111" s="1837"/>
      <c r="RN111" s="1823"/>
      <c r="RO111" s="1823"/>
      <c r="RP111" s="1823"/>
      <c r="RQ111" s="1823"/>
      <c r="RR111" s="1837"/>
      <c r="RS111" s="1823"/>
      <c r="RT111" s="1823"/>
      <c r="RU111" s="1823"/>
      <c r="RV111" s="1823"/>
      <c r="RW111" s="1837"/>
      <c r="RX111" s="1823"/>
      <c r="RY111" s="1823"/>
      <c r="RZ111" s="1823"/>
      <c r="SA111" s="1823"/>
      <c r="SB111" s="1837"/>
      <c r="SC111" s="1823"/>
      <c r="SD111" s="1823"/>
      <c r="SE111" s="1823"/>
      <c r="SF111" s="1823"/>
      <c r="SG111" s="1837"/>
      <c r="SH111" s="1823"/>
      <c r="SI111" s="1823"/>
      <c r="SJ111" s="1823"/>
      <c r="SK111" s="1823"/>
      <c r="SL111" s="1837"/>
      <c r="SM111" s="1823"/>
      <c r="SN111" s="1823"/>
      <c r="SO111" s="1823"/>
      <c r="SP111" s="1823"/>
      <c r="SQ111" s="1837"/>
      <c r="SR111" s="1799"/>
      <c r="SS111" s="1799"/>
      <c r="ST111" s="1799"/>
      <c r="SU111" s="1799"/>
      <c r="SV111" s="1799"/>
      <c r="SW111" s="1799"/>
      <c r="SX111" s="1799"/>
      <c r="SY111" s="1799"/>
      <c r="SZ111" s="1799"/>
      <c r="TA111" s="1799"/>
      <c r="TB111" s="1799"/>
      <c r="TC111" s="1799"/>
      <c r="TD111" s="1799"/>
      <c r="TE111" s="1799"/>
      <c r="TF111" s="1799"/>
      <c r="TG111" s="1799"/>
      <c r="TH111" s="1799"/>
      <c r="TI111" s="1799"/>
      <c r="TJ111" s="1799"/>
      <c r="TK111" s="1799"/>
      <c r="TL111" s="1799"/>
      <c r="TM111" s="1799"/>
      <c r="TN111" s="1799"/>
      <c r="TO111" s="1799"/>
      <c r="TP111" s="1799"/>
      <c r="TQ111" s="1799"/>
      <c r="TR111" s="1799"/>
      <c r="TS111" s="1799"/>
      <c r="TT111" s="1799"/>
      <c r="TU111" s="1799"/>
      <c r="TV111" s="1799"/>
      <c r="TW111" s="1799"/>
      <c r="TX111" s="1799"/>
      <c r="TY111" s="1799"/>
      <c r="TZ111" s="1799"/>
      <c r="UA111" s="1799"/>
      <c r="UB111" s="1799"/>
      <c r="UC111" s="1799"/>
      <c r="UD111" s="1799"/>
      <c r="UE111" s="1799"/>
      <c r="UF111" s="1799"/>
      <c r="UG111" s="1799"/>
      <c r="UH111" s="1799"/>
      <c r="UI111" s="1799"/>
      <c r="UJ111" s="1799"/>
      <c r="UK111" s="1799"/>
      <c r="UL111" s="1799"/>
      <c r="UM111" s="1799"/>
      <c r="UN111" s="1799"/>
      <c r="UO111" s="1799"/>
      <c r="UP111" s="2536"/>
      <c r="UQ111" s="2536"/>
      <c r="UR111" s="2536"/>
    </row>
    <row r="112" spans="4:564" ht="15" customHeight="1" outlineLevel="1">
      <c r="MT112" s="1799"/>
      <c r="MU112" s="4114"/>
      <c r="MV112" s="4119"/>
      <c r="MW112" s="1946"/>
      <c r="MX112" s="1947"/>
      <c r="MY112" s="1947"/>
      <c r="MZ112" s="1947"/>
      <c r="NA112" s="1947"/>
      <c r="NB112" s="1948"/>
      <c r="NC112" s="1947"/>
      <c r="ND112" s="1947"/>
      <c r="NE112" s="1823"/>
      <c r="NF112" s="1823"/>
      <c r="NG112" s="1837"/>
      <c r="NH112" s="1823"/>
      <c r="NI112" s="1823"/>
      <c r="NJ112" s="1823"/>
      <c r="NK112" s="1823"/>
      <c r="NL112" s="1837"/>
      <c r="NM112" s="1823"/>
      <c r="NN112" s="1823"/>
      <c r="NO112" s="1823"/>
      <c r="NP112" s="1823"/>
      <c r="NQ112" s="1837"/>
      <c r="NR112" s="1823"/>
      <c r="NS112" s="1823"/>
      <c r="NT112" s="1823"/>
      <c r="NU112" s="1823"/>
      <c r="NV112" s="1837"/>
      <c r="NW112" s="1823"/>
      <c r="NX112" s="1823"/>
      <c r="NY112" s="1823"/>
      <c r="NZ112" s="1823"/>
      <c r="OA112" s="1824"/>
      <c r="OB112" s="1823"/>
      <c r="OC112" s="1823"/>
      <c r="OD112" s="1823"/>
      <c r="OE112" s="1823"/>
      <c r="OF112" s="1837"/>
      <c r="OG112" s="1823"/>
      <c r="OH112" s="1823"/>
      <c r="OI112" s="1823"/>
      <c r="OJ112" s="1823"/>
      <c r="OK112" s="1837"/>
      <c r="OL112" s="1823"/>
      <c r="OM112" s="1823"/>
      <c r="ON112" s="1823"/>
      <c r="OO112" s="1823"/>
      <c r="OP112" s="1837"/>
      <c r="OQ112" s="1823"/>
      <c r="OR112" s="1823"/>
      <c r="OS112" s="1823"/>
      <c r="OT112" s="1823"/>
      <c r="OU112" s="1837"/>
      <c r="OV112" s="1954"/>
      <c r="OW112" s="1954"/>
      <c r="OX112" s="1954"/>
      <c r="OY112" s="1954"/>
      <c r="OZ112" s="1955"/>
      <c r="PA112" s="1954"/>
      <c r="PB112" s="1956"/>
      <c r="PC112" s="1954"/>
      <c r="PD112" s="1954"/>
      <c r="PE112" s="1955"/>
      <c r="PF112" s="1957"/>
      <c r="PG112" s="1954"/>
      <c r="PH112" s="1954"/>
      <c r="PI112" s="1954"/>
      <c r="PJ112" s="1955"/>
      <c r="PK112" s="1954"/>
      <c r="PL112" s="1954"/>
      <c r="PM112" s="1954"/>
      <c r="PN112" s="1954"/>
      <c r="PO112" s="1955"/>
      <c r="PP112" s="1954"/>
      <c r="PQ112" s="1954"/>
      <c r="PR112" s="1954"/>
      <c r="PS112" s="1954"/>
      <c r="PT112" s="1955"/>
      <c r="PU112" s="1954"/>
      <c r="PV112" s="1954"/>
      <c r="PW112" s="1954"/>
      <c r="PX112" s="1954"/>
      <c r="PY112" s="1955"/>
      <c r="PZ112" s="1954"/>
      <c r="QA112" s="1954"/>
      <c r="QB112" s="1954"/>
      <c r="QC112" s="1954"/>
      <c r="QD112" s="1955"/>
      <c r="QE112" s="1954"/>
      <c r="QF112" s="1954"/>
      <c r="QG112" s="1954"/>
      <c r="QH112" s="1954"/>
      <c r="QI112" s="1955"/>
      <c r="QJ112" s="1954"/>
      <c r="QK112" s="1954"/>
      <c r="QL112" s="1954"/>
      <c r="QM112" s="1954"/>
      <c r="QN112" s="1955"/>
      <c r="QO112" s="1954"/>
      <c r="QP112" s="1954"/>
      <c r="QQ112" s="1954"/>
      <c r="QR112" s="1954"/>
      <c r="QS112" s="1955"/>
      <c r="QT112" s="1954"/>
      <c r="QU112" s="1954"/>
      <c r="QV112" s="1954"/>
      <c r="QW112" s="1954"/>
      <c r="QX112" s="1955"/>
      <c r="QY112" s="1954"/>
      <c r="QZ112" s="1954"/>
      <c r="RA112" s="1954"/>
      <c r="RB112" s="1954"/>
      <c r="RC112" s="1958" t="s">
        <v>1698</v>
      </c>
      <c r="RD112" s="1823"/>
      <c r="RE112" s="1823"/>
      <c r="RF112" s="1823"/>
      <c r="RG112" s="1823"/>
      <c r="RH112" s="1837"/>
      <c r="RI112" s="1823"/>
      <c r="RJ112" s="1823"/>
      <c r="RK112" s="1823"/>
      <c r="RL112" s="1823"/>
      <c r="RM112" s="1837"/>
      <c r="RN112" s="1823"/>
      <c r="RO112" s="1823"/>
      <c r="RP112" s="1823"/>
      <c r="RQ112" s="1823"/>
      <c r="RR112" s="1837"/>
      <c r="RS112" s="1823"/>
      <c r="RT112" s="1823"/>
      <c r="RU112" s="1823"/>
      <c r="RV112" s="1823"/>
      <c r="RW112" s="1837"/>
      <c r="RX112" s="1823"/>
      <c r="RY112" s="1823"/>
      <c r="RZ112" s="1823"/>
      <c r="SA112" s="1823"/>
      <c r="SB112" s="1837"/>
      <c r="SC112" s="1823"/>
      <c r="SD112" s="1823"/>
      <c r="SE112" s="1823"/>
      <c r="SF112" s="1823"/>
      <c r="SG112" s="1837"/>
      <c r="SH112" s="1823"/>
      <c r="SI112" s="1823"/>
      <c r="SJ112" s="1823"/>
      <c r="SK112" s="1823"/>
      <c r="SL112" s="1837"/>
      <c r="SM112" s="1823"/>
      <c r="SN112" s="1823"/>
      <c r="SO112" s="1823"/>
      <c r="SP112" s="1823"/>
      <c r="SQ112" s="1837"/>
      <c r="SR112" s="1799"/>
      <c r="SS112" s="1799"/>
      <c r="ST112" s="1799"/>
      <c r="SU112" s="1799"/>
      <c r="SV112" s="1799"/>
      <c r="SW112" s="1799"/>
      <c r="SX112" s="1799"/>
      <c r="SY112" s="1799"/>
      <c r="SZ112" s="1799"/>
      <c r="TA112" s="1799"/>
      <c r="TB112" s="1799"/>
      <c r="TC112" s="1799"/>
      <c r="TD112" s="1799"/>
      <c r="TE112" s="1799"/>
      <c r="TF112" s="1799"/>
      <c r="TG112" s="1799"/>
      <c r="TH112" s="1799"/>
      <c r="TI112" s="1799"/>
      <c r="TJ112" s="1799"/>
      <c r="TK112" s="1799"/>
      <c r="TL112" s="1799"/>
      <c r="TM112" s="1799"/>
      <c r="TN112" s="1799"/>
      <c r="TO112" s="1799"/>
      <c r="TP112" s="1799"/>
      <c r="TQ112" s="1799"/>
      <c r="TR112" s="1799"/>
      <c r="TS112" s="1799"/>
      <c r="TT112" s="1799"/>
      <c r="TU112" s="1799"/>
      <c r="TV112" s="1799"/>
      <c r="TW112" s="1799"/>
      <c r="TX112" s="1799"/>
      <c r="TY112" s="1799"/>
      <c r="TZ112" s="1799"/>
      <c r="UA112" s="1799"/>
      <c r="UB112" s="1799"/>
      <c r="UC112" s="1799"/>
      <c r="UD112" s="1799"/>
      <c r="UE112" s="1799"/>
      <c r="UF112" s="1799"/>
      <c r="UG112" s="1799"/>
      <c r="UH112" s="1799"/>
      <c r="UI112" s="1799"/>
      <c r="UJ112" s="1799"/>
      <c r="UK112" s="1799"/>
      <c r="UL112" s="1799"/>
      <c r="UM112" s="1799"/>
      <c r="UN112" s="1799"/>
      <c r="UO112" s="1799"/>
      <c r="UP112" s="2536"/>
      <c r="UQ112" s="2536"/>
      <c r="UR112" s="2536"/>
    </row>
    <row r="113" spans="1:570" outlineLevel="1">
      <c r="MT113" s="1799"/>
      <c r="MU113" s="4114"/>
      <c r="MV113" s="4120"/>
      <c r="MW113" s="1959"/>
      <c r="MX113" s="1960"/>
      <c r="MY113" s="1960"/>
      <c r="MZ113" s="1960"/>
      <c r="NA113" s="1960"/>
      <c r="NB113" s="1961"/>
      <c r="NC113" s="1960"/>
      <c r="ND113" s="1960"/>
      <c r="NE113" s="1898"/>
      <c r="NF113" s="1898"/>
      <c r="NG113" s="1899"/>
      <c r="NH113" s="1898"/>
      <c r="NI113" s="1898"/>
      <c r="NJ113" s="1898"/>
      <c r="NK113" s="1898"/>
      <c r="NL113" s="1899"/>
      <c r="NM113" s="1898"/>
      <c r="NN113" s="1898"/>
      <c r="NO113" s="1898"/>
      <c r="NP113" s="1898"/>
      <c r="NQ113" s="1899"/>
      <c r="NR113" s="1898"/>
      <c r="NS113" s="1898"/>
      <c r="NT113" s="1898"/>
      <c r="NU113" s="1898"/>
      <c r="NV113" s="1899"/>
      <c r="NW113" s="1898"/>
      <c r="NX113" s="1898"/>
      <c r="NY113" s="1898"/>
      <c r="NZ113" s="1898"/>
      <c r="OA113" s="1900"/>
      <c r="OB113" s="1898"/>
      <c r="OC113" s="1898"/>
      <c r="OD113" s="1898"/>
      <c r="OE113" s="1898"/>
      <c r="OF113" s="1899"/>
      <c r="OG113" s="1898"/>
      <c r="OH113" s="1898"/>
      <c r="OI113" s="1898"/>
      <c r="OJ113" s="1898"/>
      <c r="OK113" s="1899"/>
      <c r="OL113" s="1898"/>
      <c r="OM113" s="1898"/>
      <c r="ON113" s="1898"/>
      <c r="OO113" s="1898"/>
      <c r="OP113" s="1899"/>
      <c r="OQ113" s="1898"/>
      <c r="OR113" s="1898"/>
      <c r="OS113" s="1898"/>
      <c r="OT113" s="1898"/>
      <c r="OU113" s="1899"/>
      <c r="OV113" s="1898"/>
      <c r="OW113" s="1898"/>
      <c r="OX113" s="1960"/>
      <c r="OY113" s="1960"/>
      <c r="OZ113" s="1961"/>
      <c r="PA113" s="1898"/>
      <c r="PB113" s="1897"/>
      <c r="PC113" s="1898"/>
      <c r="PD113" s="1898"/>
      <c r="PE113" s="1899"/>
      <c r="PF113" s="1962"/>
      <c r="PG113" s="1898"/>
      <c r="PH113" s="1898"/>
      <c r="PI113" s="1898"/>
      <c r="PJ113" s="1899"/>
      <c r="PK113" s="1898"/>
      <c r="PL113" s="1898"/>
      <c r="PM113" s="1898"/>
      <c r="PN113" s="1898"/>
      <c r="PO113" s="1899"/>
      <c r="PP113" s="1898"/>
      <c r="PQ113" s="1898"/>
      <c r="PR113" s="1898"/>
      <c r="PS113" s="1898"/>
      <c r="PT113" s="1899"/>
      <c r="PU113" s="1898"/>
      <c r="PV113" s="1898"/>
      <c r="PW113" s="1898"/>
      <c r="PX113" s="1898"/>
      <c r="PY113" s="1899"/>
      <c r="PZ113" s="1898"/>
      <c r="QA113" s="1898"/>
      <c r="QB113" s="1898"/>
      <c r="QC113" s="1898"/>
      <c r="QD113" s="1899"/>
      <c r="QE113" s="1898"/>
      <c r="QF113" s="1898"/>
      <c r="QG113" s="1898"/>
      <c r="QH113" s="1898"/>
      <c r="QI113" s="1899"/>
      <c r="QJ113" s="1898"/>
      <c r="QK113" s="1898"/>
      <c r="QL113" s="1898"/>
      <c r="QM113" s="1898"/>
      <c r="QN113" s="1899"/>
      <c r="QO113" s="1898"/>
      <c r="QP113" s="1898"/>
      <c r="QQ113" s="1898"/>
      <c r="QR113" s="1898"/>
      <c r="QS113" s="1899"/>
      <c r="QT113" s="1963"/>
      <c r="QU113" s="1963"/>
      <c r="QV113" s="1963"/>
      <c r="QW113" s="1963"/>
      <c r="QX113" s="1964"/>
      <c r="QY113" s="1963"/>
      <c r="QZ113" s="1963"/>
      <c r="RA113" s="1963"/>
      <c r="RB113" s="1963"/>
      <c r="RC113" s="1964"/>
      <c r="RD113" s="1963"/>
      <c r="RE113" s="1963"/>
      <c r="RF113" s="1963"/>
      <c r="RG113" s="1963"/>
      <c r="RH113" s="1964"/>
      <c r="RI113" s="1963"/>
      <c r="RJ113" s="1963"/>
      <c r="RK113" s="1963"/>
      <c r="RL113" s="1963"/>
      <c r="RM113" s="1964"/>
      <c r="RN113" s="1963"/>
      <c r="RO113" s="1963"/>
      <c r="RP113" s="1963"/>
      <c r="RQ113" s="1963"/>
      <c r="RR113" s="1964"/>
      <c r="RS113" s="1963"/>
      <c r="RT113" s="1963"/>
      <c r="RU113" s="1963"/>
      <c r="RV113" s="1963"/>
      <c r="RW113" s="1964"/>
      <c r="RX113" s="1963"/>
      <c r="RY113" s="1963"/>
      <c r="RZ113" s="1963"/>
      <c r="SA113" s="1963"/>
      <c r="SB113" s="1964"/>
      <c r="SC113" s="1963"/>
      <c r="SD113" s="1963"/>
      <c r="SE113" s="1963"/>
      <c r="SF113" s="1963"/>
      <c r="SG113" s="1964"/>
      <c r="SH113" s="1963"/>
      <c r="SI113" s="1963"/>
      <c r="SJ113" s="1963"/>
      <c r="SK113" s="1963"/>
      <c r="SL113" s="1964"/>
      <c r="SM113" s="1963"/>
      <c r="SN113" s="1963"/>
      <c r="SO113" s="1963"/>
      <c r="SP113" s="1963"/>
      <c r="SQ113" s="1965" t="s">
        <v>1699</v>
      </c>
      <c r="SR113" s="1799"/>
      <c r="SS113" s="1799"/>
      <c r="ST113" s="1799"/>
      <c r="SU113" s="1799"/>
      <c r="SV113" s="1799"/>
      <c r="SW113" s="1799"/>
      <c r="SX113" s="1799"/>
      <c r="SY113" s="1799"/>
      <c r="SZ113" s="1799"/>
      <c r="TA113" s="1799"/>
      <c r="TB113" s="1799"/>
      <c r="TC113" s="1799"/>
      <c r="TD113" s="1799"/>
      <c r="TE113" s="1799"/>
      <c r="TF113" s="1799"/>
      <c r="TG113" s="1799"/>
      <c r="TH113" s="1799"/>
      <c r="TI113" s="1799"/>
      <c r="TJ113" s="1799"/>
      <c r="TK113" s="1799"/>
      <c r="TL113" s="1799"/>
      <c r="TM113" s="1799"/>
      <c r="TN113" s="1799"/>
      <c r="TO113" s="1799"/>
      <c r="TP113" s="1799"/>
      <c r="TQ113" s="1799"/>
      <c r="TR113" s="1799"/>
      <c r="TS113" s="1799"/>
      <c r="TT113" s="1799"/>
      <c r="TU113" s="1799"/>
      <c r="TV113" s="1799"/>
      <c r="TW113" s="1799"/>
      <c r="TX113" s="1799"/>
      <c r="TY113" s="1799"/>
      <c r="TZ113" s="1799"/>
      <c r="UA113" s="1799"/>
      <c r="UB113" s="1799"/>
      <c r="UC113" s="1799"/>
      <c r="UD113" s="1799"/>
      <c r="UE113" s="1799"/>
      <c r="UF113" s="1799"/>
      <c r="UG113" s="1799"/>
      <c r="UH113" s="1799"/>
      <c r="UI113" s="1799"/>
      <c r="UJ113" s="1799"/>
      <c r="UK113" s="1799"/>
      <c r="UL113" s="1799"/>
      <c r="UM113" s="1799"/>
      <c r="UN113" s="1799"/>
      <c r="UO113" s="1799"/>
      <c r="UP113" s="2536"/>
      <c r="UQ113" s="2536"/>
      <c r="UR113" s="2536"/>
    </row>
    <row r="114" spans="1:570" outlineLevel="1">
      <c r="MT114" s="1799"/>
      <c r="MU114" s="4114"/>
      <c r="MV114" s="1799">
        <v>190</v>
      </c>
      <c r="MW114" s="1807"/>
      <c r="MX114" s="1808"/>
      <c r="MY114" s="1808"/>
      <c r="MZ114" s="1808"/>
      <c r="NA114" s="1808"/>
      <c r="NB114" s="1809"/>
      <c r="NC114" s="1808"/>
      <c r="ND114" s="1808"/>
      <c r="NE114" s="1808"/>
      <c r="NF114" s="1808"/>
      <c r="NG114" s="1809"/>
      <c r="NH114" s="1818"/>
      <c r="NI114" s="1818"/>
      <c r="NJ114" s="1818"/>
      <c r="NK114" s="1818"/>
      <c r="NL114" s="1819"/>
      <c r="NM114" s="1818"/>
      <c r="NN114" s="1818"/>
      <c r="NO114" s="1818"/>
      <c r="NP114" s="1818"/>
      <c r="NQ114" s="1819"/>
      <c r="NR114" s="1818"/>
      <c r="NS114" s="1818"/>
      <c r="NT114" s="1818"/>
      <c r="NU114" s="1818"/>
      <c r="NV114" s="1819"/>
      <c r="NW114" s="1818"/>
      <c r="NX114" s="1818"/>
      <c r="NY114" s="1818"/>
      <c r="NZ114" s="1818"/>
      <c r="OA114" s="1819"/>
      <c r="OB114" s="1818"/>
      <c r="OC114" s="1818"/>
      <c r="OD114" s="1818"/>
      <c r="OE114" s="1818"/>
      <c r="OF114" s="1819"/>
      <c r="OG114" s="1818"/>
      <c r="OH114" s="1818"/>
      <c r="OI114" s="1818"/>
      <c r="OJ114" s="1818"/>
      <c r="OK114" s="1819"/>
      <c r="OL114" s="1818"/>
      <c r="OM114" s="1818"/>
      <c r="ON114" s="1818"/>
      <c r="OO114" s="1818"/>
      <c r="OP114" s="1819"/>
      <c r="OQ114" s="1818"/>
      <c r="OR114" s="1818"/>
      <c r="OS114" s="1818"/>
      <c r="OT114" s="1818"/>
      <c r="OU114" s="1819"/>
      <c r="OV114" s="1818"/>
      <c r="OW114" s="1818"/>
      <c r="OX114" s="1808"/>
      <c r="OY114" s="1808"/>
      <c r="OZ114" s="1809"/>
      <c r="PA114" s="1808"/>
      <c r="PB114" s="1810"/>
      <c r="PC114" s="1808"/>
      <c r="PD114" s="1808"/>
      <c r="PE114" s="1809"/>
      <c r="PF114" s="2050"/>
      <c r="PG114" s="2051"/>
      <c r="PH114" s="2051"/>
      <c r="PI114" s="2051"/>
      <c r="PJ114" s="2052"/>
      <c r="PK114" s="2051"/>
      <c r="PL114" s="2051"/>
      <c r="PM114" s="2051"/>
      <c r="PN114" s="2051"/>
      <c r="PO114" s="2052"/>
      <c r="PP114" s="2051"/>
      <c r="PQ114" s="2051"/>
      <c r="PR114" s="2051"/>
      <c r="PS114" s="2051"/>
      <c r="PT114" s="2052"/>
      <c r="PU114" s="2051"/>
      <c r="PV114" s="2051"/>
      <c r="PW114" s="2051"/>
      <c r="PX114" s="2051"/>
      <c r="PY114" s="2052"/>
      <c r="PZ114" s="2051"/>
      <c r="QA114" s="2051"/>
      <c r="QB114" s="2051"/>
      <c r="QC114" s="2051"/>
      <c r="QD114" s="2052"/>
      <c r="QE114" s="2051"/>
      <c r="QF114" s="2051"/>
      <c r="QG114" s="2051"/>
      <c r="QH114" s="2051"/>
      <c r="QI114" s="2052"/>
      <c r="QJ114" s="2051"/>
      <c r="QK114" s="2051"/>
      <c r="QL114" s="2051"/>
      <c r="QM114" s="2051"/>
      <c r="QN114" s="2052"/>
      <c r="QO114" s="2051"/>
      <c r="QP114" s="2051"/>
      <c r="QQ114" s="2051"/>
      <c r="QR114" s="2051"/>
      <c r="QS114" s="2052"/>
      <c r="QT114" s="2051"/>
      <c r="QU114" s="2051"/>
      <c r="QV114" s="2051"/>
      <c r="QW114" s="2051"/>
      <c r="QX114" s="2052"/>
      <c r="QY114" s="2051"/>
      <c r="QZ114" s="2051"/>
      <c r="RA114" s="2051"/>
      <c r="RB114" s="2051"/>
      <c r="RC114" s="2052"/>
      <c r="RD114" s="2051"/>
      <c r="RE114" s="2051"/>
      <c r="RF114" s="2051"/>
      <c r="RG114" s="2051"/>
      <c r="RH114" s="2052"/>
      <c r="RI114" s="2051"/>
      <c r="RJ114" s="2051"/>
      <c r="RK114" s="2051"/>
      <c r="RL114" s="2051"/>
      <c r="RM114" s="2052"/>
      <c r="RN114" s="2051"/>
      <c r="RO114" s="2051"/>
      <c r="RP114" s="2051"/>
      <c r="RQ114" s="2051"/>
      <c r="RR114" s="2052"/>
      <c r="RS114" s="2051"/>
      <c r="RT114" s="2051"/>
      <c r="RU114" s="2051"/>
      <c r="RV114" s="2051"/>
      <c r="RW114" s="2052"/>
      <c r="RX114" s="2051"/>
      <c r="RY114" s="2051"/>
      <c r="RZ114" s="2051"/>
      <c r="SA114" s="2051"/>
      <c r="SB114" s="2052"/>
      <c r="SC114" s="2051"/>
      <c r="SD114" s="2051"/>
      <c r="SE114" s="2051"/>
      <c r="SF114" s="2051"/>
      <c r="SG114" s="2052"/>
      <c r="SH114" s="2051"/>
      <c r="SI114" s="2051"/>
      <c r="SJ114" s="2051"/>
      <c r="SK114" s="2051"/>
      <c r="SL114" s="2052"/>
      <c r="SM114" s="2051"/>
      <c r="SN114" s="2051"/>
      <c r="SO114" s="2051"/>
      <c r="SP114" s="2051"/>
      <c r="SQ114" s="2053" t="s">
        <v>1614</v>
      </c>
      <c r="SR114" s="1799"/>
      <c r="SS114" s="1799"/>
      <c r="ST114" s="1799"/>
      <c r="SU114" s="1799"/>
      <c r="SV114" s="1799"/>
      <c r="SW114" s="1799"/>
      <c r="SX114" s="1799"/>
      <c r="SY114" s="1799"/>
      <c r="SZ114" s="1799"/>
      <c r="TA114" s="1799"/>
      <c r="TB114" s="1799"/>
      <c r="TC114" s="1799"/>
      <c r="TD114" s="1799"/>
      <c r="TE114" s="1799"/>
      <c r="TF114" s="1799"/>
      <c r="TG114" s="1799"/>
      <c r="TH114" s="1799"/>
      <c r="TI114" s="1799"/>
      <c r="TJ114" s="1799"/>
      <c r="TK114" s="1799"/>
      <c r="TL114" s="1799"/>
      <c r="TM114" s="1799"/>
      <c r="TN114" s="1799"/>
      <c r="TO114" s="1799"/>
      <c r="TP114" s="1799"/>
      <c r="TQ114" s="1799"/>
      <c r="TR114" s="1799"/>
      <c r="TS114" s="1799"/>
      <c r="TT114" s="1799"/>
      <c r="TU114" s="1799"/>
      <c r="TV114" s="1799"/>
      <c r="TW114" s="1799"/>
      <c r="TX114" s="1799"/>
      <c r="TY114" s="1799"/>
      <c r="TZ114" s="1799"/>
      <c r="UA114" s="1799"/>
      <c r="UB114" s="1799"/>
      <c r="UC114" s="1799"/>
      <c r="UD114" s="1799"/>
      <c r="UE114" s="1799"/>
      <c r="UF114" s="1799"/>
      <c r="UG114" s="1799"/>
      <c r="UH114" s="1799"/>
      <c r="UI114" s="1799"/>
      <c r="UJ114" s="1799"/>
      <c r="UK114" s="1799"/>
      <c r="UL114" s="1799"/>
      <c r="UM114" s="1799"/>
      <c r="UN114" s="1799"/>
      <c r="UO114" s="1799"/>
      <c r="UP114" s="2536"/>
      <c r="UQ114" s="2536"/>
      <c r="UR114" s="2536"/>
    </row>
    <row r="115" spans="1:570" outlineLevel="1">
      <c r="MT115" s="1799"/>
      <c r="MU115" s="4114"/>
      <c r="MV115" s="1799">
        <v>180</v>
      </c>
      <c r="MW115" s="1811"/>
      <c r="MX115" s="1812"/>
      <c r="MY115" s="1812"/>
      <c r="MZ115" s="1812"/>
      <c r="NA115" s="1812"/>
      <c r="NB115" s="1813"/>
      <c r="NC115" s="1812"/>
      <c r="ND115" s="1812"/>
      <c r="NE115" s="1812"/>
      <c r="NF115" s="1812"/>
      <c r="NG115" s="1813"/>
      <c r="NH115" s="1815"/>
      <c r="NI115" s="1815"/>
      <c r="NJ115" s="1815"/>
      <c r="NK115" s="1815"/>
      <c r="NL115" s="1816"/>
      <c r="NM115" s="1815"/>
      <c r="NN115" s="1815"/>
      <c r="NO115" s="1815"/>
      <c r="NP115" s="1815"/>
      <c r="NQ115" s="1816"/>
      <c r="NR115" s="1815"/>
      <c r="NS115" s="1815"/>
      <c r="NT115" s="1815"/>
      <c r="NU115" s="1815"/>
      <c r="NV115" s="1816"/>
      <c r="NW115" s="1815"/>
      <c r="NX115" s="1815"/>
      <c r="NY115" s="1815"/>
      <c r="NZ115" s="1815"/>
      <c r="OA115" s="1816"/>
      <c r="OB115" s="1815"/>
      <c r="OC115" s="1815"/>
      <c r="OD115" s="1815"/>
      <c r="OE115" s="1815"/>
      <c r="OF115" s="1816"/>
      <c r="OG115" s="1815"/>
      <c r="OH115" s="1815"/>
      <c r="OI115" s="1815"/>
      <c r="OJ115" s="1815"/>
      <c r="OK115" s="1816"/>
      <c r="OL115" s="1815"/>
      <c r="OM115" s="1815"/>
      <c r="ON115" s="1815"/>
      <c r="OO115" s="1815"/>
      <c r="OP115" s="1816"/>
      <c r="OQ115" s="1815"/>
      <c r="OR115" s="1815"/>
      <c r="OS115" s="1815"/>
      <c r="OT115" s="1815"/>
      <c r="OU115" s="1816"/>
      <c r="OV115" s="1815"/>
      <c r="OW115" s="1815"/>
      <c r="OX115" s="1812"/>
      <c r="OY115" s="1812"/>
      <c r="OZ115" s="1813"/>
      <c r="PA115" s="1812"/>
      <c r="PB115" s="1810"/>
      <c r="PC115" s="1808"/>
      <c r="PD115" s="1808"/>
      <c r="PE115" s="1809"/>
      <c r="PF115" s="1808"/>
      <c r="PG115" s="1808"/>
      <c r="PH115" s="1808"/>
      <c r="PI115" s="1808"/>
      <c r="PJ115" s="1809"/>
      <c r="PK115" s="1808"/>
      <c r="PL115" s="1808"/>
      <c r="PM115" s="1808"/>
      <c r="PN115" s="1808"/>
      <c r="PO115" s="1809"/>
      <c r="PP115" s="1808"/>
      <c r="PQ115" s="1818"/>
      <c r="PR115" s="1818"/>
      <c r="PS115" s="1818"/>
      <c r="PT115" s="1819"/>
      <c r="PU115" s="1818"/>
      <c r="PV115" s="1818"/>
      <c r="PW115" s="1818"/>
      <c r="PX115" s="1818"/>
      <c r="PY115" s="1819"/>
      <c r="PZ115" s="1818"/>
      <c r="QA115" s="1818"/>
      <c r="QB115" s="1818"/>
      <c r="QC115" s="1818"/>
      <c r="QD115" s="1819"/>
      <c r="QE115" s="1818"/>
      <c r="QF115" s="1818"/>
      <c r="QG115" s="1818"/>
      <c r="QH115" s="1818"/>
      <c r="QI115" s="1819"/>
      <c r="QJ115" s="1818"/>
      <c r="QK115" s="1818"/>
      <c r="QL115" s="1818"/>
      <c r="QM115" s="1818"/>
      <c r="QN115" s="1819"/>
      <c r="QO115" s="1818"/>
      <c r="QP115" s="1818"/>
      <c r="QQ115" s="1818"/>
      <c r="QR115" s="1818"/>
      <c r="QS115" s="1819"/>
      <c r="QT115" s="1818"/>
      <c r="QU115" s="1818"/>
      <c r="QV115" s="1818"/>
      <c r="QW115" s="1818"/>
      <c r="QX115" s="1819"/>
      <c r="QY115" s="1818"/>
      <c r="QZ115" s="1818"/>
      <c r="RA115" s="1818"/>
      <c r="RB115" s="1818"/>
      <c r="RC115" s="1819"/>
      <c r="RD115" s="1818"/>
      <c r="RE115" s="1818"/>
      <c r="RF115" s="1818"/>
      <c r="RG115" s="1818"/>
      <c r="RH115" s="1819"/>
      <c r="RI115" s="1818"/>
      <c r="RJ115" s="1818"/>
      <c r="RK115" s="1818"/>
      <c r="RL115" s="1818"/>
      <c r="RM115" s="1819"/>
      <c r="RN115" s="1818"/>
      <c r="RO115" s="1818"/>
      <c r="RP115" s="1818"/>
      <c r="RQ115" s="1818"/>
      <c r="RR115" s="1819"/>
      <c r="RS115" s="1818"/>
      <c r="RT115" s="1818"/>
      <c r="RU115" s="1818"/>
      <c r="RV115" s="1818"/>
      <c r="RW115" s="1819"/>
      <c r="RX115" s="1818"/>
      <c r="RY115" s="1818"/>
      <c r="RZ115" s="1818"/>
      <c r="SA115" s="1818"/>
      <c r="SB115" s="1819"/>
      <c r="SC115" s="1818"/>
      <c r="SD115" s="1818"/>
      <c r="SE115" s="1818"/>
      <c r="SF115" s="1818"/>
      <c r="SG115" s="1819"/>
      <c r="SH115" s="1818"/>
      <c r="SI115" s="1818"/>
      <c r="SJ115" s="1818"/>
      <c r="SK115" s="1818"/>
      <c r="SL115" s="1819"/>
      <c r="SM115" s="1818"/>
      <c r="SN115" s="1818"/>
      <c r="SO115" s="1818"/>
      <c r="SP115" s="1818"/>
      <c r="SQ115" s="1819"/>
      <c r="SR115" s="1799"/>
      <c r="SS115" s="1799"/>
      <c r="ST115" s="1799"/>
      <c r="SU115" s="1799"/>
      <c r="SV115" s="1799"/>
      <c r="SW115" s="1799"/>
      <c r="SX115" s="1799"/>
      <c r="SY115" s="1799"/>
      <c r="SZ115" s="1799"/>
      <c r="TA115" s="1799"/>
      <c r="TB115" s="1799"/>
      <c r="TC115" s="1799"/>
      <c r="TD115" s="1799"/>
      <c r="TE115" s="1799"/>
      <c r="TF115" s="1799"/>
      <c r="TG115" s="1799"/>
      <c r="TH115" s="1799"/>
      <c r="TI115" s="1799"/>
      <c r="TJ115" s="1799"/>
      <c r="TK115" s="1799"/>
      <c r="TL115" s="1799"/>
      <c r="TM115" s="1799"/>
      <c r="TN115" s="1799"/>
      <c r="TO115" s="1799"/>
      <c r="TP115" s="1799"/>
      <c r="TQ115" s="1799"/>
      <c r="TR115" s="1799"/>
      <c r="TS115" s="1799"/>
      <c r="TT115" s="1799"/>
      <c r="TU115" s="1799"/>
      <c r="TV115" s="1799"/>
      <c r="TW115" s="1799"/>
      <c r="TX115" s="1799"/>
      <c r="TY115" s="1799"/>
      <c r="TZ115" s="1799"/>
      <c r="UA115" s="1799"/>
      <c r="UB115" s="1799"/>
      <c r="UC115" s="1799"/>
      <c r="UD115" s="1799"/>
      <c r="UE115" s="1799"/>
      <c r="UF115" s="1799"/>
      <c r="UG115" s="1799"/>
      <c r="UH115" s="1799"/>
      <c r="UI115" s="1799"/>
      <c r="UJ115" s="1799"/>
      <c r="UK115" s="1799"/>
      <c r="UL115" s="1799"/>
      <c r="UM115" s="1799"/>
      <c r="UN115" s="1799"/>
      <c r="UO115" s="1799"/>
      <c r="UP115" s="2536"/>
      <c r="UQ115" s="2536"/>
      <c r="UR115" s="2536"/>
    </row>
    <row r="116" spans="1:570" outlineLevel="1">
      <c r="MT116" s="1799"/>
      <c r="MU116" s="4114"/>
      <c r="MV116" s="1799">
        <v>170</v>
      </c>
      <c r="MW116" s="1811"/>
      <c r="MX116" s="1812"/>
      <c r="MY116" s="1812"/>
      <c r="MZ116" s="1812"/>
      <c r="NA116" s="1812"/>
      <c r="NB116" s="1813"/>
      <c r="NC116" s="1812"/>
      <c r="ND116" s="1812"/>
      <c r="NE116" s="1812"/>
      <c r="NF116" s="1812"/>
      <c r="NG116" s="1813"/>
      <c r="NH116" s="1815"/>
      <c r="NI116" s="1815"/>
      <c r="NJ116" s="1815"/>
      <c r="NK116" s="1815"/>
      <c r="NL116" s="1816"/>
      <c r="NM116" s="1815"/>
      <c r="NN116" s="1815"/>
      <c r="NO116" s="1815"/>
      <c r="NP116" s="1815"/>
      <c r="NQ116" s="1816"/>
      <c r="NR116" s="1815"/>
      <c r="NS116" s="1815"/>
      <c r="NT116" s="1815"/>
      <c r="NU116" s="1815"/>
      <c r="NV116" s="1816"/>
      <c r="NW116" s="1815"/>
      <c r="NX116" s="1815"/>
      <c r="NY116" s="1815"/>
      <c r="NZ116" s="1815"/>
      <c r="OA116" s="1816"/>
      <c r="OB116" s="1815"/>
      <c r="OC116" s="1815"/>
      <c r="OD116" s="1815"/>
      <c r="OE116" s="1815"/>
      <c r="OF116" s="1816"/>
      <c r="OG116" s="1815"/>
      <c r="OH116" s="1815"/>
      <c r="OI116" s="1815"/>
      <c r="OJ116" s="1815"/>
      <c r="OK116" s="1816"/>
      <c r="OL116" s="1815"/>
      <c r="OM116" s="1815"/>
      <c r="ON116" s="1815"/>
      <c r="OO116" s="1815"/>
      <c r="OP116" s="1816"/>
      <c r="OQ116" s="1815"/>
      <c r="OR116" s="1815"/>
      <c r="OS116" s="1815"/>
      <c r="OT116" s="1815"/>
      <c r="OU116" s="1816"/>
      <c r="OV116" s="1815"/>
      <c r="OW116" s="1815"/>
      <c r="OX116" s="1815"/>
      <c r="OY116" s="1815"/>
      <c r="OZ116" s="1816"/>
      <c r="PA116" s="1815"/>
      <c r="PB116" s="1817"/>
      <c r="PC116" s="1818"/>
      <c r="PD116" s="1818"/>
      <c r="PE116" s="1819"/>
      <c r="PF116" s="1818"/>
      <c r="PG116" s="1818"/>
      <c r="PH116" s="1818"/>
      <c r="PI116" s="1818"/>
      <c r="PJ116" s="1819"/>
      <c r="PK116" s="1818"/>
      <c r="PL116" s="1818"/>
      <c r="PM116" s="1818"/>
      <c r="PN116" s="1818"/>
      <c r="PO116" s="1819"/>
      <c r="PP116" s="1818"/>
      <c r="PQ116" s="1818"/>
      <c r="PR116" s="1818"/>
      <c r="PS116" s="1818"/>
      <c r="PT116" s="1819"/>
      <c r="PU116" s="1818"/>
      <c r="PV116" s="1818"/>
      <c r="PW116" s="1818"/>
      <c r="PX116" s="1818"/>
      <c r="PY116" s="1819"/>
      <c r="PZ116" s="1818"/>
      <c r="QA116" s="1818"/>
      <c r="QB116" s="1818"/>
      <c r="QC116" s="1818"/>
      <c r="QD116" s="1819"/>
      <c r="QE116" s="1818"/>
      <c r="QF116" s="1818"/>
      <c r="QG116" s="1818"/>
      <c r="QH116" s="1818"/>
      <c r="QI116" s="1819"/>
      <c r="QJ116" s="1818"/>
      <c r="QK116" s="1818"/>
      <c r="QL116" s="1818"/>
      <c r="QM116" s="1818"/>
      <c r="QN116" s="1819"/>
      <c r="QO116" s="1818"/>
      <c r="QP116" s="1818"/>
      <c r="QQ116" s="1818"/>
      <c r="QR116" s="1818"/>
      <c r="QS116" s="1819"/>
      <c r="QT116" s="1818"/>
      <c r="QU116" s="1818"/>
      <c r="QV116" s="1818"/>
      <c r="QW116" s="1818"/>
      <c r="QX116" s="1819"/>
      <c r="QY116" s="1818"/>
      <c r="QZ116" s="1818"/>
      <c r="RA116" s="1818"/>
      <c r="RB116" s="1818"/>
      <c r="RC116" s="1819"/>
      <c r="RD116" s="1818"/>
      <c r="RE116" s="1818"/>
      <c r="RF116" s="1818"/>
      <c r="RG116" s="1818"/>
      <c r="RH116" s="1819"/>
      <c r="RI116" s="1818"/>
      <c r="RJ116" s="1818"/>
      <c r="RK116" s="1818"/>
      <c r="RL116" s="1818"/>
      <c r="RM116" s="1819"/>
      <c r="RN116" s="1818"/>
      <c r="RO116" s="1818"/>
      <c r="RP116" s="1818"/>
      <c r="RQ116" s="1818"/>
      <c r="RR116" s="1819"/>
      <c r="RS116" s="1818"/>
      <c r="RT116" s="1818"/>
      <c r="RU116" s="1818"/>
      <c r="RV116" s="1818"/>
      <c r="RW116" s="1819"/>
      <c r="RX116" s="1818"/>
      <c r="RY116" s="1818"/>
      <c r="RZ116" s="1818"/>
      <c r="SA116" s="1818"/>
      <c r="SB116" s="1819"/>
      <c r="SC116" s="1818"/>
      <c r="SD116" s="1818"/>
      <c r="SE116" s="1818"/>
      <c r="SF116" s="1818"/>
      <c r="SG116" s="1819"/>
      <c r="SH116" s="1818"/>
      <c r="SI116" s="1818"/>
      <c r="SJ116" s="1818"/>
      <c r="SK116" s="1818"/>
      <c r="SL116" s="1819"/>
      <c r="SM116" s="1818"/>
      <c r="SN116" s="1818"/>
      <c r="SO116" s="1818"/>
      <c r="SP116" s="1818"/>
      <c r="SQ116" s="1819"/>
      <c r="SR116" s="1799"/>
      <c r="SS116" s="1799"/>
      <c r="ST116" s="1799"/>
      <c r="SU116" s="1799"/>
      <c r="SV116" s="1799"/>
      <c r="SW116" s="1799"/>
      <c r="SX116" s="1799"/>
      <c r="SY116" s="1799"/>
      <c r="SZ116" s="1799"/>
      <c r="TA116" s="1799"/>
      <c r="TB116" s="1799"/>
      <c r="TC116" s="1799"/>
      <c r="TD116" s="1799"/>
      <c r="TE116" s="1799"/>
      <c r="TF116" s="1799"/>
      <c r="TG116" s="1799"/>
      <c r="TH116" s="1799"/>
      <c r="TI116" s="1799"/>
      <c r="TJ116" s="1799"/>
      <c r="TK116" s="1799"/>
      <c r="TL116" s="1799"/>
      <c r="TM116" s="1799"/>
      <c r="TN116" s="1799"/>
      <c r="TO116" s="1799"/>
      <c r="TP116" s="1799"/>
      <c r="TQ116" s="1799"/>
      <c r="TR116" s="1799"/>
      <c r="TS116" s="1799"/>
      <c r="TT116" s="1799"/>
      <c r="TU116" s="1799"/>
      <c r="TV116" s="1799"/>
      <c r="TW116" s="1799"/>
      <c r="TX116" s="1799"/>
      <c r="TY116" s="1799"/>
      <c r="TZ116" s="1799"/>
      <c r="UA116" s="1799"/>
      <c r="UB116" s="1799"/>
      <c r="UC116" s="1799"/>
      <c r="UD116" s="1799"/>
      <c r="UE116" s="1799"/>
      <c r="UF116" s="1799"/>
      <c r="UG116" s="1799"/>
      <c r="UH116" s="1799"/>
      <c r="UI116" s="1799"/>
      <c r="UJ116" s="1799"/>
      <c r="UK116" s="1799"/>
      <c r="UL116" s="1799"/>
      <c r="UM116" s="1799"/>
      <c r="UN116" s="1799"/>
      <c r="UO116" s="1799"/>
      <c r="UP116" s="2536"/>
      <c r="UQ116" s="2536"/>
      <c r="UR116" s="2536"/>
    </row>
    <row r="117" spans="1:570" outlineLevel="1">
      <c r="MT117" s="1799"/>
      <c r="MU117" s="4114"/>
      <c r="MV117" s="1799">
        <v>160</v>
      </c>
      <c r="MW117" s="1905"/>
      <c r="MX117" s="1815"/>
      <c r="MY117" s="1815"/>
      <c r="MZ117" s="1815"/>
      <c r="NA117" s="1815"/>
      <c r="NB117" s="1816"/>
      <c r="NC117" s="1815"/>
      <c r="ND117" s="1815"/>
      <c r="NE117" s="1815"/>
      <c r="NF117" s="1815"/>
      <c r="NG117" s="1816"/>
      <c r="NH117" s="1815"/>
      <c r="NI117" s="1815"/>
      <c r="NJ117" s="1815"/>
      <c r="NK117" s="1815"/>
      <c r="NL117" s="1816"/>
      <c r="NM117" s="1815"/>
      <c r="NN117" s="1815"/>
      <c r="NO117" s="1815"/>
      <c r="NP117" s="1815"/>
      <c r="NQ117" s="1816"/>
      <c r="NR117" s="1815"/>
      <c r="NS117" s="1815"/>
      <c r="NT117" s="1815"/>
      <c r="NU117" s="1815"/>
      <c r="NV117" s="1816"/>
      <c r="NW117" s="1815"/>
      <c r="NX117" s="1815"/>
      <c r="NY117" s="1815"/>
      <c r="NZ117" s="1815"/>
      <c r="OA117" s="1816"/>
      <c r="OB117" s="1815"/>
      <c r="OC117" s="1815"/>
      <c r="OD117" s="1815"/>
      <c r="OE117" s="1815"/>
      <c r="OF117" s="1816"/>
      <c r="OG117" s="1815"/>
      <c r="OH117" s="1815"/>
      <c r="OI117" s="1815"/>
      <c r="OJ117" s="1815"/>
      <c r="OK117" s="1816"/>
      <c r="OL117" s="1815"/>
      <c r="OM117" s="1815"/>
      <c r="ON117" s="1815"/>
      <c r="OO117" s="1815"/>
      <c r="OP117" s="1816"/>
      <c r="OQ117" s="1815"/>
      <c r="OR117" s="1815"/>
      <c r="OS117" s="1815"/>
      <c r="OT117" s="1815"/>
      <c r="OU117" s="1816"/>
      <c r="OV117" s="1815"/>
      <c r="OW117" s="1815"/>
      <c r="OX117" s="1815"/>
      <c r="OY117" s="1815"/>
      <c r="OZ117" s="1816"/>
      <c r="PA117" s="1815"/>
      <c r="PB117" s="1817"/>
      <c r="PC117" s="1818"/>
      <c r="PD117" s="1818"/>
      <c r="PE117" s="1819"/>
      <c r="PF117" s="1818"/>
      <c r="PG117" s="1818"/>
      <c r="PH117" s="1818"/>
      <c r="PI117" s="1818"/>
      <c r="PJ117" s="1819"/>
      <c r="PK117" s="1818"/>
      <c r="PL117" s="1818"/>
      <c r="PM117" s="1818"/>
      <c r="PN117" s="1818"/>
      <c r="PO117" s="1819"/>
      <c r="PP117" s="1818"/>
      <c r="PQ117" s="1818"/>
      <c r="PR117" s="1818"/>
      <c r="PS117" s="1818"/>
      <c r="PT117" s="1819"/>
      <c r="PU117" s="1818"/>
      <c r="PV117" s="1818"/>
      <c r="PW117" s="1818"/>
      <c r="PX117" s="1818"/>
      <c r="PY117" s="1819"/>
      <c r="PZ117" s="1818"/>
      <c r="QA117" s="1818"/>
      <c r="QB117" s="1818"/>
      <c r="QC117" s="1818"/>
      <c r="QD117" s="1819"/>
      <c r="QE117" s="1818"/>
      <c r="QF117" s="1818"/>
      <c r="QG117" s="1818"/>
      <c r="QH117" s="1818"/>
      <c r="QI117" s="1819"/>
      <c r="QJ117" s="1818"/>
      <c r="QK117" s="1818"/>
      <c r="QL117" s="1818"/>
      <c r="QM117" s="1818"/>
      <c r="QN117" s="1819"/>
      <c r="QO117" s="1818"/>
      <c r="QP117" s="1818"/>
      <c r="QQ117" s="1818"/>
      <c r="QR117" s="1818"/>
      <c r="QS117" s="1819"/>
      <c r="QT117" s="1818"/>
      <c r="QU117" s="1818"/>
      <c r="QV117" s="1818"/>
      <c r="QW117" s="1818"/>
      <c r="QX117" s="1819"/>
      <c r="QY117" s="1818"/>
      <c r="QZ117" s="1818"/>
      <c r="RA117" s="1818"/>
      <c r="RB117" s="1818"/>
      <c r="RC117" s="1819"/>
      <c r="RD117" s="1818"/>
      <c r="RE117" s="1818"/>
      <c r="RF117" s="1818"/>
      <c r="RG117" s="1818"/>
      <c r="RH117" s="1819"/>
      <c r="RI117" s="1818"/>
      <c r="RJ117" s="1818"/>
      <c r="RK117" s="1818"/>
      <c r="RL117" s="1818"/>
      <c r="RM117" s="1819"/>
      <c r="RN117" s="1818"/>
      <c r="RO117" s="1818"/>
      <c r="RP117" s="1818"/>
      <c r="RQ117" s="1818"/>
      <c r="RR117" s="1819"/>
      <c r="RS117" s="1818"/>
      <c r="RT117" s="1818"/>
      <c r="RU117" s="1818"/>
      <c r="RV117" s="1818"/>
      <c r="RW117" s="1819"/>
      <c r="RX117" s="1818"/>
      <c r="RY117" s="1818"/>
      <c r="RZ117" s="1818"/>
      <c r="SA117" s="1818"/>
      <c r="SB117" s="1819"/>
      <c r="SC117" s="1818"/>
      <c r="SD117" s="1818"/>
      <c r="SE117" s="1818"/>
      <c r="SF117" s="1818"/>
      <c r="SG117" s="1819"/>
      <c r="SH117" s="1818"/>
      <c r="SI117" s="1818"/>
      <c r="SJ117" s="1818"/>
      <c r="SK117" s="1818"/>
      <c r="SL117" s="1819"/>
      <c r="SM117" s="1818"/>
      <c r="SN117" s="1818"/>
      <c r="SO117" s="1818"/>
      <c r="SP117" s="1818"/>
      <c r="SQ117" s="1819"/>
      <c r="SR117" s="1799"/>
      <c r="SS117" s="1799"/>
      <c r="ST117" s="1799"/>
      <c r="SU117" s="1799"/>
      <c r="SV117" s="1799"/>
      <c r="SW117" s="1799"/>
      <c r="SX117" s="1799"/>
      <c r="SY117" s="1799"/>
      <c r="SZ117" s="1799"/>
      <c r="TA117" s="1799"/>
      <c r="TB117" s="1799"/>
      <c r="TC117" s="1799"/>
      <c r="TD117" s="1799"/>
      <c r="TE117" s="1799"/>
      <c r="TF117" s="1799"/>
      <c r="TG117" s="1799"/>
      <c r="TH117" s="1799"/>
      <c r="TI117" s="1799"/>
      <c r="TJ117" s="1799"/>
      <c r="TK117" s="1799"/>
      <c r="TL117" s="1799"/>
      <c r="TM117" s="1799"/>
      <c r="TN117" s="1799"/>
      <c r="TO117" s="1799"/>
      <c r="TP117" s="1799"/>
      <c r="TQ117" s="1799"/>
      <c r="TR117" s="1799"/>
      <c r="TS117" s="1799"/>
      <c r="TT117" s="1799"/>
      <c r="TU117" s="1799"/>
      <c r="TV117" s="1799"/>
      <c r="TW117" s="1799"/>
      <c r="TX117" s="1799"/>
      <c r="TY117" s="1799"/>
      <c r="TZ117" s="1799"/>
      <c r="UA117" s="1799"/>
      <c r="UB117" s="1799"/>
      <c r="UC117" s="1799"/>
      <c r="UD117" s="1799"/>
      <c r="UE117" s="1799"/>
      <c r="UF117" s="1799"/>
      <c r="UG117" s="1799"/>
      <c r="UH117" s="1799"/>
      <c r="UI117" s="1799"/>
      <c r="UJ117" s="1799"/>
      <c r="UK117" s="1799"/>
      <c r="UL117" s="1799"/>
      <c r="UM117" s="1799"/>
      <c r="UN117" s="1799"/>
      <c r="UO117" s="1799"/>
      <c r="UP117" s="2536"/>
      <c r="UQ117" s="2536"/>
      <c r="UR117" s="2536"/>
    </row>
    <row r="118" spans="1:570" outlineLevel="1">
      <c r="MT118" s="1799"/>
      <c r="MU118" s="4114"/>
      <c r="MV118" s="1917">
        <v>150</v>
      </c>
      <c r="MW118" s="1986"/>
      <c r="MX118" s="1987"/>
      <c r="MY118" s="1987"/>
      <c r="MZ118" s="1987"/>
      <c r="NA118" s="1987"/>
      <c r="NB118" s="1988"/>
      <c r="NC118" s="1987"/>
      <c r="ND118" s="1987"/>
      <c r="NE118" s="1987"/>
      <c r="NF118" s="1987"/>
      <c r="NG118" s="1988"/>
      <c r="NH118" s="1987"/>
      <c r="NI118" s="1987"/>
      <c r="NJ118" s="1987"/>
      <c r="NK118" s="1987"/>
      <c r="NL118" s="1988"/>
      <c r="NM118" s="1987"/>
      <c r="NN118" s="1987"/>
      <c r="NO118" s="1987"/>
      <c r="NP118" s="1890"/>
      <c r="NQ118" s="1891"/>
      <c r="NR118" s="1890"/>
      <c r="NS118" s="1890"/>
      <c r="NT118" s="1890"/>
      <c r="NU118" s="1890"/>
      <c r="NV118" s="1891"/>
      <c r="NW118" s="1890"/>
      <c r="NX118" s="1890"/>
      <c r="NY118" s="1890"/>
      <c r="NZ118" s="1890"/>
      <c r="OA118" s="1891"/>
      <c r="OB118" s="1890"/>
      <c r="OC118" s="1890"/>
      <c r="OD118" s="1890"/>
      <c r="OE118" s="1890"/>
      <c r="OF118" s="1891"/>
      <c r="OG118" s="1890"/>
      <c r="OH118" s="1890"/>
      <c r="OI118" s="1890"/>
      <c r="OJ118" s="1890"/>
      <c r="OK118" s="1891"/>
      <c r="OL118" s="1890"/>
      <c r="OM118" s="1890"/>
      <c r="ON118" s="1890"/>
      <c r="OO118" s="1890"/>
      <c r="OP118" s="1891"/>
      <c r="OQ118" s="1890"/>
      <c r="OR118" s="1890"/>
      <c r="OS118" s="1890"/>
      <c r="OT118" s="1890"/>
      <c r="OU118" s="1891"/>
      <c r="OV118" s="1890"/>
      <c r="OW118" s="1890"/>
      <c r="OX118" s="1890"/>
      <c r="OY118" s="1890"/>
      <c r="OZ118" s="1891"/>
      <c r="PA118" s="1890"/>
      <c r="PB118" s="1897"/>
      <c r="PC118" s="1898"/>
      <c r="PD118" s="1898"/>
      <c r="PE118" s="2043"/>
      <c r="PF118" s="1898"/>
      <c r="PG118" s="1898"/>
      <c r="PH118" s="1898"/>
      <c r="PI118" s="1898"/>
      <c r="PJ118" s="1899"/>
      <c r="PK118" s="1898"/>
      <c r="PL118" s="1898"/>
      <c r="PM118" s="1898"/>
      <c r="PN118" s="1898"/>
      <c r="PO118" s="1899"/>
      <c r="PP118" s="1898"/>
      <c r="PQ118" s="1898"/>
      <c r="PR118" s="1898"/>
      <c r="PS118" s="1898"/>
      <c r="PT118" s="1899"/>
      <c r="PU118" s="1898"/>
      <c r="PV118" s="1898"/>
      <c r="PW118" s="1898"/>
      <c r="PX118" s="1898"/>
      <c r="PY118" s="1899"/>
      <c r="PZ118" s="1898"/>
      <c r="QA118" s="1898"/>
      <c r="QB118" s="1898"/>
      <c r="QC118" s="1898"/>
      <c r="QD118" s="1899"/>
      <c r="QE118" s="1898"/>
      <c r="QF118" s="1898"/>
      <c r="QG118" s="1898"/>
      <c r="QH118" s="1898"/>
      <c r="QI118" s="1899"/>
      <c r="QJ118" s="1898"/>
      <c r="QK118" s="1898"/>
      <c r="QL118" s="1898"/>
      <c r="QM118" s="1898"/>
      <c r="QN118" s="1899"/>
      <c r="QO118" s="1898"/>
      <c r="QP118" s="1898"/>
      <c r="QQ118" s="1898"/>
      <c r="QR118" s="1898"/>
      <c r="QS118" s="1899"/>
      <c r="QT118" s="1898"/>
      <c r="QU118" s="1898"/>
      <c r="QV118" s="1898"/>
      <c r="QW118" s="1898"/>
      <c r="QX118" s="1899"/>
      <c r="QY118" s="1898"/>
      <c r="QZ118" s="1898"/>
      <c r="RA118" s="1898"/>
      <c r="RB118" s="1898"/>
      <c r="RC118" s="1899"/>
      <c r="RD118" s="1898"/>
      <c r="RE118" s="1898"/>
      <c r="RF118" s="1898"/>
      <c r="RG118" s="1898"/>
      <c r="RH118" s="1899"/>
      <c r="RI118" s="1898"/>
      <c r="RJ118" s="1898"/>
      <c r="RK118" s="1898"/>
      <c r="RL118" s="1898"/>
      <c r="RM118" s="1899"/>
      <c r="RN118" s="1898"/>
      <c r="RO118" s="1898"/>
      <c r="RP118" s="1898"/>
      <c r="RQ118" s="1898"/>
      <c r="RR118" s="1899"/>
      <c r="RS118" s="1898"/>
      <c r="RT118" s="1898"/>
      <c r="RU118" s="1898"/>
      <c r="RV118" s="1898"/>
      <c r="RW118" s="1899"/>
      <c r="RX118" s="1898"/>
      <c r="RY118" s="1898"/>
      <c r="RZ118" s="1898"/>
      <c r="SA118" s="1898"/>
      <c r="SB118" s="1899"/>
      <c r="SC118" s="1898"/>
      <c r="SD118" s="1898"/>
      <c r="SE118" s="1898"/>
      <c r="SF118" s="1898"/>
      <c r="SG118" s="1899"/>
      <c r="SH118" s="1898"/>
      <c r="SI118" s="1898"/>
      <c r="SJ118" s="1898"/>
      <c r="SK118" s="1898"/>
      <c r="SL118" s="1899"/>
      <c r="SM118" s="1898"/>
      <c r="SN118" s="1898"/>
      <c r="SO118" s="1898"/>
      <c r="SP118" s="1898"/>
      <c r="SQ118" s="1899"/>
      <c r="SR118" s="1799"/>
      <c r="SS118" s="1799"/>
      <c r="ST118" s="1799"/>
      <c r="SU118" s="1799"/>
      <c r="SV118" s="1799"/>
      <c r="SW118" s="1799"/>
      <c r="SX118" s="1799"/>
      <c r="SY118" s="1799"/>
      <c r="SZ118" s="1799"/>
      <c r="TA118" s="1799"/>
      <c r="TB118" s="1799"/>
      <c r="TC118" s="1799"/>
      <c r="TD118" s="1799"/>
      <c r="TE118" s="1799"/>
      <c r="TF118" s="1799"/>
      <c r="TG118" s="1799"/>
      <c r="TH118" s="1799"/>
      <c r="TI118" s="1799"/>
      <c r="TJ118" s="1799"/>
      <c r="TK118" s="1799"/>
      <c r="TL118" s="1799"/>
      <c r="TM118" s="1799"/>
      <c r="TN118" s="1799"/>
      <c r="TO118" s="1799"/>
      <c r="TP118" s="1799"/>
      <c r="TQ118" s="1799"/>
      <c r="TR118" s="1799"/>
      <c r="TS118" s="1799"/>
      <c r="TT118" s="1799"/>
      <c r="TU118" s="1799"/>
      <c r="TV118" s="1799"/>
      <c r="TW118" s="1799"/>
      <c r="TX118" s="1799"/>
      <c r="TY118" s="1799"/>
      <c r="TZ118" s="1799"/>
      <c r="UA118" s="1799"/>
      <c r="UB118" s="1799"/>
      <c r="UC118" s="1799"/>
      <c r="UD118" s="1799"/>
      <c r="UE118" s="1799"/>
      <c r="UF118" s="1799"/>
      <c r="UG118" s="1799"/>
      <c r="UH118" s="1799"/>
      <c r="UI118" s="1799"/>
      <c r="UJ118" s="1799"/>
      <c r="UK118" s="1799"/>
      <c r="UL118" s="1799"/>
      <c r="UM118" s="1799"/>
      <c r="UN118" s="1799"/>
      <c r="UO118" s="1799"/>
      <c r="UP118" s="2536"/>
      <c r="UQ118" s="2536"/>
      <c r="UR118" s="2536"/>
    </row>
    <row r="119" spans="1:570" outlineLevel="1">
      <c r="MT119" s="1799"/>
      <c r="MU119" s="4114"/>
      <c r="MV119" s="4121">
        <v>140</v>
      </c>
      <c r="MW119" s="1828"/>
      <c r="MX119" s="1820"/>
      <c r="MY119" s="1820"/>
      <c r="MZ119" s="1820"/>
      <c r="NA119" s="1820"/>
      <c r="NB119" s="1821"/>
      <c r="NC119" s="1820"/>
      <c r="ND119" s="1820"/>
      <c r="NE119" s="1829"/>
      <c r="NF119" s="1830"/>
      <c r="NG119" s="1831"/>
      <c r="NH119" s="1829"/>
      <c r="NI119" s="1830"/>
      <c r="NJ119" s="1967"/>
      <c r="NK119" s="1967"/>
      <c r="NL119" s="1968"/>
      <c r="NM119" s="1967"/>
      <c r="NN119" s="1967"/>
      <c r="NO119" s="1967"/>
      <c r="NP119" s="1967"/>
      <c r="NQ119" s="1968"/>
      <c r="NR119" s="1967"/>
      <c r="NS119" s="1967"/>
      <c r="NT119" s="1967"/>
      <c r="NU119" s="1967"/>
      <c r="NV119" s="1968"/>
      <c r="NW119" s="1967"/>
      <c r="NX119" s="1969"/>
      <c r="NY119" s="1970"/>
      <c r="NZ119" s="1970"/>
      <c r="OA119" s="1971" t="s">
        <v>1615</v>
      </c>
      <c r="OB119" s="1823"/>
      <c r="OC119" s="1823"/>
      <c r="OD119" s="1823"/>
      <c r="OE119" s="1823"/>
      <c r="OF119" s="1837"/>
      <c r="OG119" s="1823"/>
      <c r="OH119" s="1823"/>
      <c r="OI119" s="1823"/>
      <c r="OJ119" s="1823"/>
      <c r="OK119" s="1837"/>
      <c r="OL119" s="1823"/>
      <c r="OM119" s="1823"/>
      <c r="ON119" s="1823"/>
      <c r="OO119" s="1823"/>
      <c r="OP119" s="1837"/>
      <c r="OQ119" s="1823"/>
      <c r="OR119" s="1823"/>
      <c r="OS119" s="1823"/>
      <c r="OT119" s="1823"/>
      <c r="OU119" s="1837"/>
      <c r="OV119" s="1823"/>
      <c r="OW119" s="1823"/>
      <c r="OX119" s="1823"/>
      <c r="OY119" s="1823"/>
      <c r="OZ119" s="1837"/>
      <c r="PA119" s="1823"/>
      <c r="PB119" s="1823"/>
      <c r="PC119" s="1823"/>
      <c r="PD119" s="1823"/>
      <c r="PE119" s="1837"/>
      <c r="PF119" s="1823"/>
      <c r="PG119" s="1823"/>
      <c r="PH119" s="1823"/>
      <c r="PI119" s="1823"/>
      <c r="PJ119" s="1837"/>
      <c r="PK119" s="1823"/>
      <c r="PL119" s="1823"/>
      <c r="PM119" s="1823"/>
      <c r="PN119" s="1823"/>
      <c r="PO119" s="1837"/>
      <c r="PP119" s="1823"/>
      <c r="PQ119" s="1823"/>
      <c r="PR119" s="1823"/>
      <c r="PS119" s="1823"/>
      <c r="PT119" s="1837"/>
      <c r="PU119" s="1823"/>
      <c r="PV119" s="1823"/>
      <c r="PW119" s="1823"/>
      <c r="PX119" s="1823"/>
      <c r="PY119" s="1837"/>
      <c r="PZ119" s="1823"/>
      <c r="QA119" s="1823"/>
      <c r="QB119" s="1823"/>
      <c r="QC119" s="1823"/>
      <c r="QD119" s="1837"/>
      <c r="QE119" s="1823"/>
      <c r="QF119" s="1823"/>
      <c r="QG119" s="1823"/>
      <c r="QH119" s="1823"/>
      <c r="QI119" s="1837"/>
      <c r="QJ119" s="1823"/>
      <c r="QK119" s="1823"/>
      <c r="QL119" s="1823"/>
      <c r="QM119" s="1823"/>
      <c r="QN119" s="1837"/>
      <c r="QO119" s="1823"/>
      <c r="QP119" s="1823"/>
      <c r="QQ119" s="1823"/>
      <c r="QR119" s="1823"/>
      <c r="QS119" s="1837"/>
      <c r="QT119" s="1823"/>
      <c r="QU119" s="1823"/>
      <c r="QV119" s="1823"/>
      <c r="QW119" s="1823"/>
      <c r="QX119" s="1837"/>
      <c r="QY119" s="1823"/>
      <c r="QZ119" s="1823"/>
      <c r="RA119" s="1823"/>
      <c r="RB119" s="1823"/>
      <c r="RC119" s="1837"/>
      <c r="RD119" s="1823"/>
      <c r="RE119" s="1823"/>
      <c r="RF119" s="1823"/>
      <c r="RG119" s="1823"/>
      <c r="RH119" s="1837"/>
      <c r="RI119" s="1823"/>
      <c r="RJ119" s="1823"/>
      <c r="RK119" s="1823"/>
      <c r="RL119" s="1823"/>
      <c r="RM119" s="1837"/>
      <c r="RN119" s="1823"/>
      <c r="RO119" s="1823"/>
      <c r="RP119" s="1823"/>
      <c r="RQ119" s="1823"/>
      <c r="RR119" s="1837"/>
      <c r="RS119" s="1823"/>
      <c r="RT119" s="1823"/>
      <c r="RU119" s="1823"/>
      <c r="RV119" s="1823"/>
      <c r="RW119" s="1837"/>
      <c r="RX119" s="1823"/>
      <c r="RY119" s="1823"/>
      <c r="RZ119" s="1823"/>
      <c r="SA119" s="1823"/>
      <c r="SB119" s="1837"/>
      <c r="SC119" s="1823"/>
      <c r="SD119" s="1823"/>
      <c r="SE119" s="1823"/>
      <c r="SF119" s="1823"/>
      <c r="SG119" s="1837"/>
      <c r="SH119" s="1823"/>
      <c r="SI119" s="1823"/>
      <c r="SJ119" s="1823"/>
      <c r="SK119" s="1823"/>
      <c r="SL119" s="1837"/>
      <c r="SM119" s="1823"/>
      <c r="SN119" s="1823"/>
      <c r="SO119" s="1823"/>
      <c r="SP119" s="1823"/>
      <c r="SQ119" s="1837"/>
      <c r="SR119" s="1799"/>
      <c r="SS119" s="1799"/>
      <c r="ST119" s="1799"/>
      <c r="SU119" s="1799"/>
      <c r="SV119" s="1799"/>
      <c r="SW119" s="1799"/>
      <c r="SX119" s="1799"/>
      <c r="SY119" s="1799"/>
      <c r="SZ119" s="1799"/>
      <c r="TA119" s="1799"/>
      <c r="TB119" s="1799"/>
      <c r="TC119" s="1799"/>
      <c r="TD119" s="1799"/>
      <c r="TE119" s="1799"/>
      <c r="TF119" s="1799"/>
      <c r="TG119" s="1799"/>
      <c r="TH119" s="1799"/>
      <c r="TI119" s="1799"/>
      <c r="TJ119" s="1799"/>
      <c r="TK119" s="1799"/>
      <c r="TL119" s="1799"/>
      <c r="TM119" s="1799"/>
      <c r="TN119" s="1799"/>
      <c r="TO119" s="1799"/>
      <c r="TP119" s="1799"/>
      <c r="TQ119" s="1799"/>
      <c r="TR119" s="1799"/>
      <c r="TS119" s="1799"/>
      <c r="TT119" s="1799"/>
      <c r="TU119" s="1799"/>
      <c r="TV119" s="1799"/>
      <c r="TW119" s="1799"/>
      <c r="TX119" s="1799"/>
      <c r="TY119" s="1799"/>
      <c r="TZ119" s="1799"/>
      <c r="UA119" s="1799"/>
      <c r="UB119" s="1799"/>
      <c r="UC119" s="1799"/>
      <c r="UD119" s="1799"/>
      <c r="UE119" s="1799"/>
      <c r="UF119" s="1799"/>
      <c r="UG119" s="1799"/>
      <c r="UH119" s="1799"/>
      <c r="UI119" s="1799"/>
      <c r="UJ119" s="1799"/>
      <c r="UK119" s="1799"/>
      <c r="UL119" s="1799"/>
      <c r="UM119" s="1799"/>
      <c r="UN119" s="1799"/>
      <c r="UO119" s="1799"/>
      <c r="UP119" s="2536"/>
      <c r="UQ119" s="2536"/>
      <c r="UR119" s="2536"/>
    </row>
    <row r="120" spans="1:570" outlineLevel="1">
      <c r="MT120" s="1799"/>
      <c r="MU120" s="4114"/>
      <c r="MV120" s="4119"/>
      <c r="MW120" s="1807"/>
      <c r="MX120" s="1808"/>
      <c r="MY120" s="1808"/>
      <c r="MZ120" s="1808"/>
      <c r="NA120" s="1808"/>
      <c r="NB120" s="1809"/>
      <c r="NC120" s="1808"/>
      <c r="ND120" s="1808"/>
      <c r="NE120" s="1808"/>
      <c r="NF120" s="1808"/>
      <c r="NG120" s="1809"/>
      <c r="NH120" s="1808"/>
      <c r="NI120" s="1808"/>
      <c r="NJ120" s="1808"/>
      <c r="NK120" s="1808"/>
      <c r="NL120" s="1809"/>
      <c r="NM120" s="1808"/>
      <c r="NN120" s="1808"/>
      <c r="NO120" s="1808"/>
      <c r="NP120" s="1818"/>
      <c r="NQ120" s="1819"/>
      <c r="NR120" s="1818"/>
      <c r="NS120" s="1818"/>
      <c r="NT120" s="1818"/>
      <c r="NU120" s="1818"/>
      <c r="NV120" s="1819"/>
      <c r="NW120" s="2054"/>
      <c r="NX120" s="2055"/>
      <c r="NY120" s="2055"/>
      <c r="NZ120" s="2055"/>
      <c r="OA120" s="2056"/>
      <c r="OB120" s="2055"/>
      <c r="OC120" s="2055"/>
      <c r="OD120" s="2055"/>
      <c r="OE120" s="2055"/>
      <c r="OF120" s="2056"/>
      <c r="OG120" s="2055"/>
      <c r="OH120" s="2055"/>
      <c r="OI120" s="2055"/>
      <c r="OJ120" s="2055"/>
      <c r="OK120" s="2056"/>
      <c r="OL120" s="2055"/>
      <c r="OM120" s="2055"/>
      <c r="ON120" s="2055"/>
      <c r="OO120" s="2055"/>
      <c r="OP120" s="2056"/>
      <c r="OQ120" s="2055"/>
      <c r="OR120" s="2055"/>
      <c r="OS120" s="2055"/>
      <c r="OT120" s="2055"/>
      <c r="OU120" s="2056"/>
      <c r="OV120" s="2055"/>
      <c r="OW120" s="2055"/>
      <c r="OX120" s="2055"/>
      <c r="OY120" s="2055"/>
      <c r="OZ120" s="2056"/>
      <c r="PA120" s="2055"/>
      <c r="PB120" s="2057"/>
      <c r="PC120" s="2055"/>
      <c r="PD120" s="2055"/>
      <c r="PE120" s="2058" t="s">
        <v>1616</v>
      </c>
      <c r="PF120" s="1818"/>
      <c r="PG120" s="1818"/>
      <c r="PH120" s="1818"/>
      <c r="PI120" s="1818"/>
      <c r="PJ120" s="1819"/>
      <c r="PK120" s="1818"/>
      <c r="PL120" s="1818"/>
      <c r="PM120" s="1818"/>
      <c r="PN120" s="1818"/>
      <c r="PO120" s="1819"/>
      <c r="PP120" s="1818"/>
      <c r="PQ120" s="1818"/>
      <c r="PR120" s="1818"/>
      <c r="PS120" s="1818"/>
      <c r="PT120" s="1819"/>
      <c r="PU120" s="1818"/>
      <c r="PV120" s="1818"/>
      <c r="PW120" s="1818"/>
      <c r="PX120" s="1818"/>
      <c r="PY120" s="1819"/>
      <c r="PZ120" s="1818"/>
      <c r="QA120" s="1818"/>
      <c r="QB120" s="1818"/>
      <c r="QC120" s="1818"/>
      <c r="QD120" s="1819"/>
      <c r="QE120" s="1818"/>
      <c r="QF120" s="1818"/>
      <c r="QG120" s="1818"/>
      <c r="QH120" s="1818"/>
      <c r="QI120" s="1819"/>
      <c r="QJ120" s="1818"/>
      <c r="QK120" s="1818"/>
      <c r="QL120" s="1818"/>
      <c r="QM120" s="1818"/>
      <c r="QN120" s="1819"/>
      <c r="QO120" s="1818"/>
      <c r="QP120" s="1818"/>
      <c r="QQ120" s="1818"/>
      <c r="QR120" s="1818"/>
      <c r="QS120" s="1819"/>
      <c r="QT120" s="1818"/>
      <c r="QU120" s="1818"/>
      <c r="QV120" s="1818"/>
      <c r="QW120" s="1818"/>
      <c r="QX120" s="1819"/>
      <c r="QY120" s="1818"/>
      <c r="QZ120" s="1818"/>
      <c r="RA120" s="1818"/>
      <c r="RB120" s="1818"/>
      <c r="RC120" s="2034"/>
      <c r="RD120" s="1818"/>
      <c r="RE120" s="1818"/>
      <c r="RF120" s="1818"/>
      <c r="RG120" s="1818"/>
      <c r="RH120" s="1819"/>
      <c r="RI120" s="1818"/>
      <c r="RJ120" s="1818"/>
      <c r="RK120" s="1818"/>
      <c r="RL120" s="1818"/>
      <c r="RM120" s="1819"/>
      <c r="RN120" s="1818"/>
      <c r="RO120" s="1818"/>
      <c r="RP120" s="1818"/>
      <c r="RQ120" s="1916"/>
      <c r="RR120" s="1819"/>
      <c r="RS120" s="1818"/>
      <c r="RT120" s="1818"/>
      <c r="RU120" s="1818"/>
      <c r="RV120" s="1818"/>
      <c r="RW120" s="1819"/>
      <c r="RX120" s="1818"/>
      <c r="RY120" s="1818"/>
      <c r="RZ120" s="1818"/>
      <c r="SA120" s="1818"/>
      <c r="SB120" s="1819"/>
      <c r="SC120" s="1818"/>
      <c r="SD120" s="1818"/>
      <c r="SE120" s="1818"/>
      <c r="SF120" s="1818"/>
      <c r="SG120" s="1819"/>
      <c r="SH120" s="1818"/>
      <c r="SI120" s="1818"/>
      <c r="SJ120" s="1818"/>
      <c r="SK120" s="1818"/>
      <c r="SL120" s="1819"/>
      <c r="SM120" s="1818"/>
      <c r="SN120" s="1818"/>
      <c r="SO120" s="1818"/>
      <c r="SP120" s="1818"/>
      <c r="SQ120" s="1819"/>
      <c r="SR120" s="1799"/>
      <c r="SS120" s="1799"/>
      <c r="ST120" s="1799"/>
      <c r="SU120" s="1799"/>
      <c r="SV120" s="1799"/>
      <c r="SW120" s="1799"/>
      <c r="SX120" s="1799"/>
      <c r="SY120" s="1799"/>
      <c r="SZ120" s="1799"/>
      <c r="TA120" s="1799"/>
      <c r="TB120" s="1799"/>
      <c r="TC120" s="1799"/>
      <c r="TD120" s="1799"/>
      <c r="TE120" s="1799"/>
      <c r="TF120" s="1799"/>
      <c r="TG120" s="1799"/>
      <c r="TH120" s="1799"/>
      <c r="TI120" s="1799"/>
      <c r="TJ120" s="1799"/>
      <c r="TK120" s="1799"/>
      <c r="TL120" s="1799"/>
      <c r="TM120" s="1799"/>
      <c r="TN120" s="1799"/>
      <c r="TO120" s="1799"/>
      <c r="TP120" s="1799"/>
      <c r="TQ120" s="1799"/>
      <c r="TR120" s="1799"/>
      <c r="TS120" s="1799"/>
      <c r="TT120" s="1799"/>
      <c r="TU120" s="1799"/>
      <c r="TV120" s="1799"/>
      <c r="TW120" s="1799"/>
      <c r="TX120" s="1799"/>
      <c r="TY120" s="1799"/>
      <c r="TZ120" s="1799"/>
      <c r="UA120" s="1799"/>
      <c r="UB120" s="1799"/>
      <c r="UC120" s="1799"/>
      <c r="UD120" s="1799"/>
      <c r="UE120" s="1799"/>
      <c r="UF120" s="1799"/>
      <c r="UG120" s="1799"/>
      <c r="UH120" s="1799"/>
      <c r="UI120" s="1799"/>
      <c r="UJ120" s="1799"/>
      <c r="UK120" s="1799"/>
      <c r="UL120" s="1799"/>
      <c r="UM120" s="1799"/>
      <c r="UN120" s="1799"/>
      <c r="UO120" s="1799"/>
      <c r="UP120" s="2536"/>
      <c r="UQ120" s="2536"/>
      <c r="UR120" s="2536"/>
    </row>
    <row r="121" spans="1:570" outlineLevel="1">
      <c r="MT121" s="1799"/>
      <c r="MU121" s="4114"/>
      <c r="MV121" s="1799">
        <v>130</v>
      </c>
      <c r="MW121" s="1905"/>
      <c r="MX121" s="1815"/>
      <c r="MY121" s="1815"/>
      <c r="MZ121" s="1815"/>
      <c r="NA121" s="1815"/>
      <c r="NB121" s="1816"/>
      <c r="NC121" s="1815"/>
      <c r="ND121" s="1815"/>
      <c r="NE121" s="1815"/>
      <c r="NF121" s="1815"/>
      <c r="NG121" s="1816"/>
      <c r="NH121" s="1815"/>
      <c r="NI121" s="1815"/>
      <c r="NJ121" s="1815"/>
      <c r="NK121" s="1815"/>
      <c r="NL121" s="1816"/>
      <c r="NM121" s="1815"/>
      <c r="NN121" s="1815"/>
      <c r="NO121" s="1815"/>
      <c r="NP121" s="1815"/>
      <c r="NQ121" s="1816"/>
      <c r="NR121" s="1815"/>
      <c r="NS121" s="1815"/>
      <c r="NT121" s="1815"/>
      <c r="NU121" s="1815"/>
      <c r="NV121" s="1816"/>
      <c r="NW121" s="1818"/>
      <c r="NX121" s="1818"/>
      <c r="NY121" s="1818"/>
      <c r="NZ121" s="1818"/>
      <c r="OA121" s="1819"/>
      <c r="OB121" s="1818"/>
      <c r="OC121" s="1818"/>
      <c r="OD121" s="1818"/>
      <c r="OE121" s="1818"/>
      <c r="OF121" s="1819"/>
      <c r="OG121" s="1818"/>
      <c r="OH121" s="1818"/>
      <c r="OI121" s="1818"/>
      <c r="OJ121" s="1818"/>
      <c r="OK121" s="1819"/>
      <c r="OL121" s="1818"/>
      <c r="OM121" s="1818"/>
      <c r="ON121" s="1818"/>
      <c r="OO121" s="1818"/>
      <c r="OP121" s="1819"/>
      <c r="OQ121" s="1818"/>
      <c r="OR121" s="1818"/>
      <c r="OS121" s="1818"/>
      <c r="OT121" s="1818"/>
      <c r="OU121" s="1819"/>
      <c r="OV121" s="1818"/>
      <c r="OW121" s="1818"/>
      <c r="OX121" s="1818"/>
      <c r="OY121" s="1818"/>
      <c r="OZ121" s="1819"/>
      <c r="PA121" s="1818"/>
      <c r="PB121" s="1817"/>
      <c r="PC121" s="1818"/>
      <c r="PD121" s="1818"/>
      <c r="PE121" s="1819"/>
      <c r="PF121" s="1818"/>
      <c r="PG121" s="1818"/>
      <c r="PH121" s="1818"/>
      <c r="PI121" s="1818"/>
      <c r="PJ121" s="1819"/>
      <c r="PK121" s="1818"/>
      <c r="PL121" s="1818"/>
      <c r="PM121" s="1818"/>
      <c r="PN121" s="1818"/>
      <c r="PO121" s="1819"/>
      <c r="PP121" s="1818"/>
      <c r="PQ121" s="1818"/>
      <c r="PR121" s="1818"/>
      <c r="PS121" s="1818"/>
      <c r="PT121" s="1819"/>
      <c r="PU121" s="1818"/>
      <c r="PV121" s="1818"/>
      <c r="PW121" s="1818"/>
      <c r="PX121" s="1818"/>
      <c r="PY121" s="1819"/>
      <c r="PZ121" s="1818"/>
      <c r="QA121" s="1818"/>
      <c r="QB121" s="1818"/>
      <c r="QC121" s="1818"/>
      <c r="QD121" s="1819"/>
      <c r="QE121" s="1818"/>
      <c r="QF121" s="1818"/>
      <c r="QG121" s="1818"/>
      <c r="QH121" s="1818"/>
      <c r="QI121" s="1819"/>
      <c r="QJ121" s="1818"/>
      <c r="QK121" s="1818"/>
      <c r="QL121" s="1818"/>
      <c r="QM121" s="1818"/>
      <c r="QN121" s="1819"/>
      <c r="QO121" s="1818"/>
      <c r="QP121" s="1818"/>
      <c r="QQ121" s="1818"/>
      <c r="QR121" s="1818"/>
      <c r="QS121" s="1819"/>
      <c r="QT121" s="1818"/>
      <c r="QU121" s="1818"/>
      <c r="QV121" s="1818"/>
      <c r="QW121" s="1818"/>
      <c r="QX121" s="1819"/>
      <c r="QY121" s="1818"/>
      <c r="QZ121" s="1818"/>
      <c r="RA121" s="1818"/>
      <c r="RB121" s="1818"/>
      <c r="RC121" s="1819"/>
      <c r="RD121" s="1818"/>
      <c r="RE121" s="1818"/>
      <c r="RF121" s="1818"/>
      <c r="RG121" s="1818"/>
      <c r="RH121" s="1819"/>
      <c r="RI121" s="1818"/>
      <c r="RJ121" s="1818"/>
      <c r="RK121" s="1818"/>
      <c r="RL121" s="1818"/>
      <c r="RM121" s="1819"/>
      <c r="RN121" s="1818"/>
      <c r="RO121" s="1818"/>
      <c r="RP121" s="1818"/>
      <c r="RQ121" s="1818"/>
      <c r="RR121" s="1819"/>
      <c r="RS121" s="1818"/>
      <c r="RT121" s="1818"/>
      <c r="RU121" s="1818"/>
      <c r="RV121" s="1818"/>
      <c r="RW121" s="1819"/>
      <c r="RX121" s="1818"/>
      <c r="RY121" s="1818"/>
      <c r="RZ121" s="1818"/>
      <c r="SA121" s="1818"/>
      <c r="SB121" s="1819"/>
      <c r="SC121" s="1818"/>
      <c r="SD121" s="1818"/>
      <c r="SE121" s="1818"/>
      <c r="SF121" s="1818"/>
      <c r="SG121" s="1819"/>
      <c r="SH121" s="1818"/>
      <c r="SI121" s="1818"/>
      <c r="SJ121" s="1818"/>
      <c r="SK121" s="1818"/>
      <c r="SL121" s="1819"/>
      <c r="SM121" s="1818"/>
      <c r="SN121" s="1818"/>
      <c r="SO121" s="1818"/>
      <c r="SP121" s="1818"/>
      <c r="SQ121" s="1819"/>
      <c r="SR121" s="1799"/>
      <c r="SS121" s="1799"/>
      <c r="ST121" s="1799"/>
      <c r="SU121" s="1799"/>
      <c r="SV121" s="1799"/>
      <c r="SW121" s="1799"/>
      <c r="SX121" s="1799"/>
      <c r="SY121" s="1799"/>
      <c r="SZ121" s="1799"/>
      <c r="TA121" s="1799"/>
      <c r="TB121" s="1799"/>
      <c r="TC121" s="1799"/>
      <c r="TD121" s="1799"/>
      <c r="TE121" s="1799"/>
      <c r="TF121" s="1799"/>
      <c r="TG121" s="1799"/>
      <c r="TH121" s="1799"/>
      <c r="TI121" s="1799"/>
      <c r="TJ121" s="1799"/>
      <c r="TK121" s="1799"/>
      <c r="TL121" s="1799"/>
      <c r="TM121" s="1799"/>
      <c r="TN121" s="1799"/>
      <c r="TO121" s="1799"/>
      <c r="TP121" s="1799"/>
      <c r="TQ121" s="1799"/>
      <c r="TR121" s="1799"/>
      <c r="TS121" s="1799"/>
      <c r="TT121" s="1799"/>
      <c r="TU121" s="1799"/>
      <c r="TV121" s="1799"/>
      <c r="TW121" s="1799"/>
      <c r="TX121" s="1799"/>
      <c r="TY121" s="1799"/>
      <c r="TZ121" s="1799"/>
      <c r="UA121" s="1799"/>
      <c r="UB121" s="1799"/>
      <c r="UC121" s="1799"/>
      <c r="UD121" s="1799"/>
      <c r="UE121" s="1799"/>
      <c r="UF121" s="1799"/>
      <c r="UG121" s="1799"/>
      <c r="UH121" s="1799"/>
      <c r="UI121" s="1799"/>
      <c r="UJ121" s="1799"/>
      <c r="UK121" s="1799"/>
      <c r="UL121" s="1799"/>
      <c r="UM121" s="1799"/>
      <c r="UN121" s="1799"/>
      <c r="UO121" s="1799"/>
      <c r="UP121" s="2536"/>
      <c r="UQ121" s="2536"/>
      <c r="UR121" s="2536"/>
    </row>
    <row r="122" spans="1:570" outlineLevel="1">
      <c r="MT122" s="1799"/>
      <c r="MU122" s="4114"/>
      <c r="MV122" s="1799">
        <v>120</v>
      </c>
      <c r="MW122" s="1811"/>
      <c r="MX122" s="1812"/>
      <c r="MY122" s="1812"/>
      <c r="MZ122" s="1812"/>
      <c r="NA122" s="1812"/>
      <c r="NB122" s="1813"/>
      <c r="NC122" s="1812"/>
      <c r="ND122" s="1812"/>
      <c r="NE122" s="1812"/>
      <c r="NF122" s="1812"/>
      <c r="NG122" s="1813"/>
      <c r="NH122" s="1812"/>
      <c r="NI122" s="1812"/>
      <c r="NJ122" s="1812"/>
      <c r="NK122" s="1812"/>
      <c r="NL122" s="1813"/>
      <c r="NM122" s="1812"/>
      <c r="NN122" s="1812"/>
      <c r="NO122" s="1815"/>
      <c r="NP122" s="1815"/>
      <c r="NQ122" s="1816"/>
      <c r="NR122" s="1815"/>
      <c r="NS122" s="1815"/>
      <c r="NT122" s="1815"/>
      <c r="NU122" s="1815"/>
      <c r="NV122" s="1816"/>
      <c r="NW122" s="1815"/>
      <c r="NX122" s="1815"/>
      <c r="NY122" s="1815"/>
      <c r="NZ122" s="1815"/>
      <c r="OA122" s="1816"/>
      <c r="OB122" s="1815"/>
      <c r="OC122" s="1815"/>
      <c r="OD122" s="1815"/>
      <c r="OE122" s="1815"/>
      <c r="OF122" s="1816"/>
      <c r="OG122" s="1815"/>
      <c r="OH122" s="1815"/>
      <c r="OI122" s="1815"/>
      <c r="OJ122" s="1815"/>
      <c r="OK122" s="1816"/>
      <c r="OL122" s="1977"/>
      <c r="OM122" s="1977"/>
      <c r="ON122" s="1977"/>
      <c r="OO122" s="1977"/>
      <c r="OP122" s="1978"/>
      <c r="OQ122" s="1977"/>
      <c r="OR122" s="1977"/>
      <c r="OS122" s="1977"/>
      <c r="OT122" s="1977"/>
      <c r="OU122" s="1978"/>
      <c r="OV122" s="1977"/>
      <c r="OW122" s="1977"/>
      <c r="OX122" s="1977"/>
      <c r="OY122" s="1977"/>
      <c r="OZ122" s="1978"/>
      <c r="PA122" s="1977"/>
      <c r="PB122" s="1979"/>
      <c r="PC122" s="1977"/>
      <c r="PD122" s="1977"/>
      <c r="PE122" s="1978"/>
      <c r="PF122" s="1977"/>
      <c r="PG122" s="1977"/>
      <c r="PH122" s="1977"/>
      <c r="PI122" s="1977"/>
      <c r="PJ122" s="1978"/>
      <c r="PK122" s="1977"/>
      <c r="PL122" s="1977"/>
      <c r="PM122" s="1977"/>
      <c r="PN122" s="1977"/>
      <c r="PO122" s="1978"/>
      <c r="PP122" s="1977"/>
      <c r="PQ122" s="1977"/>
      <c r="PR122" s="1977"/>
      <c r="PS122" s="1977"/>
      <c r="PT122" s="1978"/>
      <c r="PU122" s="1977"/>
      <c r="PV122" s="1977"/>
      <c r="PW122" s="1977"/>
      <c r="PX122" s="1977"/>
      <c r="PY122" s="1978"/>
      <c r="PZ122" s="1977"/>
      <c r="QA122" s="1977"/>
      <c r="QB122" s="1977"/>
      <c r="QC122" s="1977"/>
      <c r="QD122" s="1978"/>
      <c r="QE122" s="1977"/>
      <c r="QF122" s="1977"/>
      <c r="QG122" s="1977"/>
      <c r="QH122" s="1977"/>
      <c r="QI122" s="1978"/>
      <c r="QJ122" s="1977"/>
      <c r="QK122" s="1977"/>
      <c r="QL122" s="1977"/>
      <c r="QM122" s="1977"/>
      <c r="QN122" s="1978"/>
      <c r="QO122" s="1977"/>
      <c r="QP122" s="1977"/>
      <c r="QQ122" s="1977"/>
      <c r="QR122" s="1977"/>
      <c r="QS122" s="1978"/>
      <c r="QT122" s="1977"/>
      <c r="QU122" s="1977"/>
      <c r="QV122" s="1977"/>
      <c r="QW122" s="1977"/>
      <c r="QX122" s="1978"/>
      <c r="QY122" s="1977"/>
      <c r="QZ122" s="1977"/>
      <c r="RA122" s="1977"/>
      <c r="RB122" s="1977"/>
      <c r="RC122" s="1980" t="s">
        <v>1617</v>
      </c>
      <c r="RD122" s="1818"/>
      <c r="RE122" s="1818"/>
      <c r="RF122" s="1818"/>
      <c r="RG122" s="1818"/>
      <c r="RH122" s="1819"/>
      <c r="RI122" s="1818"/>
      <c r="RJ122" s="1818"/>
      <c r="RK122" s="1818"/>
      <c r="RL122" s="1818"/>
      <c r="RM122" s="1819"/>
      <c r="RN122" s="1818"/>
      <c r="RO122" s="1818"/>
      <c r="RP122" s="1818"/>
      <c r="RQ122" s="1818"/>
      <c r="RR122" s="1819"/>
      <c r="RS122" s="1818"/>
      <c r="RT122" s="1818"/>
      <c r="RU122" s="1818"/>
      <c r="RV122" s="1818"/>
      <c r="RW122" s="1819"/>
      <c r="RX122" s="1818"/>
      <c r="RY122" s="1818"/>
      <c r="RZ122" s="1818"/>
      <c r="SA122" s="1818"/>
      <c r="SB122" s="1819"/>
      <c r="SC122" s="1818"/>
      <c r="SD122" s="1818"/>
      <c r="SE122" s="1818"/>
      <c r="SF122" s="1818"/>
      <c r="SG122" s="1819"/>
      <c r="SH122" s="1818"/>
      <c r="SI122" s="1818"/>
      <c r="SJ122" s="1966"/>
      <c r="SK122" s="1818"/>
      <c r="SL122" s="1819"/>
      <c r="SM122" s="1818"/>
      <c r="SN122" s="1818"/>
      <c r="SO122" s="1818"/>
      <c r="SP122" s="1818"/>
      <c r="SQ122" s="2034"/>
      <c r="SR122" s="1799"/>
      <c r="SS122" s="1799"/>
      <c r="ST122" s="1799"/>
      <c r="SU122" s="1799"/>
      <c r="SV122" s="1799"/>
      <c r="SW122" s="1799"/>
      <c r="SX122" s="1799"/>
      <c r="SY122" s="1799"/>
      <c r="SZ122" s="1799"/>
      <c r="TA122" s="1799"/>
      <c r="TB122" s="1799"/>
      <c r="TC122" s="1799"/>
      <c r="TD122" s="1799"/>
      <c r="TE122" s="1799"/>
      <c r="TF122" s="1799"/>
      <c r="TG122" s="1799"/>
      <c r="TH122" s="1799"/>
      <c r="TI122" s="1799"/>
      <c r="TJ122" s="1799"/>
      <c r="TK122" s="1799"/>
      <c r="TL122" s="1799"/>
      <c r="TM122" s="1799"/>
      <c r="TN122" s="1799"/>
      <c r="TO122" s="1799"/>
      <c r="TP122" s="1799"/>
      <c r="TQ122" s="1799"/>
      <c r="TR122" s="1799"/>
      <c r="TS122" s="1799"/>
      <c r="TT122" s="1799"/>
      <c r="TU122" s="1799"/>
      <c r="TV122" s="1799"/>
      <c r="TW122" s="1799"/>
      <c r="TX122" s="1799"/>
      <c r="TY122" s="1799"/>
      <c r="TZ122" s="1799"/>
      <c r="UA122" s="1799"/>
      <c r="UB122" s="1799"/>
      <c r="UC122" s="1799"/>
      <c r="UD122" s="1799"/>
      <c r="UE122" s="1799"/>
      <c r="UF122" s="1799"/>
      <c r="UG122" s="1799"/>
      <c r="UH122" s="1799"/>
      <c r="UI122" s="1799"/>
      <c r="UJ122" s="1799"/>
      <c r="UK122" s="1799"/>
      <c r="UL122" s="1799"/>
      <c r="UM122" s="1799"/>
      <c r="UN122" s="1799"/>
      <c r="UO122" s="1799"/>
      <c r="UP122" s="2536"/>
      <c r="UQ122" s="2536"/>
      <c r="UR122" s="2536"/>
    </row>
    <row r="123" spans="1:570" outlineLevel="1">
      <c r="MT123" s="1799"/>
      <c r="MU123" s="4114"/>
      <c r="MV123" s="1799">
        <v>110</v>
      </c>
      <c r="MW123" s="1811"/>
      <c r="MX123" s="1812"/>
      <c r="MY123" s="1812"/>
      <c r="MZ123" s="1812"/>
      <c r="NA123" s="1812"/>
      <c r="NB123" s="1813"/>
      <c r="NC123" s="1812"/>
      <c r="ND123" s="1812"/>
      <c r="NE123" s="1812"/>
      <c r="NF123" s="1812"/>
      <c r="NG123" s="1813"/>
      <c r="NH123" s="1812"/>
      <c r="NI123" s="1812"/>
      <c r="NJ123" s="1812"/>
      <c r="NK123" s="1812"/>
      <c r="NL123" s="1813"/>
      <c r="NM123" s="1812"/>
      <c r="NN123" s="1812"/>
      <c r="NO123" s="1815"/>
      <c r="NP123" s="1815"/>
      <c r="NQ123" s="1816"/>
      <c r="NR123" s="1815"/>
      <c r="NS123" s="1815"/>
      <c r="NT123" s="1815"/>
      <c r="NU123" s="1815"/>
      <c r="NV123" s="1816"/>
      <c r="NW123" s="1815"/>
      <c r="NX123" s="1815"/>
      <c r="NY123" s="1815"/>
      <c r="NZ123" s="1815"/>
      <c r="OA123" s="1816"/>
      <c r="OB123" s="1815"/>
      <c r="OC123" s="1815"/>
      <c r="OD123" s="1815"/>
      <c r="OE123" s="1815"/>
      <c r="OF123" s="1816"/>
      <c r="OG123" s="1815"/>
      <c r="OH123" s="1815"/>
      <c r="OI123" s="1815"/>
      <c r="OJ123" s="1815"/>
      <c r="OK123" s="1816"/>
      <c r="OL123" s="1815"/>
      <c r="OM123" s="1815"/>
      <c r="ON123" s="1815"/>
      <c r="OO123" s="1815"/>
      <c r="OP123" s="1816"/>
      <c r="OQ123" s="1815"/>
      <c r="OR123" s="1815"/>
      <c r="OS123" s="1815"/>
      <c r="OT123" s="1815"/>
      <c r="OU123" s="1816"/>
      <c r="OV123" s="1815"/>
      <c r="OW123" s="1815"/>
      <c r="OX123" s="1815"/>
      <c r="OY123" s="1815"/>
      <c r="OZ123" s="1816"/>
      <c r="PA123" s="1815"/>
      <c r="PB123" s="1817"/>
      <c r="PC123" s="1818"/>
      <c r="PD123" s="1818"/>
      <c r="PE123" s="1819"/>
      <c r="PF123" s="1818"/>
      <c r="PG123" s="1818"/>
      <c r="PH123" s="1818"/>
      <c r="PI123" s="1818"/>
      <c r="PJ123" s="1819"/>
      <c r="PK123" s="1818"/>
      <c r="PL123" s="1818"/>
      <c r="PM123" s="1818"/>
      <c r="PN123" s="1818"/>
      <c r="PO123" s="1819"/>
      <c r="PP123" s="1818"/>
      <c r="PQ123" s="1818"/>
      <c r="PR123" s="1818"/>
      <c r="PS123" s="1818"/>
      <c r="PT123" s="1819"/>
      <c r="PU123" s="1818"/>
      <c r="PV123" s="1818"/>
      <c r="PW123" s="1818"/>
      <c r="PX123" s="1818"/>
      <c r="PY123" s="1819"/>
      <c r="PZ123" s="1818"/>
      <c r="QA123" s="1818"/>
      <c r="QB123" s="1818"/>
      <c r="QC123" s="1818"/>
      <c r="QD123" s="1819"/>
      <c r="QE123" s="1818"/>
      <c r="QF123" s="1818"/>
      <c r="QG123" s="1818"/>
      <c r="QH123" s="1818"/>
      <c r="QI123" s="1819"/>
      <c r="QJ123" s="1818"/>
      <c r="QK123" s="1818"/>
      <c r="QL123" s="1818"/>
      <c r="QM123" s="1818"/>
      <c r="QN123" s="1819"/>
      <c r="QO123" s="1818"/>
      <c r="QP123" s="1818"/>
      <c r="QQ123" s="1818"/>
      <c r="QR123" s="1818"/>
      <c r="QS123" s="1819"/>
      <c r="QT123" s="1818"/>
      <c r="QU123" s="1818"/>
      <c r="QV123" s="1818"/>
      <c r="QW123" s="1818"/>
      <c r="QX123" s="1819"/>
      <c r="QY123" s="1818"/>
      <c r="QZ123" s="1818"/>
      <c r="RA123" s="1818"/>
      <c r="RB123" s="1818"/>
      <c r="RC123" s="1819"/>
      <c r="RD123" s="1818"/>
      <c r="RE123" s="1818"/>
      <c r="RF123" s="1818"/>
      <c r="RG123" s="1818"/>
      <c r="RH123" s="1819"/>
      <c r="RI123" s="1818"/>
      <c r="RJ123" s="1818"/>
      <c r="RK123" s="1818"/>
      <c r="RL123" s="1818"/>
      <c r="RM123" s="1819"/>
      <c r="RN123" s="1818"/>
      <c r="RO123" s="1818"/>
      <c r="RP123" s="1818"/>
      <c r="RQ123" s="1818"/>
      <c r="RR123" s="1819"/>
      <c r="RS123" s="1818"/>
      <c r="RT123" s="1818"/>
      <c r="RU123" s="1818"/>
      <c r="RV123" s="1818"/>
      <c r="RW123" s="1819"/>
      <c r="RX123" s="1818"/>
      <c r="RY123" s="1818"/>
      <c r="RZ123" s="1818"/>
      <c r="SA123" s="1818"/>
      <c r="SB123" s="1819"/>
      <c r="SC123" s="1818"/>
      <c r="SD123" s="1818"/>
      <c r="SE123" s="1818"/>
      <c r="SF123" s="1818"/>
      <c r="SG123" s="1819"/>
      <c r="SH123" s="1818"/>
      <c r="SI123" s="1818"/>
      <c r="SJ123" s="1818"/>
      <c r="SK123" s="1818"/>
      <c r="SL123" s="1819"/>
      <c r="SM123" s="1818"/>
      <c r="SN123" s="1818"/>
      <c r="SO123" s="1818"/>
      <c r="SP123" s="1818"/>
      <c r="SQ123" s="1819"/>
      <c r="SR123" s="1799"/>
      <c r="SS123" s="1799"/>
      <c r="ST123" s="1799"/>
      <c r="SU123" s="1799"/>
      <c r="SV123" s="1799"/>
      <c r="SW123" s="1799"/>
      <c r="SX123" s="1799"/>
      <c r="SY123" s="1799"/>
      <c r="SZ123" s="1799"/>
      <c r="TA123" s="1799"/>
      <c r="TB123" s="1799"/>
      <c r="TC123" s="1799"/>
      <c r="TD123" s="1799"/>
      <c r="TE123" s="1799"/>
      <c r="TF123" s="1799"/>
      <c r="TG123" s="1799"/>
      <c r="TH123" s="1799"/>
      <c r="TI123" s="1799"/>
      <c r="TJ123" s="1799"/>
      <c r="TK123" s="1799"/>
      <c r="TL123" s="1799"/>
      <c r="TM123" s="1799"/>
      <c r="TN123" s="1799"/>
      <c r="TO123" s="1799"/>
      <c r="TP123" s="1799"/>
      <c r="TQ123" s="1799"/>
      <c r="TR123" s="1799"/>
      <c r="TS123" s="1799"/>
      <c r="TT123" s="1799"/>
      <c r="TU123" s="1799"/>
      <c r="TV123" s="1799"/>
      <c r="TW123" s="1799"/>
      <c r="TX123" s="1799"/>
      <c r="TY123" s="1799"/>
      <c r="TZ123" s="1799"/>
      <c r="UA123" s="1799"/>
      <c r="UB123" s="1799"/>
      <c r="UC123" s="1799"/>
      <c r="UD123" s="1799"/>
      <c r="UE123" s="1799"/>
      <c r="UF123" s="1799"/>
      <c r="UG123" s="1799"/>
      <c r="UH123" s="1799"/>
      <c r="UI123" s="1799"/>
      <c r="UJ123" s="1799"/>
      <c r="UK123" s="1799"/>
      <c r="UL123" s="1799"/>
      <c r="UM123" s="1799"/>
      <c r="UN123" s="1799"/>
      <c r="UO123" s="1799"/>
      <c r="UP123" s="2536"/>
      <c r="UQ123" s="2536"/>
      <c r="UR123" s="2536"/>
    </row>
    <row r="124" spans="1:570" s="1125" customFormat="1" outlineLevel="1">
      <c r="A124" s="2536"/>
      <c r="B124" s="2536"/>
      <c r="C124" s="2536"/>
      <c r="D124" s="2536"/>
      <c r="E124" s="2536"/>
      <c r="F124" s="2536"/>
      <c r="G124" s="2536"/>
      <c r="H124" s="2536"/>
      <c r="I124" s="2536"/>
      <c r="J124" s="2536"/>
      <c r="K124" s="2536"/>
      <c r="L124" s="2536"/>
      <c r="M124" s="2536"/>
      <c r="N124" s="2536"/>
      <c r="O124" s="2536"/>
      <c r="P124" s="2536"/>
      <c r="Q124" s="2536"/>
      <c r="R124" s="2536"/>
      <c r="S124" s="2536"/>
      <c r="T124" s="2536"/>
      <c r="U124" s="2536"/>
      <c r="V124" s="2536"/>
      <c r="W124" s="2536"/>
      <c r="X124" s="2536"/>
      <c r="Y124" s="2536"/>
      <c r="Z124" s="2536"/>
      <c r="AA124" s="2536"/>
      <c r="AB124" s="2536"/>
      <c r="AC124" s="2536"/>
      <c r="AD124" s="2536"/>
      <c r="AE124" s="2536"/>
      <c r="AF124" s="2536"/>
      <c r="AG124" s="2536"/>
      <c r="AH124" s="2536"/>
      <c r="AI124" s="2536"/>
      <c r="AJ124" s="2536"/>
      <c r="AK124" s="2536"/>
      <c r="AL124" s="2536"/>
      <c r="AM124" s="2536"/>
      <c r="AN124" s="2536"/>
      <c r="AO124" s="2536"/>
      <c r="AP124" s="2536"/>
      <c r="AQ124" s="2536"/>
      <c r="AR124" s="2536"/>
      <c r="AS124" s="2536"/>
      <c r="AT124" s="2536"/>
      <c r="AU124" s="2536"/>
      <c r="AV124" s="2536"/>
      <c r="AW124" s="2536"/>
      <c r="AX124" s="2536"/>
      <c r="AY124" s="2536"/>
      <c r="AZ124" s="2536"/>
      <c r="BA124" s="2536"/>
      <c r="BB124" s="2536"/>
      <c r="BC124" s="2536"/>
      <c r="BD124" s="2536"/>
      <c r="BE124" s="2536"/>
      <c r="BF124" s="2536"/>
      <c r="BG124" s="2536"/>
      <c r="BH124" s="2536"/>
      <c r="BI124" s="2536"/>
      <c r="BJ124" s="2536"/>
      <c r="BK124" s="2536"/>
      <c r="BL124" s="2536"/>
      <c r="BM124" s="2536"/>
      <c r="BN124" s="2536"/>
      <c r="BO124" s="2536"/>
      <c r="BP124" s="2536"/>
      <c r="BQ124" s="2536"/>
      <c r="BR124" s="2536"/>
      <c r="BS124" s="2536"/>
      <c r="BT124" s="2536"/>
      <c r="BU124" s="2536"/>
      <c r="BV124" s="2536"/>
      <c r="BW124" s="2536"/>
      <c r="BX124" s="2536"/>
      <c r="BY124" s="2536"/>
      <c r="BZ124" s="2536"/>
      <c r="CA124" s="2536"/>
      <c r="CB124" s="2536"/>
      <c r="CC124" s="2536"/>
      <c r="CD124" s="2536"/>
      <c r="CE124" s="2536"/>
      <c r="CF124" s="2536"/>
      <c r="CG124" s="2536"/>
      <c r="CH124" s="2536"/>
      <c r="CI124" s="2536"/>
      <c r="CJ124" s="2536"/>
      <c r="CK124" s="2536"/>
      <c r="CL124" s="2536"/>
      <c r="CM124" s="2536"/>
      <c r="CN124" s="2536"/>
      <c r="CO124" s="2536"/>
      <c r="CP124" s="2536"/>
      <c r="CQ124" s="2536"/>
      <c r="CR124" s="2536"/>
      <c r="CS124" s="2536"/>
      <c r="CT124" s="2536"/>
      <c r="CU124" s="2536"/>
      <c r="CV124" s="2536"/>
      <c r="CW124" s="2536"/>
      <c r="CX124" s="2536"/>
      <c r="CY124" s="2536"/>
      <c r="CZ124" s="2536"/>
      <c r="DA124" s="2536"/>
      <c r="DB124" s="2536"/>
      <c r="DC124" s="2536"/>
      <c r="DD124" s="2536"/>
      <c r="DE124" s="2536"/>
      <c r="DF124" s="2536"/>
      <c r="DG124" s="2536"/>
      <c r="DH124" s="2536"/>
      <c r="DI124" s="2536"/>
      <c r="DJ124" s="2536"/>
      <c r="DK124" s="2536"/>
      <c r="DL124" s="2536"/>
      <c r="DM124" s="2536"/>
      <c r="DN124" s="2536"/>
      <c r="DO124" s="2536"/>
      <c r="DP124" s="2536"/>
      <c r="DQ124" s="2536"/>
      <c r="DR124" s="2536"/>
      <c r="DS124" s="2536"/>
      <c r="DT124" s="2536"/>
      <c r="DU124" s="2536"/>
      <c r="DV124" s="2536"/>
      <c r="DW124" s="2536"/>
      <c r="DX124" s="2536"/>
      <c r="DY124" s="2536"/>
      <c r="DZ124" s="2536"/>
      <c r="EA124" s="2536"/>
      <c r="EB124" s="2536"/>
      <c r="EC124" s="2536"/>
      <c r="ED124" s="2536"/>
      <c r="EE124" s="2536"/>
      <c r="EF124" s="2536"/>
      <c r="EG124" s="2536"/>
      <c r="EH124" s="2536"/>
      <c r="EI124" s="2536"/>
      <c r="EJ124" s="2536"/>
      <c r="EK124" s="2536"/>
      <c r="EL124" s="2536"/>
      <c r="EM124" s="2536"/>
      <c r="EN124" s="2536"/>
      <c r="EO124" s="2536"/>
      <c r="EP124" s="2536"/>
      <c r="EQ124" s="2536"/>
      <c r="ER124" s="2536"/>
      <c r="ES124" s="2536"/>
      <c r="ET124" s="2536"/>
      <c r="EU124" s="2536"/>
      <c r="EV124" s="2536"/>
      <c r="EW124" s="2536"/>
      <c r="EX124" s="2536"/>
      <c r="EY124" s="2536"/>
      <c r="EZ124" s="2536"/>
      <c r="FA124" s="2536"/>
      <c r="FB124" s="2536"/>
      <c r="FC124" s="2536"/>
      <c r="FD124" s="2536"/>
      <c r="FE124" s="2536"/>
      <c r="FF124" s="2536"/>
      <c r="FG124" s="2536"/>
      <c r="FH124" s="2536"/>
      <c r="FI124" s="2536"/>
      <c r="FJ124" s="2536"/>
      <c r="FK124" s="2536"/>
      <c r="FL124" s="2536"/>
      <c r="FM124" s="2536"/>
      <c r="FN124" s="2536"/>
      <c r="FO124" s="2536"/>
      <c r="FP124" s="2536"/>
      <c r="FQ124" s="2536"/>
      <c r="FR124" s="2536"/>
      <c r="FS124" s="2536"/>
      <c r="FT124" s="2536"/>
      <c r="FU124" s="2536"/>
      <c r="FV124" s="2536"/>
      <c r="FW124" s="2536"/>
      <c r="FX124" s="2536"/>
      <c r="FY124" s="2536"/>
      <c r="FZ124" s="2536"/>
      <c r="GA124" s="2536"/>
      <c r="GB124" s="2536"/>
      <c r="GC124" s="2536"/>
      <c r="GD124" s="2536"/>
      <c r="GE124" s="2536"/>
      <c r="GF124" s="2536"/>
      <c r="GG124" s="2536"/>
      <c r="GH124" s="2536"/>
      <c r="GI124" s="2536"/>
      <c r="GJ124" s="2536"/>
      <c r="GK124" s="2536"/>
      <c r="GL124" s="2536"/>
      <c r="GM124" s="2536"/>
      <c r="GN124" s="2536"/>
      <c r="GO124" s="2536"/>
      <c r="GP124" s="2536"/>
      <c r="GQ124" s="2536"/>
      <c r="GR124" s="2536"/>
      <c r="GS124" s="2536"/>
      <c r="GT124" s="2536"/>
      <c r="GU124" s="2536"/>
      <c r="GV124" s="2536"/>
      <c r="GW124" s="2536"/>
      <c r="GX124" s="2536"/>
      <c r="GY124" s="2536"/>
      <c r="GZ124" s="2536"/>
      <c r="HA124" s="2536"/>
      <c r="HB124" s="2536"/>
      <c r="HC124" s="2536"/>
      <c r="HD124" s="2536"/>
      <c r="HE124" s="2536"/>
      <c r="HF124" s="2536"/>
      <c r="HG124" s="2536"/>
      <c r="HH124" s="2536"/>
      <c r="HI124" s="2536"/>
      <c r="HJ124" s="2536"/>
      <c r="HK124" s="2536"/>
      <c r="HL124" s="2536"/>
      <c r="HM124" s="2536"/>
      <c r="HN124" s="2536"/>
      <c r="HO124" s="2536"/>
      <c r="HP124" s="2536"/>
      <c r="HQ124" s="2536"/>
      <c r="HR124" s="2536"/>
      <c r="HS124" s="1122"/>
      <c r="HT124" s="1122"/>
      <c r="HU124" s="1122"/>
      <c r="HV124" s="1122"/>
      <c r="HW124" s="1122"/>
      <c r="HX124" s="1122"/>
      <c r="HY124" s="1122"/>
      <c r="IC124" s="2541"/>
      <c r="ID124" s="2541"/>
      <c r="IE124" s="2541"/>
      <c r="IF124" s="2541"/>
      <c r="IG124" s="2541"/>
      <c r="IH124" s="2541"/>
      <c r="II124" s="2541"/>
      <c r="IJ124" s="2541"/>
      <c r="IK124" s="2541"/>
      <c r="IL124" s="2541"/>
      <c r="IM124" s="2541"/>
      <c r="IN124" s="2541"/>
      <c r="IO124" s="2541"/>
      <c r="IP124" s="2541"/>
      <c r="IQ124" s="2541"/>
      <c r="IR124" s="2541"/>
      <c r="IS124" s="2541"/>
      <c r="IT124" s="2541"/>
      <c r="IU124" s="2541"/>
      <c r="IV124" s="2541"/>
      <c r="IW124" s="2541"/>
      <c r="IX124" s="2541"/>
      <c r="IY124" s="2541"/>
      <c r="IZ124" s="2541"/>
      <c r="JA124" s="2541"/>
      <c r="JB124" s="2541"/>
      <c r="JC124" s="2541"/>
      <c r="JD124" s="2541"/>
      <c r="JE124" s="2541"/>
      <c r="JF124" s="2541"/>
      <c r="JG124" s="2541"/>
      <c r="JH124" s="2541"/>
      <c r="JI124" s="2541"/>
      <c r="JJ124" s="2541"/>
      <c r="JK124" s="2541"/>
      <c r="JL124" s="2541"/>
      <c r="JM124" s="2541"/>
      <c r="JN124" s="2541"/>
      <c r="JO124" s="2541"/>
      <c r="JP124" s="2541"/>
      <c r="JQ124" s="2541"/>
      <c r="JR124" s="2541"/>
      <c r="JS124" s="2541"/>
      <c r="JT124" s="2541"/>
      <c r="JU124" s="2541"/>
      <c r="JV124" s="2541"/>
      <c r="JW124" s="2541"/>
      <c r="JX124" s="2541"/>
      <c r="JY124" s="2541"/>
      <c r="JZ124" s="2541"/>
      <c r="KA124" s="2541"/>
      <c r="KB124" s="2541"/>
      <c r="KC124" s="2541"/>
      <c r="KD124" s="2541"/>
      <c r="KE124" s="2541"/>
      <c r="KF124" s="2541"/>
      <c r="KG124" s="2541"/>
      <c r="KH124" s="2541"/>
      <c r="KI124" s="2541"/>
      <c r="KJ124" s="2541"/>
      <c r="KK124" s="2541"/>
      <c r="KL124" s="2541"/>
      <c r="KM124" s="2541"/>
      <c r="KN124" s="2541"/>
      <c r="KO124" s="2541"/>
      <c r="KP124" s="2541"/>
      <c r="KQ124" s="2541"/>
      <c r="KR124" s="2541"/>
      <c r="KS124" s="2541"/>
      <c r="KT124" s="2541"/>
      <c r="KU124" s="2541"/>
      <c r="KV124" s="2541"/>
      <c r="KW124" s="2541"/>
      <c r="KX124" s="2541"/>
      <c r="KY124" s="2541"/>
      <c r="KZ124" s="2541"/>
      <c r="LA124" s="2541"/>
      <c r="LB124" s="2541"/>
      <c r="LC124" s="2541"/>
      <c r="LD124" s="2541"/>
      <c r="LE124" s="2541"/>
      <c r="LF124" s="2541"/>
      <c r="LG124" s="2541"/>
      <c r="LH124" s="2541"/>
      <c r="LI124" s="2541"/>
      <c r="LJ124" s="2541"/>
      <c r="LK124" s="2541"/>
      <c r="LL124" s="2541"/>
      <c r="LM124" s="2541"/>
      <c r="LN124" s="2541"/>
      <c r="LO124" s="2541"/>
      <c r="LP124" s="2541"/>
      <c r="LQ124" s="2541"/>
      <c r="LR124" s="2541"/>
      <c r="LS124" s="2541"/>
      <c r="LT124" s="2541"/>
      <c r="LU124" s="2541"/>
      <c r="LV124" s="2541"/>
      <c r="LW124" s="2541"/>
      <c r="LX124" s="2541"/>
      <c r="LY124" s="2541"/>
      <c r="LZ124" s="2541"/>
      <c r="MA124" s="2541"/>
      <c r="MB124" s="2541"/>
      <c r="MC124" s="2541"/>
      <c r="MD124" s="2541"/>
      <c r="ME124" s="2541"/>
      <c r="MF124" s="2541"/>
      <c r="MG124" s="2541"/>
      <c r="MH124" s="2541"/>
      <c r="MT124" s="1799"/>
      <c r="MU124" s="4114"/>
      <c r="MV124" s="1917">
        <v>100</v>
      </c>
      <c r="MW124" s="1986"/>
      <c r="MX124" s="1987"/>
      <c r="MY124" s="1987"/>
      <c r="MZ124" s="1987"/>
      <c r="NA124" s="1987"/>
      <c r="NB124" s="1988"/>
      <c r="NC124" s="1987"/>
      <c r="ND124" s="1987"/>
      <c r="NE124" s="1987"/>
      <c r="NF124" s="1987"/>
      <c r="NG124" s="1988"/>
      <c r="NH124" s="1987"/>
      <c r="NI124" s="1987"/>
      <c r="NJ124" s="1987"/>
      <c r="NK124" s="1987"/>
      <c r="NL124" s="1988"/>
      <c r="NM124" s="1987"/>
      <c r="NN124" s="1987"/>
      <c r="NO124" s="1890"/>
      <c r="NP124" s="1890"/>
      <c r="NQ124" s="1891"/>
      <c r="NR124" s="1890"/>
      <c r="NS124" s="1890"/>
      <c r="NT124" s="1890"/>
      <c r="NU124" s="1890"/>
      <c r="NV124" s="1891"/>
      <c r="NW124" s="1890"/>
      <c r="NX124" s="1890"/>
      <c r="NY124" s="1890"/>
      <c r="NZ124" s="1890"/>
      <c r="OA124" s="1891"/>
      <c r="OB124" s="1890"/>
      <c r="OC124" s="1890"/>
      <c r="OD124" s="1890"/>
      <c r="OE124" s="1890"/>
      <c r="OF124" s="1891"/>
      <c r="OG124" s="1890"/>
      <c r="OH124" s="1890"/>
      <c r="OI124" s="1890"/>
      <c r="OJ124" s="1890"/>
      <c r="OK124" s="1891"/>
      <c r="OL124" s="1890"/>
      <c r="OM124" s="1890"/>
      <c r="ON124" s="1890"/>
      <c r="OO124" s="1890"/>
      <c r="OP124" s="1891"/>
      <c r="OQ124" s="1890"/>
      <c r="OR124" s="1890"/>
      <c r="OS124" s="1890"/>
      <c r="OT124" s="1890"/>
      <c r="OU124" s="1891"/>
      <c r="OV124" s="1890"/>
      <c r="OW124" s="1890"/>
      <c r="OX124" s="1890"/>
      <c r="OY124" s="1987"/>
      <c r="OZ124" s="1988"/>
      <c r="PA124" s="1987"/>
      <c r="PB124" s="1989"/>
      <c r="PC124" s="1960"/>
      <c r="PD124" s="1960"/>
      <c r="PE124" s="1961"/>
      <c r="PF124" s="2059"/>
      <c r="PG124" s="2060"/>
      <c r="PH124" s="2060"/>
      <c r="PI124" s="2060"/>
      <c r="PJ124" s="2061"/>
      <c r="PK124" s="2060"/>
      <c r="PL124" s="2060"/>
      <c r="PM124" s="2060"/>
      <c r="PN124" s="2060"/>
      <c r="PO124" s="2061"/>
      <c r="PP124" s="2060"/>
      <c r="PQ124" s="2060"/>
      <c r="PR124" s="2060"/>
      <c r="PS124" s="2060"/>
      <c r="PT124" s="2061"/>
      <c r="PU124" s="2060"/>
      <c r="PV124" s="2060"/>
      <c r="PW124" s="2060"/>
      <c r="PX124" s="2060"/>
      <c r="PY124" s="2061"/>
      <c r="PZ124" s="2060"/>
      <c r="QA124" s="2060"/>
      <c r="QB124" s="2060"/>
      <c r="QC124" s="2060"/>
      <c r="QD124" s="2061"/>
      <c r="QE124" s="2060"/>
      <c r="QF124" s="2060"/>
      <c r="QG124" s="2060"/>
      <c r="QH124" s="2060"/>
      <c r="QI124" s="2061"/>
      <c r="QJ124" s="2060"/>
      <c r="QK124" s="2060"/>
      <c r="QL124" s="2060"/>
      <c r="QM124" s="2060"/>
      <c r="QN124" s="2061"/>
      <c r="QO124" s="2060"/>
      <c r="QP124" s="2060"/>
      <c r="QQ124" s="2060"/>
      <c r="QR124" s="2060"/>
      <c r="QS124" s="2061"/>
      <c r="QT124" s="2060"/>
      <c r="QU124" s="2060"/>
      <c r="QV124" s="2060"/>
      <c r="QW124" s="2060"/>
      <c r="QX124" s="2061"/>
      <c r="QY124" s="2060"/>
      <c r="QZ124" s="2060"/>
      <c r="RA124" s="2060"/>
      <c r="RB124" s="2060"/>
      <c r="RC124" s="2061"/>
      <c r="RD124" s="2060"/>
      <c r="RE124" s="2060"/>
      <c r="RF124" s="2060"/>
      <c r="RG124" s="2060"/>
      <c r="RH124" s="2061"/>
      <c r="RI124" s="2060"/>
      <c r="RJ124" s="2060"/>
      <c r="RK124" s="2060"/>
      <c r="RL124" s="2060"/>
      <c r="RM124" s="2061"/>
      <c r="RN124" s="2060"/>
      <c r="RO124" s="2060"/>
      <c r="RP124" s="2060"/>
      <c r="RQ124" s="2060"/>
      <c r="RR124" s="2061"/>
      <c r="RS124" s="2060"/>
      <c r="RT124" s="2060"/>
      <c r="RU124" s="2060"/>
      <c r="RV124" s="2060"/>
      <c r="RW124" s="2061"/>
      <c r="RX124" s="2060"/>
      <c r="RY124" s="2060"/>
      <c r="RZ124" s="2060"/>
      <c r="SA124" s="2060"/>
      <c r="SB124" s="2061"/>
      <c r="SC124" s="2060"/>
      <c r="SD124" s="2060"/>
      <c r="SE124" s="2060"/>
      <c r="SF124" s="2060"/>
      <c r="SG124" s="2061"/>
      <c r="SH124" s="2060"/>
      <c r="SI124" s="2060"/>
      <c r="SJ124" s="2062"/>
      <c r="SK124" s="2060"/>
      <c r="SL124" s="2061"/>
      <c r="SM124" s="2060"/>
      <c r="SN124" s="2060"/>
      <c r="SO124" s="2060"/>
      <c r="SP124" s="2060"/>
      <c r="SQ124" s="2063" t="s">
        <v>1618</v>
      </c>
      <c r="SR124" s="1799"/>
      <c r="SS124" s="1799"/>
      <c r="ST124" s="1799"/>
      <c r="SU124" s="1799"/>
      <c r="SV124" s="1799"/>
      <c r="SW124" s="1799"/>
      <c r="SX124" s="1799"/>
      <c r="SY124" s="1799"/>
      <c r="SZ124" s="1799"/>
      <c r="TA124" s="1799"/>
      <c r="TB124" s="1799"/>
      <c r="TC124" s="1799"/>
      <c r="TD124" s="1799"/>
      <c r="TE124" s="1799"/>
      <c r="TF124" s="1799"/>
      <c r="TG124" s="1799"/>
      <c r="TH124" s="1799"/>
      <c r="TI124" s="1799"/>
      <c r="TJ124" s="1799"/>
      <c r="TK124" s="1799"/>
      <c r="TL124" s="1799"/>
      <c r="TM124" s="1799"/>
      <c r="TN124" s="1799"/>
      <c r="TO124" s="1799"/>
      <c r="TP124" s="1799"/>
      <c r="TQ124" s="1799"/>
      <c r="TR124" s="1799"/>
      <c r="TS124" s="1799"/>
      <c r="TT124" s="1799"/>
      <c r="TU124" s="1799"/>
      <c r="TV124" s="1799"/>
      <c r="TW124" s="1799"/>
      <c r="TX124" s="1799"/>
      <c r="TY124" s="1799"/>
      <c r="TZ124" s="1799"/>
      <c r="UA124" s="1799"/>
      <c r="UB124" s="1799"/>
      <c r="UC124" s="1799"/>
      <c r="UD124" s="1799"/>
      <c r="UE124" s="1799"/>
      <c r="UF124" s="1799"/>
      <c r="UG124" s="1799"/>
      <c r="UH124" s="1799"/>
      <c r="UI124" s="1799"/>
      <c r="UJ124" s="1799"/>
      <c r="UK124" s="1799"/>
      <c r="UL124" s="1799"/>
      <c r="UM124" s="1799"/>
      <c r="UN124" s="1799"/>
      <c r="UO124" s="1799"/>
      <c r="UP124" s="2536"/>
      <c r="UQ124" s="2536"/>
      <c r="UR124" s="2536"/>
      <c r="US124" s="1122"/>
      <c r="UT124" s="1122"/>
      <c r="UU124" s="1122"/>
      <c r="UV124" s="1122"/>
      <c r="UW124" s="1122"/>
      <c r="UX124" s="1122"/>
    </row>
    <row r="125" spans="1:570">
      <c r="A125" s="2536"/>
      <c r="B125" s="2536"/>
      <c r="C125" s="2536"/>
      <c r="D125" s="2536"/>
      <c r="E125" s="2536"/>
      <c r="F125" s="2536"/>
      <c r="G125" s="2536"/>
      <c r="H125" s="2536"/>
      <c r="I125" s="2536"/>
      <c r="J125" s="2536"/>
      <c r="K125" s="2536"/>
      <c r="L125" s="2536"/>
      <c r="M125" s="2536"/>
      <c r="N125" s="2536"/>
      <c r="O125" s="2536"/>
      <c r="P125" s="2536"/>
      <c r="Q125" s="2536"/>
      <c r="R125" s="2536"/>
      <c r="S125" s="2536"/>
      <c r="T125" s="2536"/>
      <c r="U125" s="2536"/>
      <c r="V125" s="2536"/>
      <c r="W125" s="2536"/>
      <c r="X125" s="2536"/>
      <c r="Y125" s="2536"/>
      <c r="Z125" s="2536"/>
      <c r="AA125" s="2536"/>
      <c r="AB125" s="2536"/>
      <c r="AC125" s="2536"/>
      <c r="AD125" s="2536"/>
      <c r="AE125" s="2536"/>
      <c r="AF125" s="2536"/>
      <c r="AG125" s="2536"/>
      <c r="AH125" s="2536"/>
      <c r="AI125" s="2536"/>
      <c r="AJ125" s="2536"/>
      <c r="AK125" s="2536"/>
      <c r="AL125" s="2536"/>
      <c r="AM125" s="2536"/>
      <c r="AN125" s="2536"/>
      <c r="AO125" s="2536"/>
      <c r="AP125" s="2536"/>
      <c r="AQ125" s="2536"/>
      <c r="AR125" s="2536"/>
      <c r="AS125" s="2536"/>
      <c r="AT125" s="2536"/>
      <c r="AU125" s="2536"/>
      <c r="AV125" s="2536"/>
      <c r="AW125" s="2536"/>
      <c r="AX125" s="2536"/>
      <c r="AY125" s="2536"/>
      <c r="AZ125" s="2536"/>
      <c r="BA125" s="2536"/>
      <c r="BB125" s="2536"/>
      <c r="BC125" s="2536"/>
      <c r="BD125" s="2536"/>
      <c r="BE125" s="2536"/>
      <c r="BF125" s="2536"/>
      <c r="BG125" s="2536"/>
      <c r="BH125" s="2536"/>
      <c r="BI125" s="2536"/>
      <c r="BJ125" s="2536"/>
      <c r="BK125" s="2536"/>
      <c r="BL125" s="2536"/>
      <c r="BM125" s="2536"/>
      <c r="BN125" s="2536"/>
      <c r="BO125" s="2536"/>
      <c r="BP125" s="2536"/>
      <c r="BQ125" s="2536"/>
      <c r="BR125" s="2536"/>
      <c r="BS125" s="2536"/>
      <c r="BT125" s="2536"/>
      <c r="BU125" s="2536"/>
      <c r="BV125" s="2536"/>
      <c r="BW125" s="2536"/>
      <c r="BX125" s="2536"/>
      <c r="BY125" s="2536"/>
      <c r="BZ125" s="2536"/>
      <c r="CA125" s="2536"/>
      <c r="CB125" s="2536"/>
      <c r="CC125" s="2536"/>
      <c r="CD125" s="2536"/>
      <c r="CE125" s="2536"/>
      <c r="CF125" s="2536"/>
      <c r="CG125" s="2536"/>
      <c r="CH125" s="2536"/>
      <c r="CI125" s="2536"/>
      <c r="CJ125" s="2536"/>
      <c r="CK125" s="2536"/>
      <c r="CL125" s="2536"/>
      <c r="CM125" s="2536"/>
      <c r="CN125" s="2536"/>
      <c r="CO125" s="2536"/>
      <c r="CP125" s="2536"/>
      <c r="CQ125" s="2536"/>
      <c r="CR125" s="2536"/>
      <c r="CS125" s="2536"/>
      <c r="CT125" s="2536"/>
      <c r="CU125" s="2536"/>
      <c r="CV125" s="2536"/>
      <c r="CW125" s="2536"/>
      <c r="CX125" s="2536"/>
      <c r="CY125" s="2536"/>
      <c r="CZ125" s="2536"/>
      <c r="DA125" s="2536"/>
      <c r="DB125" s="2536"/>
      <c r="DC125" s="2536"/>
      <c r="DD125" s="2536"/>
      <c r="DE125" s="2536"/>
      <c r="DF125" s="2536"/>
      <c r="DG125" s="2536"/>
      <c r="DH125" s="2536"/>
      <c r="DI125" s="2536"/>
      <c r="DJ125" s="2536"/>
      <c r="DK125" s="2536"/>
      <c r="DL125" s="2536"/>
      <c r="DM125" s="2536"/>
      <c r="DN125" s="2536"/>
      <c r="DO125" s="2536"/>
      <c r="DP125" s="2536"/>
      <c r="DQ125" s="2536"/>
      <c r="DR125" s="2536"/>
      <c r="DS125" s="2536"/>
      <c r="DT125" s="2536"/>
      <c r="DU125" s="2536"/>
      <c r="DV125" s="2536"/>
      <c r="DW125" s="2536"/>
      <c r="DX125" s="2536"/>
      <c r="DY125" s="2536"/>
      <c r="DZ125" s="2536"/>
      <c r="EA125" s="2536"/>
      <c r="EB125" s="2536"/>
      <c r="EC125" s="2536"/>
      <c r="ED125" s="2536"/>
      <c r="EE125" s="2536"/>
      <c r="EF125" s="2536"/>
      <c r="EG125" s="2536"/>
      <c r="EH125" s="2536"/>
      <c r="EI125" s="2536"/>
      <c r="EJ125" s="2536"/>
      <c r="EK125" s="2536"/>
      <c r="EL125" s="2536"/>
      <c r="EM125" s="2536"/>
      <c r="EN125" s="2536"/>
      <c r="EO125" s="2536"/>
      <c r="EP125" s="2536"/>
      <c r="EQ125" s="2536"/>
      <c r="ER125" s="2536"/>
      <c r="ES125" s="2536"/>
      <c r="ET125" s="2536"/>
      <c r="EU125" s="2536"/>
      <c r="EV125" s="2536"/>
      <c r="EW125" s="2536"/>
      <c r="EX125" s="2536"/>
      <c r="EY125" s="2536"/>
      <c r="EZ125" s="2536"/>
      <c r="FA125" s="2536"/>
      <c r="FB125" s="2536"/>
      <c r="FC125" s="2536"/>
      <c r="FD125" s="2536"/>
      <c r="FE125" s="2536"/>
      <c r="FF125" s="2536"/>
      <c r="FG125" s="2536"/>
      <c r="FH125" s="2536"/>
      <c r="FI125" s="2536"/>
      <c r="FJ125" s="2536"/>
      <c r="FK125" s="2536"/>
      <c r="FL125" s="2536"/>
      <c r="FM125" s="2536"/>
      <c r="FN125" s="2536"/>
      <c r="FO125" s="2536"/>
      <c r="FP125" s="2536"/>
      <c r="FQ125" s="2536"/>
      <c r="FR125" s="2536"/>
      <c r="FS125" s="2536"/>
      <c r="FT125" s="2536"/>
      <c r="FU125" s="2536"/>
      <c r="FV125" s="2536"/>
      <c r="FW125" s="2536"/>
      <c r="FX125" s="2536"/>
      <c r="FY125" s="2536"/>
      <c r="FZ125" s="2536"/>
      <c r="GA125" s="2536"/>
      <c r="GB125" s="2536"/>
      <c r="GC125" s="2536"/>
      <c r="GD125" s="2536"/>
      <c r="GE125" s="2536"/>
      <c r="GF125" s="2536"/>
      <c r="GG125" s="2536"/>
      <c r="GH125" s="2536"/>
      <c r="GI125" s="2536"/>
      <c r="GJ125" s="2536"/>
      <c r="GK125" s="2536"/>
      <c r="GL125" s="2536"/>
      <c r="GM125" s="2536"/>
      <c r="GN125" s="2536"/>
      <c r="GO125" s="2536"/>
      <c r="GP125" s="2536"/>
      <c r="GQ125" s="2536"/>
      <c r="GR125" s="2536"/>
      <c r="GS125" s="2536"/>
      <c r="GT125" s="2536"/>
      <c r="GU125" s="2536"/>
      <c r="GV125" s="2536"/>
      <c r="GW125" s="2536"/>
      <c r="GX125" s="2536"/>
      <c r="GY125" s="2536"/>
      <c r="GZ125" s="2536"/>
      <c r="HA125" s="2536"/>
      <c r="HB125" s="2536"/>
      <c r="HC125" s="2536"/>
      <c r="HD125" s="2536"/>
      <c r="HE125" s="2536"/>
      <c r="HF125" s="2536"/>
      <c r="HG125" s="2536"/>
      <c r="HH125" s="2536"/>
      <c r="HI125" s="2536"/>
      <c r="HJ125" s="2536"/>
      <c r="HK125" s="2536"/>
      <c r="HL125" s="2536"/>
      <c r="HM125" s="2536"/>
      <c r="HN125" s="2536"/>
      <c r="HO125" s="2536"/>
      <c r="HP125" s="2536"/>
      <c r="HQ125" s="2536"/>
      <c r="HR125" s="2536"/>
      <c r="MT125" s="1799"/>
      <c r="MU125" s="2640"/>
      <c r="MV125" s="1799"/>
      <c r="MW125" s="2437"/>
      <c r="MX125" s="2437"/>
      <c r="MY125" s="2437"/>
      <c r="MZ125" s="2437"/>
      <c r="NA125" s="2437"/>
      <c r="NB125" s="2437"/>
      <c r="NC125" s="2437"/>
      <c r="ND125" s="2437"/>
      <c r="NE125" s="2437"/>
      <c r="NF125" s="2437"/>
      <c r="NG125" s="2437"/>
      <c r="NH125" s="2437"/>
      <c r="NI125" s="2437"/>
      <c r="NJ125" s="2437"/>
      <c r="NK125" s="2437"/>
      <c r="NL125" s="2437"/>
      <c r="NM125" s="2437"/>
      <c r="NN125" s="2437"/>
      <c r="NO125" s="1990"/>
      <c r="NP125" s="1990"/>
      <c r="NQ125" s="1990"/>
      <c r="NR125" s="1990"/>
      <c r="NS125" s="1990"/>
      <c r="NT125" s="1990"/>
      <c r="NU125" s="1990"/>
      <c r="NV125" s="1990"/>
      <c r="NW125" s="1990"/>
      <c r="NX125" s="1990"/>
      <c r="NY125" s="1990"/>
      <c r="NZ125" s="1990"/>
      <c r="OA125" s="1990"/>
      <c r="OB125" s="1990"/>
      <c r="OC125" s="1990"/>
      <c r="OD125" s="1990"/>
      <c r="OE125" s="1990"/>
      <c r="OF125" s="1990"/>
      <c r="OG125" s="1990"/>
      <c r="OH125" s="1990"/>
      <c r="OI125" s="1990"/>
      <c r="OJ125" s="1990"/>
      <c r="OK125" s="1990"/>
      <c r="OL125" s="1990"/>
      <c r="OM125" s="1990"/>
      <c r="ON125" s="1990"/>
      <c r="OO125" s="1990"/>
      <c r="OP125" s="1990"/>
      <c r="OQ125" s="1990"/>
      <c r="OR125" s="1990"/>
      <c r="OS125" s="1990"/>
      <c r="OT125" s="1990"/>
      <c r="OU125" s="1990"/>
      <c r="OV125" s="1990"/>
      <c r="OW125" s="1990"/>
      <c r="OX125" s="1990"/>
      <c r="OY125" s="1990"/>
      <c r="OZ125" s="1990"/>
      <c r="PA125" s="1990"/>
      <c r="PB125" s="2090"/>
      <c r="PC125" s="1990"/>
      <c r="PD125" s="1990"/>
      <c r="PE125" s="1990"/>
      <c r="PF125" s="1990"/>
      <c r="PG125" s="1990"/>
      <c r="PH125" s="1990"/>
      <c r="PI125" s="1990"/>
      <c r="PJ125" s="1990"/>
      <c r="PK125" s="1990"/>
      <c r="PL125" s="1990"/>
      <c r="PM125" s="1990"/>
      <c r="PN125" s="1990"/>
      <c r="PO125" s="1990"/>
      <c r="PP125" s="1990"/>
      <c r="PQ125" s="1990"/>
      <c r="PR125" s="1990"/>
      <c r="PS125" s="1990"/>
      <c r="PT125" s="1990"/>
      <c r="PU125" s="1990"/>
      <c r="PV125" s="1990"/>
      <c r="PW125" s="1990"/>
      <c r="PX125" s="1990"/>
      <c r="PY125" s="1990"/>
      <c r="PZ125" s="1990"/>
      <c r="QA125" s="1990"/>
      <c r="QB125" s="1990"/>
      <c r="QC125" s="1990"/>
      <c r="QD125" s="1990"/>
      <c r="QE125" s="1990"/>
      <c r="QF125" s="1990"/>
      <c r="QG125" s="1990"/>
      <c r="QH125" s="1990"/>
      <c r="QI125" s="1990"/>
      <c r="QJ125" s="1990"/>
      <c r="QK125" s="1990"/>
      <c r="QL125" s="1990"/>
      <c r="QM125" s="1990"/>
      <c r="QN125" s="1990"/>
      <c r="QO125" s="1990"/>
      <c r="QP125" s="1990"/>
      <c r="QQ125" s="1990"/>
      <c r="QR125" s="1990"/>
      <c r="QS125" s="1990"/>
      <c r="QT125" s="1990"/>
      <c r="QU125" s="1990"/>
      <c r="QV125" s="1990"/>
      <c r="QW125" s="1990"/>
      <c r="QX125" s="1990"/>
      <c r="QY125" s="1990"/>
      <c r="QZ125" s="1990"/>
      <c r="RA125" s="1990"/>
      <c r="RB125" s="1990"/>
      <c r="RC125" s="1990"/>
      <c r="RD125" s="1990"/>
      <c r="RE125" s="1990"/>
      <c r="RF125" s="1990"/>
      <c r="RG125" s="1990"/>
      <c r="RH125" s="1990"/>
      <c r="RI125" s="1990"/>
      <c r="RJ125" s="1990"/>
      <c r="RK125" s="1990"/>
      <c r="RL125" s="1990"/>
      <c r="RM125" s="1990"/>
      <c r="RN125" s="1990"/>
      <c r="RO125" s="1990"/>
      <c r="RP125" s="1990"/>
      <c r="RQ125" s="1990"/>
      <c r="RR125" s="1990"/>
      <c r="RS125" s="1990"/>
      <c r="RT125" s="1990"/>
      <c r="RU125" s="1990"/>
      <c r="RV125" s="1990"/>
      <c r="RW125" s="1990"/>
      <c r="RX125" s="1990"/>
      <c r="RY125" s="1990"/>
      <c r="RZ125" s="1990"/>
      <c r="SA125" s="1990"/>
      <c r="SB125" s="1990"/>
      <c r="SC125" s="1990"/>
      <c r="SD125" s="1990"/>
      <c r="SE125" s="1990"/>
      <c r="SF125" s="1990"/>
      <c r="SG125" s="1990"/>
      <c r="SH125" s="1990"/>
      <c r="SI125" s="1990"/>
      <c r="SJ125" s="2438"/>
      <c r="SK125" s="1990"/>
      <c r="SL125" s="1990"/>
      <c r="SM125" s="1990"/>
      <c r="SN125" s="1990"/>
      <c r="SO125" s="1990"/>
      <c r="SP125" s="1990"/>
      <c r="SQ125" s="2439"/>
      <c r="SR125" s="1799"/>
      <c r="SS125" s="1799"/>
      <c r="ST125" s="1799"/>
      <c r="SU125" s="1799"/>
      <c r="SV125" s="1799"/>
      <c r="SW125" s="1799"/>
      <c r="SX125" s="1799"/>
      <c r="SY125" s="1799"/>
      <c r="SZ125" s="1799"/>
      <c r="TA125" s="1799"/>
      <c r="TB125" s="1799"/>
      <c r="TC125" s="1799"/>
      <c r="TD125" s="1799"/>
      <c r="TE125" s="1799"/>
      <c r="TF125" s="1799"/>
      <c r="TG125" s="1799"/>
      <c r="TH125" s="1799"/>
      <c r="TI125" s="1799"/>
      <c r="TJ125" s="1799"/>
      <c r="TK125" s="1799"/>
      <c r="TL125" s="1799"/>
      <c r="TM125" s="1799"/>
      <c r="TN125" s="1799"/>
      <c r="TO125" s="1799"/>
      <c r="TP125" s="1799"/>
      <c r="TQ125" s="1799"/>
      <c r="TR125" s="1799"/>
      <c r="TS125" s="1799"/>
      <c r="TT125" s="1799"/>
      <c r="TU125" s="1799"/>
      <c r="TV125" s="1799"/>
      <c r="TW125" s="1799"/>
      <c r="TX125" s="1799"/>
      <c r="TY125" s="1799"/>
      <c r="TZ125" s="1799"/>
      <c r="UA125" s="1799"/>
      <c r="UB125" s="1799"/>
      <c r="UC125" s="1799"/>
      <c r="UD125" s="1799"/>
      <c r="UE125" s="1799"/>
      <c r="UF125" s="1799"/>
      <c r="UG125" s="1799"/>
      <c r="UH125" s="1799"/>
      <c r="UI125" s="1799"/>
      <c r="UJ125" s="1799"/>
      <c r="UK125" s="1799"/>
      <c r="UL125" s="1799"/>
      <c r="UM125" s="1799"/>
      <c r="UN125" s="1799"/>
      <c r="UO125" s="1799"/>
      <c r="UP125" s="2536"/>
      <c r="UQ125" s="2536"/>
      <c r="UR125" s="2536"/>
      <c r="UX125" s="1125"/>
    </row>
    <row r="126" spans="1:570" ht="15" customHeight="1">
      <c r="A126" s="2536"/>
      <c r="B126" s="2536"/>
      <c r="C126" s="2536"/>
      <c r="D126" s="2536"/>
      <c r="E126" s="2536"/>
      <c r="F126" s="2536"/>
      <c r="G126" s="2536"/>
      <c r="H126" s="2536"/>
      <c r="I126" s="2536"/>
      <c r="J126" s="2536"/>
      <c r="K126" s="2536"/>
      <c r="L126" s="2536"/>
      <c r="M126" s="2536"/>
      <c r="N126" s="2536"/>
      <c r="O126" s="2536"/>
      <c r="P126" s="2536"/>
      <c r="Q126" s="2536"/>
      <c r="R126" s="2536"/>
      <c r="S126" s="2536"/>
      <c r="T126" s="2536"/>
      <c r="U126" s="2536"/>
      <c r="V126" s="2536"/>
      <c r="W126" s="2536"/>
      <c r="X126" s="2536"/>
      <c r="Y126" s="2536"/>
      <c r="Z126" s="2536"/>
      <c r="AA126" s="2536"/>
      <c r="AB126" s="2536"/>
      <c r="AC126" s="2536"/>
      <c r="AD126" s="2536"/>
      <c r="AE126" s="2536"/>
      <c r="AF126" s="2536"/>
      <c r="AG126" s="2536"/>
      <c r="AH126" s="2536"/>
      <c r="AI126" s="2536"/>
      <c r="AJ126" s="2536"/>
      <c r="AK126" s="2536"/>
      <c r="AL126" s="2536"/>
      <c r="AM126" s="2536"/>
      <c r="AN126" s="2536"/>
      <c r="AO126" s="2536"/>
      <c r="AP126" s="2536"/>
      <c r="AQ126" s="2536"/>
      <c r="AR126" s="2536"/>
      <c r="AS126" s="2536"/>
      <c r="AT126" s="2536"/>
      <c r="AU126" s="2536"/>
      <c r="AV126" s="2536"/>
      <c r="AW126" s="2536"/>
      <c r="AX126" s="2536"/>
      <c r="AY126" s="2536"/>
      <c r="AZ126" s="2536"/>
      <c r="BA126" s="2536"/>
      <c r="BB126" s="2536"/>
      <c r="BC126" s="2536"/>
      <c r="BD126" s="2536"/>
      <c r="BE126" s="2536"/>
      <c r="BF126" s="2536"/>
      <c r="BG126" s="2536"/>
      <c r="BH126" s="2536"/>
      <c r="BI126" s="2536"/>
      <c r="BJ126" s="2536"/>
      <c r="BK126" s="2536"/>
      <c r="BL126" s="2536"/>
      <c r="BM126" s="2536"/>
      <c r="BN126" s="2536"/>
      <c r="BO126" s="2536"/>
      <c r="BP126" s="2536"/>
      <c r="BQ126" s="2536"/>
      <c r="BR126" s="2536"/>
      <c r="BS126" s="2536"/>
      <c r="BT126" s="2536"/>
      <c r="BU126" s="2536"/>
      <c r="BV126" s="2536"/>
      <c r="BW126" s="2536"/>
      <c r="BX126" s="2536"/>
      <c r="BY126" s="2536"/>
      <c r="BZ126" s="2536"/>
      <c r="CA126" s="2536"/>
      <c r="CB126" s="2536"/>
      <c r="CC126" s="2536"/>
      <c r="CD126" s="2536"/>
      <c r="CE126" s="2536"/>
      <c r="CF126" s="2536"/>
      <c r="CG126" s="2536"/>
      <c r="CH126" s="2536"/>
      <c r="CI126" s="2536"/>
      <c r="CJ126" s="2536"/>
      <c r="CK126" s="2536"/>
      <c r="CL126" s="2536"/>
      <c r="CM126" s="2536"/>
      <c r="CN126" s="2536"/>
      <c r="CO126" s="2536"/>
      <c r="CP126" s="2536"/>
      <c r="CQ126" s="2536"/>
      <c r="CR126" s="2536"/>
      <c r="CS126" s="2536"/>
      <c r="CT126" s="2536"/>
      <c r="CU126" s="2536"/>
      <c r="CV126" s="2536"/>
      <c r="CW126" s="2536"/>
      <c r="CX126" s="2536"/>
      <c r="CY126" s="2536"/>
      <c r="CZ126" s="2536"/>
      <c r="DA126" s="2536"/>
      <c r="DB126" s="2536"/>
      <c r="DC126" s="2536"/>
      <c r="DD126" s="2536"/>
      <c r="DE126" s="2536"/>
      <c r="DF126" s="2536"/>
      <c r="DG126" s="2536"/>
      <c r="DH126" s="2536"/>
      <c r="DI126" s="2536"/>
      <c r="DJ126" s="2536"/>
      <c r="DK126" s="2536"/>
      <c r="DL126" s="2536"/>
      <c r="DM126" s="2536"/>
      <c r="DN126" s="2536"/>
      <c r="DO126" s="2536"/>
      <c r="DP126" s="2536"/>
      <c r="DQ126" s="2536"/>
      <c r="DR126" s="2536"/>
      <c r="DS126" s="2536"/>
      <c r="DT126" s="2536"/>
      <c r="DU126" s="2536"/>
      <c r="DV126" s="2536"/>
      <c r="DW126" s="2536"/>
      <c r="DX126" s="2536"/>
      <c r="DY126" s="2536"/>
      <c r="DZ126" s="2536"/>
      <c r="EA126" s="2536"/>
      <c r="EB126" s="2536"/>
      <c r="EC126" s="2536"/>
      <c r="ED126" s="2536"/>
      <c r="EE126" s="2536"/>
      <c r="EF126" s="2536"/>
      <c r="EG126" s="2536"/>
      <c r="EH126" s="2536"/>
      <c r="EI126" s="2536"/>
      <c r="EJ126" s="2536"/>
      <c r="EK126" s="2536"/>
      <c r="EL126" s="2536"/>
      <c r="EM126" s="2536"/>
      <c r="EN126" s="2536"/>
      <c r="EO126" s="2536"/>
      <c r="EP126" s="2536"/>
      <c r="EQ126" s="2536"/>
      <c r="ER126" s="2536"/>
      <c r="ES126" s="2536"/>
      <c r="ET126" s="2536"/>
      <c r="EU126" s="2536"/>
      <c r="EV126" s="2536"/>
      <c r="EW126" s="2536"/>
      <c r="EX126" s="2536"/>
      <c r="EY126" s="2536"/>
      <c r="EZ126" s="2536"/>
      <c r="FA126" s="2536"/>
      <c r="FB126" s="2536"/>
      <c r="FC126" s="2536"/>
      <c r="FD126" s="2536"/>
      <c r="FE126" s="2536"/>
      <c r="FF126" s="2536"/>
      <c r="FG126" s="2536"/>
      <c r="FH126" s="2536"/>
      <c r="FI126" s="2536"/>
      <c r="FJ126" s="2536"/>
      <c r="FK126" s="2536"/>
      <c r="FL126" s="2536"/>
      <c r="FM126" s="2536"/>
      <c r="FN126" s="2536"/>
      <c r="FO126" s="2536"/>
      <c r="FP126" s="2536"/>
      <c r="FQ126" s="2536"/>
      <c r="FR126" s="2536"/>
      <c r="FS126" s="2536"/>
      <c r="FT126" s="2536"/>
      <c r="FU126" s="2536"/>
      <c r="FV126" s="2536"/>
      <c r="FW126" s="2536"/>
      <c r="FX126" s="2536"/>
      <c r="FY126" s="2536"/>
      <c r="FZ126" s="2536"/>
      <c r="GA126" s="2536"/>
      <c r="GB126" s="2536"/>
      <c r="GC126" s="2536"/>
      <c r="GD126" s="2536"/>
      <c r="GE126" s="2536"/>
      <c r="GF126" s="2536"/>
      <c r="GG126" s="2536"/>
      <c r="GH126" s="2536"/>
      <c r="GI126" s="2536"/>
      <c r="GJ126" s="2536"/>
      <c r="GK126" s="2536"/>
      <c r="GL126" s="2536"/>
      <c r="GM126" s="2536"/>
      <c r="GN126" s="2536"/>
      <c r="GO126" s="2536"/>
      <c r="GP126" s="2536"/>
      <c r="GQ126" s="2536"/>
      <c r="GR126" s="2536"/>
      <c r="GS126" s="2536"/>
      <c r="GT126" s="2536"/>
      <c r="GU126" s="2536"/>
      <c r="GV126" s="2536"/>
      <c r="GW126" s="2536"/>
      <c r="GX126" s="2536"/>
      <c r="GY126" s="2536"/>
      <c r="GZ126" s="2536"/>
      <c r="HA126" s="2536"/>
      <c r="HB126" s="2536"/>
      <c r="HC126" s="2536"/>
      <c r="HD126" s="2536"/>
      <c r="HE126" s="2536"/>
      <c r="HF126" s="2536"/>
      <c r="HG126" s="2536"/>
      <c r="HH126" s="2536"/>
      <c r="HI126" s="2536"/>
      <c r="HJ126" s="2536"/>
      <c r="HK126" s="2536"/>
      <c r="HL126" s="2536"/>
      <c r="HM126" s="2536"/>
      <c r="HN126" s="2536"/>
      <c r="HO126" s="2536"/>
      <c r="HP126" s="2536"/>
      <c r="HQ126" s="2536"/>
      <c r="HR126" s="2536"/>
      <c r="HS126" s="1125"/>
      <c r="HT126" s="1125"/>
      <c r="HU126" s="1125"/>
      <c r="HV126" s="1125"/>
      <c r="HW126" s="1125"/>
      <c r="HX126" s="1125"/>
      <c r="HY126" s="1125"/>
      <c r="MT126" s="1799"/>
      <c r="MU126" s="2640"/>
      <c r="MV126" s="1799"/>
      <c r="MW126" s="2437"/>
      <c r="MX126" s="2437"/>
      <c r="MY126" s="2437"/>
      <c r="MZ126" s="2437"/>
      <c r="NA126" s="2437"/>
      <c r="NB126" s="2437"/>
      <c r="NC126" s="2437"/>
      <c r="ND126" s="2437"/>
      <c r="NE126" s="2437"/>
      <c r="NF126" s="2437"/>
      <c r="NG126" s="2437"/>
      <c r="NH126" s="2437"/>
      <c r="NI126" s="2437"/>
      <c r="NJ126" s="2437"/>
      <c r="NK126" s="2437"/>
      <c r="NL126" s="2437"/>
      <c r="NM126" s="2437"/>
      <c r="NN126" s="2437"/>
      <c r="NO126" s="1990"/>
      <c r="NP126" s="1990"/>
      <c r="NQ126" s="1990"/>
      <c r="NR126" s="1990"/>
      <c r="NS126" s="1990"/>
      <c r="NT126" s="1990"/>
      <c r="NU126" s="1990"/>
      <c r="NV126" s="1990"/>
      <c r="NW126" s="1990"/>
      <c r="NX126" s="1990"/>
      <c r="NY126" s="1990"/>
      <c r="NZ126" s="1990"/>
      <c r="OA126" s="1990"/>
      <c r="OB126" s="1990"/>
      <c r="OC126" s="1990"/>
      <c r="OD126" s="1990"/>
      <c r="OE126" s="1990"/>
      <c r="OF126" s="1990"/>
      <c r="OG126" s="1990"/>
      <c r="OH126" s="1990"/>
      <c r="OI126" s="1990"/>
      <c r="OJ126" s="1990"/>
      <c r="OK126" s="1990"/>
      <c r="OL126" s="1990"/>
      <c r="OM126" s="1990"/>
      <c r="ON126" s="1990"/>
      <c r="OO126" s="1990"/>
      <c r="OP126" s="1990"/>
      <c r="OQ126" s="1990"/>
      <c r="OR126" s="1990"/>
      <c r="OS126" s="1990"/>
      <c r="OT126" s="1990"/>
      <c r="OU126" s="1990"/>
      <c r="OV126" s="1990"/>
      <c r="OW126" s="1990"/>
      <c r="OX126" s="1990"/>
      <c r="OY126" s="1990"/>
      <c r="OZ126" s="1990"/>
      <c r="PA126" s="1990"/>
      <c r="PB126" s="2090"/>
      <c r="PC126" s="1990"/>
      <c r="PD126" s="1990"/>
      <c r="PE126" s="1990"/>
      <c r="PF126" s="1990"/>
      <c r="PG126" s="1990"/>
      <c r="PH126" s="1990"/>
      <c r="PI126" s="1990"/>
      <c r="PJ126" s="1990"/>
      <c r="PK126" s="1990"/>
      <c r="PL126" s="1990"/>
      <c r="PM126" s="1990"/>
      <c r="PN126" s="1990"/>
      <c r="PO126" s="1990"/>
      <c r="PP126" s="1990"/>
      <c r="PQ126" s="1990"/>
      <c r="PR126" s="1990"/>
      <c r="PS126" s="1990"/>
      <c r="PT126" s="1990"/>
      <c r="PU126" s="1990"/>
      <c r="PV126" s="1990"/>
      <c r="PW126" s="1990"/>
      <c r="PX126" s="1990"/>
      <c r="PY126" s="1990"/>
      <c r="PZ126" s="1990"/>
      <c r="QA126" s="1990"/>
      <c r="QB126" s="1990"/>
      <c r="QC126" s="1990"/>
      <c r="QD126" s="1990"/>
      <c r="QE126" s="1990"/>
      <c r="QF126" s="1990"/>
      <c r="QG126" s="1990"/>
      <c r="QH126" s="1990"/>
      <c r="QI126" s="1990"/>
      <c r="QJ126" s="1990"/>
      <c r="QK126" s="1990"/>
      <c r="QL126" s="1990"/>
      <c r="QM126" s="1990"/>
      <c r="QN126" s="1990"/>
      <c r="QO126" s="1990"/>
      <c r="QP126" s="1990"/>
      <c r="QQ126" s="1990"/>
      <c r="QR126" s="1990"/>
      <c r="QS126" s="1990"/>
      <c r="QT126" s="1990"/>
      <c r="QU126" s="1990"/>
      <c r="QV126" s="1990"/>
      <c r="QW126" s="1990"/>
      <c r="QX126" s="1990"/>
      <c r="QY126" s="1990"/>
      <c r="QZ126" s="1990"/>
      <c r="RA126" s="1990"/>
      <c r="RB126" s="1990"/>
      <c r="RC126" s="1990"/>
      <c r="RD126" s="1990"/>
      <c r="RE126" s="1990"/>
      <c r="RF126" s="1990"/>
      <c r="RG126" s="1990"/>
      <c r="RH126" s="1990"/>
      <c r="RI126" s="1990"/>
      <c r="RJ126" s="1990"/>
      <c r="RK126" s="1990"/>
      <c r="RL126" s="1990"/>
      <c r="RM126" s="1990"/>
      <c r="RN126" s="1990"/>
      <c r="RO126" s="1990"/>
      <c r="RP126" s="1990"/>
      <c r="RQ126" s="1990"/>
      <c r="RR126" s="1990"/>
      <c r="RS126" s="1990"/>
      <c r="RT126" s="1990"/>
      <c r="RU126" s="1990"/>
      <c r="RV126" s="1990"/>
      <c r="RW126" s="1990"/>
      <c r="RX126" s="1990"/>
      <c r="RY126" s="1990"/>
      <c r="RZ126" s="1990"/>
      <c r="SA126" s="1990"/>
      <c r="SB126" s="1990"/>
      <c r="SC126" s="1990"/>
      <c r="SD126" s="1990"/>
      <c r="SE126" s="1990"/>
      <c r="SF126" s="1990"/>
      <c r="SG126" s="1990"/>
      <c r="SH126" s="1990"/>
      <c r="SI126" s="1990"/>
      <c r="SJ126" s="2438"/>
      <c r="SK126" s="1990"/>
      <c r="SL126" s="1990"/>
      <c r="SM126" s="1990"/>
      <c r="SN126" s="1990"/>
      <c r="SO126" s="1990"/>
      <c r="SP126" s="1990"/>
      <c r="SQ126" s="2439"/>
      <c r="SR126" s="1799"/>
      <c r="SS126" s="1799"/>
      <c r="ST126" s="1799"/>
      <c r="SU126" s="1799"/>
      <c r="SV126" s="1799"/>
      <c r="SW126" s="1799"/>
      <c r="SX126" s="1799"/>
      <c r="SY126" s="1799"/>
      <c r="SZ126" s="1799"/>
      <c r="TA126" s="1799"/>
      <c r="TB126" s="1799"/>
      <c r="TC126" s="1799"/>
      <c r="TD126" s="1799"/>
      <c r="TE126" s="1799"/>
      <c r="TF126" s="1799"/>
      <c r="TG126" s="1799"/>
      <c r="TH126" s="1799"/>
      <c r="TI126" s="1799"/>
      <c r="TJ126" s="1799"/>
      <c r="TK126" s="1799"/>
      <c r="TL126" s="1799"/>
      <c r="TM126" s="1799"/>
      <c r="TN126" s="1799"/>
      <c r="TO126" s="1799"/>
      <c r="TP126" s="1799"/>
      <c r="TQ126" s="1799"/>
      <c r="TR126" s="1799"/>
      <c r="TS126" s="1799"/>
      <c r="TT126" s="1799"/>
      <c r="TU126" s="1799"/>
      <c r="TV126" s="1799"/>
      <c r="TW126" s="1799"/>
      <c r="TX126" s="1799"/>
      <c r="TY126" s="1799"/>
      <c r="TZ126" s="1799"/>
      <c r="UA126" s="1799"/>
      <c r="UB126" s="1799"/>
      <c r="UC126" s="1799"/>
      <c r="UD126" s="1799"/>
      <c r="UE126" s="1799"/>
      <c r="UF126" s="1799"/>
      <c r="UG126" s="1799"/>
      <c r="UH126" s="1799"/>
      <c r="UI126" s="1799"/>
      <c r="UJ126" s="1799"/>
      <c r="UK126" s="1799"/>
      <c r="UL126" s="1799"/>
      <c r="UM126" s="1799"/>
      <c r="UN126" s="1799"/>
      <c r="UO126" s="1799"/>
      <c r="UP126" s="2536"/>
      <c r="UQ126" s="2536"/>
      <c r="UR126" s="2536"/>
    </row>
    <row r="127" spans="1:570">
      <c r="A127" s="2536"/>
      <c r="B127" s="2536"/>
      <c r="C127" s="2536"/>
      <c r="D127" s="2536"/>
      <c r="E127" s="2536"/>
      <c r="F127" s="2536"/>
      <c r="G127" s="2536"/>
      <c r="H127" s="2536"/>
      <c r="I127" s="2536"/>
      <c r="J127" s="2536"/>
      <c r="K127" s="2536"/>
      <c r="L127" s="2536"/>
      <c r="M127" s="2536"/>
      <c r="N127" s="2536"/>
      <c r="O127" s="2536"/>
      <c r="P127" s="2536"/>
      <c r="Q127" s="2536"/>
      <c r="R127" s="2536"/>
      <c r="S127" s="2536"/>
      <c r="T127" s="2536"/>
      <c r="U127" s="2536"/>
      <c r="V127" s="2536"/>
      <c r="W127" s="2536"/>
      <c r="X127" s="2536"/>
      <c r="Y127" s="2536"/>
      <c r="Z127" s="2536"/>
      <c r="AA127" s="2536"/>
      <c r="AB127" s="2536"/>
      <c r="AC127" s="2536"/>
      <c r="AD127" s="2536"/>
      <c r="AE127" s="2536"/>
      <c r="AF127" s="2536"/>
      <c r="AG127" s="2536"/>
      <c r="AH127" s="2536"/>
      <c r="AI127" s="2536"/>
      <c r="AJ127" s="2536"/>
      <c r="AK127" s="2536"/>
      <c r="AL127" s="2536"/>
      <c r="AM127" s="2536"/>
      <c r="AN127" s="2536"/>
      <c r="AO127" s="2536"/>
      <c r="AP127" s="2536"/>
      <c r="AQ127" s="2536"/>
      <c r="AR127" s="2536"/>
      <c r="AS127" s="2536"/>
      <c r="AT127" s="2536"/>
      <c r="AU127" s="2536"/>
      <c r="AV127" s="2536"/>
      <c r="AW127" s="2536"/>
      <c r="AX127" s="2536"/>
      <c r="AY127" s="2536"/>
      <c r="AZ127" s="2536"/>
      <c r="BA127" s="2536"/>
      <c r="BB127" s="2536"/>
      <c r="BC127" s="2536"/>
      <c r="BD127" s="2536"/>
      <c r="BE127" s="2536"/>
      <c r="BF127" s="2536"/>
      <c r="BG127" s="2536"/>
      <c r="BH127" s="2536"/>
      <c r="BI127" s="2536"/>
      <c r="BJ127" s="2536"/>
      <c r="BK127" s="2536"/>
      <c r="BL127" s="2536"/>
      <c r="BM127" s="2536"/>
      <c r="BN127" s="2536"/>
      <c r="BO127" s="2536"/>
      <c r="BP127" s="2536"/>
      <c r="BQ127" s="2536"/>
      <c r="BR127" s="2536"/>
      <c r="BS127" s="2536"/>
      <c r="BT127" s="2536"/>
      <c r="BU127" s="2536"/>
      <c r="BV127" s="2536"/>
      <c r="BW127" s="2536"/>
      <c r="BX127" s="2536"/>
      <c r="BY127" s="2536"/>
      <c r="BZ127" s="2536"/>
      <c r="CA127" s="2536"/>
      <c r="CB127" s="2536"/>
      <c r="CC127" s="2536"/>
      <c r="CD127" s="2536"/>
      <c r="CE127" s="2536"/>
      <c r="CF127" s="2536"/>
      <c r="CG127" s="2536"/>
      <c r="CH127" s="2536"/>
      <c r="CI127" s="2536"/>
      <c r="CJ127" s="2536"/>
      <c r="CK127" s="2536"/>
      <c r="CL127" s="2536"/>
      <c r="CM127" s="2536"/>
      <c r="CN127" s="2536"/>
      <c r="CO127" s="2536"/>
      <c r="CP127" s="2536"/>
      <c r="CQ127" s="2536"/>
      <c r="CR127" s="2536"/>
      <c r="CS127" s="2536"/>
      <c r="CT127" s="2536"/>
      <c r="CU127" s="2536"/>
      <c r="CV127" s="2536"/>
      <c r="CW127" s="2536"/>
      <c r="CX127" s="2536"/>
      <c r="CY127" s="2536"/>
      <c r="CZ127" s="2536"/>
      <c r="DA127" s="2536"/>
      <c r="DB127" s="2536"/>
      <c r="DC127" s="2536"/>
      <c r="DD127" s="2536"/>
      <c r="DE127" s="2536"/>
      <c r="DF127" s="2536"/>
      <c r="DG127" s="2536"/>
      <c r="DH127" s="2536"/>
      <c r="DI127" s="2536"/>
      <c r="DJ127" s="2536"/>
      <c r="DK127" s="2536"/>
      <c r="DL127" s="2536"/>
      <c r="DM127" s="2536"/>
      <c r="DN127" s="2536"/>
      <c r="DO127" s="2536"/>
      <c r="DP127" s="2536"/>
      <c r="DQ127" s="2536"/>
      <c r="DR127" s="2536"/>
      <c r="DS127" s="2536"/>
      <c r="DT127" s="2536"/>
      <c r="DU127" s="2536"/>
      <c r="DV127" s="2536"/>
      <c r="DW127" s="2536"/>
      <c r="DX127" s="2536"/>
      <c r="DY127" s="2536"/>
      <c r="DZ127" s="2536"/>
      <c r="EA127" s="2536"/>
      <c r="EB127" s="2536"/>
      <c r="EC127" s="2536"/>
      <c r="ED127" s="2536"/>
      <c r="EE127" s="2536"/>
      <c r="EF127" s="2536"/>
      <c r="EG127" s="2536"/>
      <c r="EH127" s="2536"/>
      <c r="EI127" s="2536"/>
      <c r="EJ127" s="2536"/>
      <c r="EK127" s="2536"/>
      <c r="EL127" s="2536"/>
      <c r="EM127" s="2536"/>
      <c r="EN127" s="2536"/>
      <c r="EO127" s="2536"/>
      <c r="EP127" s="2536"/>
      <c r="EQ127" s="2536"/>
      <c r="ER127" s="2536"/>
      <c r="ES127" s="2536"/>
      <c r="ET127" s="2536"/>
      <c r="EU127" s="2536"/>
      <c r="EV127" s="2536"/>
      <c r="EW127" s="2536"/>
      <c r="EX127" s="2536"/>
      <c r="EY127" s="2536"/>
      <c r="EZ127" s="2536"/>
      <c r="FA127" s="2536"/>
      <c r="FB127" s="2536"/>
      <c r="FC127" s="2536"/>
      <c r="FD127" s="2536"/>
      <c r="FE127" s="2536"/>
      <c r="FF127" s="2536"/>
      <c r="FG127" s="2536"/>
      <c r="FH127" s="2536"/>
      <c r="FI127" s="2536"/>
      <c r="FJ127" s="2536"/>
      <c r="FK127" s="2536"/>
      <c r="FL127" s="2536"/>
      <c r="FM127" s="2536"/>
      <c r="FN127" s="2536"/>
      <c r="FO127" s="2536"/>
      <c r="FP127" s="2536"/>
      <c r="FQ127" s="2536"/>
      <c r="FR127" s="2536"/>
      <c r="FS127" s="2536"/>
      <c r="FT127" s="2536"/>
      <c r="FU127" s="2536"/>
      <c r="FV127" s="2536"/>
      <c r="FW127" s="2536"/>
      <c r="FX127" s="2536"/>
      <c r="FY127" s="2536"/>
      <c r="FZ127" s="2536"/>
      <c r="GA127" s="2536"/>
      <c r="GB127" s="2536"/>
      <c r="GC127" s="2536"/>
      <c r="GD127" s="2536"/>
      <c r="GE127" s="2536"/>
      <c r="GF127" s="2536"/>
      <c r="GG127" s="2536"/>
      <c r="GH127" s="2536"/>
      <c r="GI127" s="2536"/>
      <c r="GJ127" s="2536"/>
      <c r="GK127" s="2536"/>
      <c r="GL127" s="2536"/>
      <c r="GM127" s="2536"/>
      <c r="GN127" s="2536"/>
      <c r="GO127" s="2536"/>
      <c r="GP127" s="2536"/>
      <c r="GQ127" s="2536"/>
      <c r="GR127" s="2536"/>
      <c r="GS127" s="2536"/>
      <c r="GT127" s="2536"/>
      <c r="GU127" s="2536"/>
      <c r="GV127" s="2536"/>
      <c r="GW127" s="2536"/>
      <c r="GX127" s="2536"/>
      <c r="GY127" s="2536"/>
      <c r="GZ127" s="2536"/>
      <c r="HA127" s="2536"/>
      <c r="HB127" s="2536"/>
      <c r="HC127" s="2536"/>
      <c r="HD127" s="2536"/>
      <c r="HE127" s="2536"/>
      <c r="HF127" s="2536"/>
      <c r="HG127" s="2536"/>
      <c r="HH127" s="2536"/>
      <c r="HI127" s="2536"/>
      <c r="HJ127" s="2536"/>
      <c r="HK127" s="2536"/>
      <c r="HL127" s="2536"/>
      <c r="HM127" s="2536"/>
      <c r="HN127" s="2536"/>
      <c r="HO127" s="2536"/>
      <c r="HP127" s="2536"/>
      <c r="HQ127" s="2536"/>
      <c r="HR127" s="2536"/>
      <c r="MT127" s="1799"/>
      <c r="MU127" s="1799"/>
      <c r="MV127" s="1799"/>
      <c r="MW127" s="2437"/>
      <c r="MX127" s="2437"/>
      <c r="MY127" s="2437"/>
      <c r="MZ127" s="2437"/>
      <c r="NA127" s="2437"/>
      <c r="NB127" s="2437"/>
      <c r="NC127" s="2437"/>
      <c r="ND127" s="2437"/>
      <c r="NE127" s="2437"/>
      <c r="NF127" s="2437"/>
      <c r="NG127" s="2437"/>
      <c r="NH127" s="2437"/>
      <c r="NI127" s="2437"/>
      <c r="NJ127" s="2437"/>
      <c r="NK127" s="2437"/>
      <c r="NL127" s="2437"/>
      <c r="NM127" s="2437"/>
      <c r="NN127" s="2437"/>
      <c r="NO127" s="1990"/>
      <c r="NP127" s="1990"/>
      <c r="NQ127" s="1990"/>
      <c r="NR127" s="1990"/>
      <c r="NS127" s="1990"/>
      <c r="NT127" s="1990"/>
      <c r="NU127" s="1990"/>
      <c r="NV127" s="1990"/>
      <c r="NW127" s="1990"/>
      <c r="NX127" s="1990"/>
      <c r="NY127" s="1990"/>
      <c r="NZ127" s="1990"/>
      <c r="OA127" s="1990"/>
      <c r="OB127" s="1990"/>
      <c r="OC127" s="1990"/>
      <c r="OD127" s="1990"/>
      <c r="OE127" s="1990"/>
      <c r="OF127" s="1990"/>
      <c r="OG127" s="1990"/>
      <c r="OH127" s="1990"/>
      <c r="OI127" s="1990"/>
      <c r="OJ127" s="1990"/>
      <c r="OK127" s="1990"/>
      <c r="OL127" s="1990"/>
      <c r="OM127" s="1990"/>
      <c r="ON127" s="1990"/>
      <c r="OO127" s="1990"/>
      <c r="OP127" s="1990"/>
      <c r="OQ127" s="1990"/>
      <c r="OR127" s="1990"/>
      <c r="OS127" s="1990"/>
      <c r="OT127" s="1990"/>
      <c r="OU127" s="1990"/>
      <c r="OV127" s="1990"/>
      <c r="OW127" s="1990"/>
      <c r="OX127" s="1990"/>
      <c r="OY127" s="2437"/>
      <c r="OZ127" s="2437"/>
      <c r="PA127" s="2437"/>
      <c r="PB127" s="1991"/>
      <c r="PC127" s="2437"/>
      <c r="PD127" s="2437"/>
      <c r="PE127" s="2437"/>
      <c r="PF127" s="2437"/>
      <c r="PG127" s="2437"/>
      <c r="PH127" s="2437"/>
      <c r="PI127" s="2437"/>
      <c r="PJ127" s="2437"/>
      <c r="PK127" s="2437"/>
      <c r="PL127" s="2437"/>
      <c r="PM127" s="2437"/>
      <c r="PN127" s="2437"/>
      <c r="PO127" s="2437"/>
      <c r="PP127" s="2437"/>
      <c r="PQ127" s="2437"/>
      <c r="PR127" s="2437"/>
      <c r="PS127" s="2437"/>
      <c r="PT127" s="2437"/>
      <c r="PU127" s="2437"/>
      <c r="PV127" s="2437"/>
      <c r="PW127" s="2437"/>
      <c r="PX127" s="2437"/>
      <c r="PY127" s="2437"/>
      <c r="PZ127" s="2437"/>
      <c r="QA127" s="1990"/>
      <c r="QB127" s="1990"/>
      <c r="QC127" s="1990"/>
      <c r="QD127" s="1990"/>
      <c r="QE127" s="1990"/>
      <c r="QF127" s="1990"/>
      <c r="QG127" s="1990"/>
      <c r="QH127" s="1990"/>
      <c r="QI127" s="1990"/>
      <c r="QJ127" s="1990"/>
      <c r="QK127" s="1990"/>
      <c r="QL127" s="1990"/>
      <c r="QM127" s="1990"/>
      <c r="QN127" s="1990"/>
      <c r="QO127" s="1990"/>
      <c r="QP127" s="1990"/>
      <c r="QQ127" s="1990"/>
      <c r="QR127" s="1990"/>
      <c r="QS127" s="1990"/>
      <c r="QT127" s="1990"/>
      <c r="QU127" s="2437"/>
      <c r="QV127" s="2437"/>
      <c r="QW127" s="2437"/>
      <c r="QX127" s="2437"/>
      <c r="QY127" s="2437"/>
      <c r="QZ127" s="2437"/>
      <c r="RA127" s="2437"/>
      <c r="RB127" s="2437"/>
      <c r="RC127" s="2437"/>
      <c r="RD127" s="2437"/>
      <c r="RE127" s="2437"/>
      <c r="RF127" s="2437"/>
      <c r="RG127" s="2437"/>
      <c r="RH127" s="2437"/>
      <c r="RI127" s="2437"/>
      <c r="RJ127" s="2437"/>
      <c r="RK127" s="2437"/>
      <c r="RL127" s="2437"/>
      <c r="RM127" s="2437"/>
      <c r="RN127" s="2437"/>
      <c r="RO127" s="2437"/>
      <c r="RP127" s="2437"/>
      <c r="RQ127" s="2437"/>
      <c r="RR127" s="2437"/>
      <c r="RS127" s="2437"/>
      <c r="RT127" s="2437"/>
      <c r="RU127" s="2437"/>
      <c r="RV127" s="2437"/>
      <c r="RW127" s="2437"/>
      <c r="RX127" s="2437"/>
      <c r="RY127" s="2437"/>
      <c r="RZ127" s="2437"/>
      <c r="SA127" s="2437"/>
      <c r="SB127" s="2437"/>
      <c r="SC127" s="2437"/>
      <c r="SD127" s="2437"/>
      <c r="SE127" s="2437"/>
      <c r="SF127" s="2437"/>
      <c r="SG127" s="2437"/>
      <c r="SH127" s="2437"/>
      <c r="SI127" s="2437"/>
      <c r="SJ127" s="2437"/>
      <c r="SK127" s="2437"/>
      <c r="SL127" s="2437"/>
      <c r="SM127" s="2437"/>
      <c r="SN127" s="2437"/>
      <c r="SO127" s="2437"/>
      <c r="SP127" s="2437"/>
      <c r="SQ127" s="2437"/>
      <c r="SR127" s="1799"/>
      <c r="SS127" s="1799"/>
      <c r="ST127" s="1799"/>
      <c r="SU127" s="1799"/>
      <c r="SV127" s="1799"/>
      <c r="SW127" s="1799"/>
      <c r="SX127" s="1799"/>
      <c r="SY127" s="1799"/>
      <c r="SZ127" s="1799"/>
      <c r="TA127" s="1799"/>
      <c r="TB127" s="1799"/>
      <c r="TC127" s="1799"/>
      <c r="TD127" s="1799"/>
      <c r="TE127" s="1799"/>
      <c r="TF127" s="1799"/>
      <c r="TG127" s="1799"/>
      <c r="TH127" s="1799"/>
      <c r="TI127" s="1799"/>
      <c r="TJ127" s="1799"/>
      <c r="TK127" s="1799"/>
      <c r="TL127" s="1799"/>
      <c r="TM127" s="1799"/>
      <c r="TN127" s="1799"/>
      <c r="TO127" s="1799"/>
      <c r="TP127" s="1799"/>
      <c r="TQ127" s="1799"/>
      <c r="TR127" s="1799"/>
      <c r="TS127" s="1799"/>
      <c r="TT127" s="1799"/>
      <c r="TU127" s="1799"/>
      <c r="TV127" s="1799"/>
      <c r="TW127" s="1799"/>
      <c r="TX127" s="1799"/>
      <c r="TY127" s="1799"/>
      <c r="TZ127" s="1799"/>
      <c r="UA127" s="1799"/>
      <c r="UB127" s="1799"/>
      <c r="UC127" s="1799"/>
      <c r="UD127" s="1799"/>
      <c r="UE127" s="1799"/>
      <c r="UF127" s="1799"/>
      <c r="UG127" s="1799"/>
      <c r="UH127" s="1799"/>
      <c r="UI127" s="1799"/>
      <c r="UJ127" s="1799"/>
      <c r="UK127" s="1799"/>
      <c r="UL127" s="1799"/>
      <c r="UM127" s="1799"/>
      <c r="UN127" s="1799"/>
      <c r="UO127" s="1799"/>
      <c r="UP127" s="2536"/>
      <c r="UQ127" s="2536"/>
      <c r="UR127" s="2536"/>
    </row>
    <row r="128" spans="1:570">
      <c r="A128" s="2536"/>
      <c r="B128" s="2536"/>
      <c r="C128" s="2536"/>
      <c r="D128" s="2536"/>
      <c r="E128" s="2536"/>
      <c r="F128" s="2536"/>
      <c r="G128" s="2536"/>
      <c r="H128" s="2536"/>
      <c r="I128" s="2536"/>
      <c r="J128" s="2536"/>
      <c r="K128" s="2536"/>
      <c r="L128" s="2536"/>
      <c r="M128" s="2536"/>
      <c r="N128" s="2536"/>
      <c r="O128" s="2536"/>
      <c r="P128" s="2536"/>
      <c r="Q128" s="2536"/>
      <c r="R128" s="2536"/>
      <c r="S128" s="2536"/>
      <c r="T128" s="2536"/>
      <c r="U128" s="2536"/>
      <c r="V128" s="2536"/>
      <c r="W128" s="2536"/>
      <c r="X128" s="2536"/>
      <c r="Y128" s="2536"/>
      <c r="Z128" s="2536"/>
      <c r="AA128" s="2536"/>
      <c r="AB128" s="2536"/>
      <c r="AC128" s="2536"/>
      <c r="AD128" s="2536"/>
      <c r="AE128" s="2536"/>
      <c r="AF128" s="2536"/>
      <c r="AG128" s="2536"/>
      <c r="AH128" s="2536"/>
      <c r="AI128" s="2536"/>
      <c r="AJ128" s="2536"/>
      <c r="AK128" s="2536"/>
      <c r="AL128" s="2536"/>
      <c r="AM128" s="2536"/>
      <c r="AN128" s="2536"/>
      <c r="AO128" s="2536"/>
      <c r="AP128" s="2536"/>
      <c r="AQ128" s="2536"/>
      <c r="AR128" s="2536"/>
      <c r="AS128" s="2536"/>
      <c r="AT128" s="2536"/>
      <c r="AU128" s="2536"/>
      <c r="AV128" s="2536"/>
      <c r="AW128" s="2536"/>
      <c r="AX128" s="2536"/>
      <c r="AY128" s="2536"/>
      <c r="AZ128" s="2536"/>
      <c r="BA128" s="2536"/>
      <c r="BB128" s="2536"/>
      <c r="BC128" s="2536"/>
      <c r="BD128" s="2536"/>
      <c r="BE128" s="2536"/>
      <c r="BF128" s="2536"/>
      <c r="BG128" s="2536"/>
      <c r="BH128" s="2536"/>
      <c r="BI128" s="2536"/>
      <c r="BJ128" s="2536"/>
      <c r="BK128" s="2536"/>
      <c r="BL128" s="2536"/>
      <c r="BM128" s="2536"/>
      <c r="BN128" s="2536"/>
      <c r="BO128" s="2536"/>
      <c r="BP128" s="2536"/>
      <c r="BQ128" s="2536"/>
      <c r="BR128" s="2536"/>
      <c r="BS128" s="2536"/>
      <c r="BT128" s="2536"/>
      <c r="BU128" s="2536"/>
      <c r="BV128" s="2536"/>
      <c r="BW128" s="2536"/>
      <c r="BX128" s="2536"/>
      <c r="BY128" s="2536"/>
      <c r="BZ128" s="2536"/>
      <c r="CA128" s="2536"/>
      <c r="CB128" s="2536"/>
      <c r="CC128" s="2536"/>
      <c r="CD128" s="2536"/>
      <c r="CE128" s="2536"/>
      <c r="CF128" s="2536"/>
      <c r="CG128" s="2536"/>
      <c r="CH128" s="2536"/>
      <c r="CI128" s="2536"/>
      <c r="CJ128" s="2536"/>
      <c r="CK128" s="2536"/>
      <c r="CL128" s="2536"/>
      <c r="CM128" s="2536"/>
      <c r="CN128" s="2536"/>
      <c r="CO128" s="2536"/>
      <c r="CP128" s="2536"/>
      <c r="CQ128" s="2536"/>
      <c r="CR128" s="2536"/>
      <c r="CS128" s="2536"/>
      <c r="CT128" s="2536"/>
      <c r="CU128" s="2536"/>
      <c r="CV128" s="2536"/>
      <c r="CW128" s="2536"/>
      <c r="CX128" s="2536"/>
      <c r="CY128" s="2536"/>
      <c r="CZ128" s="2536"/>
      <c r="DA128" s="2536"/>
      <c r="DB128" s="2536"/>
      <c r="DC128" s="2536"/>
      <c r="DD128" s="2536"/>
      <c r="DE128" s="2536"/>
      <c r="DF128" s="2536"/>
      <c r="DG128" s="2536"/>
      <c r="DH128" s="2536"/>
      <c r="DI128" s="2536"/>
      <c r="DJ128" s="2536"/>
      <c r="DK128" s="2536"/>
      <c r="DL128" s="2536"/>
      <c r="DM128" s="2536"/>
      <c r="DN128" s="2536"/>
      <c r="DO128" s="2536"/>
      <c r="DP128" s="2536"/>
      <c r="DQ128" s="2536"/>
      <c r="DR128" s="2536"/>
      <c r="DS128" s="2536"/>
      <c r="DT128" s="2536"/>
      <c r="DU128" s="2536"/>
      <c r="DV128" s="2536"/>
      <c r="DW128" s="2536"/>
      <c r="DX128" s="2536"/>
      <c r="DY128" s="2536"/>
      <c r="DZ128" s="2536"/>
      <c r="EA128" s="2536"/>
      <c r="EB128" s="2536"/>
      <c r="EC128" s="2536"/>
      <c r="ED128" s="2536"/>
      <c r="EE128" s="2536"/>
      <c r="EF128" s="2536"/>
      <c r="EG128" s="2536"/>
      <c r="EH128" s="2536"/>
      <c r="EI128" s="2536"/>
      <c r="EJ128" s="2536"/>
      <c r="EK128" s="2536"/>
      <c r="EL128" s="2536"/>
      <c r="EM128" s="2536"/>
      <c r="EN128" s="2536"/>
      <c r="EO128" s="2536"/>
      <c r="EP128" s="2536"/>
      <c r="EQ128" s="2536"/>
      <c r="ER128" s="2536"/>
      <c r="ES128" s="2536"/>
      <c r="ET128" s="2536"/>
      <c r="EU128" s="2536"/>
      <c r="EV128" s="2536"/>
      <c r="EW128" s="2536"/>
      <c r="EX128" s="2536"/>
      <c r="EY128" s="2536"/>
      <c r="EZ128" s="2536"/>
      <c r="FA128" s="2536"/>
      <c r="FB128" s="2536"/>
      <c r="FC128" s="2536"/>
      <c r="FD128" s="2536"/>
      <c r="FE128" s="2536"/>
      <c r="FF128" s="2536"/>
      <c r="FG128" s="2536"/>
      <c r="FH128" s="2536"/>
      <c r="FI128" s="2536"/>
      <c r="FJ128" s="2536"/>
      <c r="FK128" s="2536"/>
      <c r="FL128" s="2536"/>
      <c r="FM128" s="2536"/>
      <c r="FN128" s="2536"/>
      <c r="FO128" s="2536"/>
      <c r="FP128" s="2536"/>
      <c r="FQ128" s="2536"/>
      <c r="FR128" s="2536"/>
      <c r="FS128" s="2536"/>
      <c r="FT128" s="2536"/>
      <c r="FU128" s="2536"/>
      <c r="FV128" s="2536"/>
      <c r="FW128" s="2536"/>
      <c r="FX128" s="2536"/>
      <c r="FY128" s="2536"/>
      <c r="FZ128" s="2536"/>
      <c r="GA128" s="2536"/>
      <c r="GB128" s="2536"/>
      <c r="GC128" s="2536"/>
      <c r="GD128" s="2536"/>
      <c r="GE128" s="2536"/>
      <c r="GF128" s="2536"/>
      <c r="GG128" s="2536"/>
      <c r="GH128" s="2536"/>
      <c r="GI128" s="2536"/>
      <c r="GJ128" s="2536"/>
      <c r="GK128" s="2536"/>
      <c r="GL128" s="2536"/>
      <c r="GM128" s="2536"/>
      <c r="GN128" s="2536"/>
      <c r="GO128" s="2536"/>
      <c r="GP128" s="2536"/>
      <c r="GQ128" s="2536"/>
      <c r="GR128" s="2536"/>
      <c r="GS128" s="2536"/>
      <c r="GT128" s="2536"/>
      <c r="GU128" s="2536"/>
      <c r="GV128" s="2536"/>
      <c r="GW128" s="2536"/>
      <c r="GX128" s="2536"/>
      <c r="GY128" s="2536"/>
      <c r="GZ128" s="2536"/>
      <c r="HA128" s="2536"/>
      <c r="HB128" s="2536"/>
      <c r="HC128" s="2536"/>
      <c r="HD128" s="2536"/>
      <c r="HE128" s="2536"/>
      <c r="HF128" s="2536"/>
      <c r="HG128" s="2536"/>
      <c r="HH128" s="2536"/>
      <c r="HI128" s="2536"/>
      <c r="HJ128" s="2536"/>
      <c r="HK128" s="2536"/>
      <c r="HL128" s="2536"/>
      <c r="HM128" s="2536"/>
      <c r="HN128" s="2536"/>
      <c r="HO128" s="2536"/>
      <c r="HP128" s="2536"/>
      <c r="HQ128" s="2536"/>
      <c r="HR128" s="2536"/>
      <c r="MT128" s="1992"/>
      <c r="MU128" s="1992"/>
      <c r="MV128" s="1798" t="s">
        <v>1548</v>
      </c>
      <c r="MW128" s="1993"/>
      <c r="MX128" s="1993"/>
      <c r="MY128" s="1993"/>
      <c r="MZ128" s="1993"/>
      <c r="NA128" s="1993"/>
      <c r="NB128" s="1993"/>
      <c r="NC128" s="1993"/>
      <c r="ND128" s="1993"/>
      <c r="NE128" s="1993"/>
      <c r="NF128" s="1993"/>
      <c r="NG128" s="1993"/>
      <c r="NH128" s="1993"/>
      <c r="NI128" s="1993"/>
      <c r="NJ128" s="1993"/>
      <c r="NK128" s="1993"/>
      <c r="NL128" s="1993"/>
      <c r="NM128" s="1993"/>
      <c r="NN128" s="1993"/>
      <c r="NO128" s="1993"/>
      <c r="NP128" s="1993"/>
      <c r="NQ128" s="1993"/>
      <c r="NR128" s="1993"/>
      <c r="NS128" s="1993"/>
      <c r="NT128" s="1993"/>
      <c r="NU128" s="1993"/>
      <c r="NV128" s="1993"/>
      <c r="NW128" s="1993"/>
      <c r="NX128" s="1994"/>
      <c r="NY128" s="1993"/>
      <c r="NZ128" s="1993"/>
      <c r="OA128" s="1993"/>
      <c r="OB128" s="1993"/>
      <c r="OC128" s="1993"/>
      <c r="OD128" s="1995"/>
      <c r="OE128" s="1996"/>
      <c r="OF128" s="1993"/>
      <c r="OG128" s="1993"/>
      <c r="OH128" s="1993"/>
      <c r="OI128" s="1993"/>
      <c r="OJ128" s="1993"/>
      <c r="OK128" s="1993"/>
      <c r="OL128" s="1993"/>
      <c r="OM128" s="1993"/>
      <c r="ON128" s="1997"/>
      <c r="OO128" s="1993"/>
      <c r="OP128" s="1993"/>
      <c r="OQ128" s="1998"/>
      <c r="OR128" s="1996"/>
      <c r="OS128" s="1993"/>
      <c r="OT128" s="1993"/>
      <c r="OU128" s="1997"/>
      <c r="OV128" s="1993"/>
      <c r="OW128" s="1996"/>
      <c r="OX128" s="1993"/>
      <c r="OY128" s="1993"/>
      <c r="OZ128" s="1998"/>
      <c r="PA128" s="1993"/>
      <c r="PB128" s="1999"/>
      <c r="PC128" s="1993"/>
      <c r="PD128" s="1993"/>
      <c r="PE128" s="1993"/>
      <c r="PF128" s="1996"/>
      <c r="PG128" s="1993"/>
      <c r="PH128" s="1993"/>
      <c r="PI128" s="1993"/>
      <c r="PJ128" s="1993"/>
      <c r="PK128" s="1993"/>
      <c r="PL128" s="1993"/>
      <c r="PM128" s="1993"/>
      <c r="PN128" s="1993"/>
      <c r="PO128" s="1993"/>
      <c r="PP128" s="1993"/>
      <c r="PQ128" s="1993"/>
      <c r="PR128" s="1993"/>
      <c r="PS128" s="1993"/>
      <c r="PT128" s="1993"/>
      <c r="PU128" s="1993"/>
      <c r="PV128" s="1993"/>
      <c r="PW128" s="1993"/>
      <c r="PX128" s="1993"/>
      <c r="PY128" s="1997"/>
      <c r="PZ128" s="1993"/>
      <c r="QA128" s="1996"/>
      <c r="QB128" s="1993"/>
      <c r="QC128" s="1993"/>
      <c r="QD128" s="1993"/>
      <c r="QE128" s="1993"/>
      <c r="QF128" s="1993"/>
      <c r="QG128" s="1993"/>
      <c r="QH128" s="1993"/>
      <c r="QI128" s="1997"/>
      <c r="QJ128" s="1993"/>
      <c r="QK128" s="1997"/>
      <c r="QL128" s="2000"/>
      <c r="QM128" s="1993"/>
      <c r="QN128" s="1993"/>
      <c r="QO128" s="1993"/>
      <c r="QP128" s="1996"/>
      <c r="QQ128" s="1993"/>
      <c r="QR128" s="1993"/>
      <c r="QS128" s="1993"/>
      <c r="QT128" s="1993"/>
      <c r="QU128" s="1993"/>
      <c r="QV128" s="1993"/>
      <c r="QW128" s="1993"/>
      <c r="QX128" s="1993"/>
      <c r="QY128" s="1993"/>
      <c r="QZ128" s="1993"/>
      <c r="RA128" s="1993"/>
      <c r="RB128" s="1993"/>
      <c r="RC128" s="1993"/>
      <c r="RD128" s="1993"/>
      <c r="RE128" s="1993"/>
      <c r="RF128" s="1993"/>
      <c r="RG128" s="1993"/>
      <c r="RH128" s="1993"/>
      <c r="RI128" s="1993"/>
      <c r="RJ128" s="1993"/>
      <c r="RK128" s="1993"/>
      <c r="RL128" s="1993"/>
      <c r="RM128" s="1993"/>
      <c r="RN128" s="1993"/>
      <c r="RO128" s="1993"/>
      <c r="RP128" s="1993"/>
      <c r="RQ128" s="1993"/>
      <c r="RR128" s="1993"/>
      <c r="RS128" s="1993"/>
      <c r="RT128" s="1993"/>
      <c r="RU128" s="1993"/>
      <c r="RV128" s="1993"/>
      <c r="RW128" s="1993"/>
      <c r="RX128" s="1993"/>
      <c r="RY128" s="1993"/>
      <c r="RZ128" s="1993"/>
      <c r="SA128" s="1993"/>
      <c r="SB128" s="1993"/>
      <c r="SC128" s="1993"/>
      <c r="SD128" s="1993"/>
      <c r="SE128" s="1993"/>
      <c r="SF128" s="1993"/>
      <c r="SG128" s="1993"/>
      <c r="SH128" s="1993"/>
      <c r="SI128" s="1993"/>
      <c r="SJ128" s="1993"/>
      <c r="SK128" s="1993"/>
      <c r="SL128" s="1993"/>
      <c r="SM128" s="1993"/>
      <c r="SN128" s="1993"/>
      <c r="SO128" s="1993"/>
      <c r="SP128" s="1993"/>
      <c r="SQ128" s="1993"/>
      <c r="SR128" s="1992"/>
      <c r="SS128" s="1992"/>
      <c r="ST128" s="1992"/>
      <c r="SU128" s="1992"/>
      <c r="SV128" s="1992"/>
      <c r="SW128" s="1992"/>
      <c r="SX128" s="1992"/>
      <c r="SY128" s="1992"/>
      <c r="SZ128" s="1992"/>
      <c r="TA128" s="1992"/>
      <c r="TB128" s="1992"/>
      <c r="TC128" s="1992"/>
      <c r="TD128" s="1992"/>
      <c r="TE128" s="1992"/>
      <c r="TF128" s="1992"/>
      <c r="TG128" s="1992"/>
      <c r="TH128" s="1992"/>
      <c r="TI128" s="1992"/>
      <c r="TJ128" s="1992"/>
      <c r="TK128" s="1992"/>
      <c r="TL128" s="1992"/>
      <c r="TM128" s="1992"/>
      <c r="TN128" s="1992"/>
      <c r="TO128" s="1992"/>
      <c r="TP128" s="1992"/>
      <c r="TQ128" s="1992"/>
      <c r="TR128" s="1992"/>
      <c r="TS128" s="1992"/>
      <c r="TT128" s="1992"/>
      <c r="TU128" s="1992"/>
      <c r="TV128" s="1992"/>
      <c r="TW128" s="1992"/>
      <c r="TX128" s="1992"/>
      <c r="TY128" s="1992"/>
      <c r="TZ128" s="1992"/>
      <c r="UA128" s="1992"/>
      <c r="UB128" s="1992"/>
      <c r="UC128" s="1992"/>
      <c r="UD128" s="1992"/>
      <c r="UE128" s="2546"/>
      <c r="UF128" s="2546"/>
      <c r="UG128" s="2546"/>
      <c r="UH128" s="2546"/>
      <c r="UI128" s="2546"/>
      <c r="UJ128" s="2546"/>
      <c r="UK128" s="2546"/>
      <c r="UL128" s="2546"/>
      <c r="UM128" s="2546"/>
      <c r="UN128" s="2546"/>
      <c r="UO128" s="2546"/>
      <c r="UP128" s="2546"/>
      <c r="UQ128" s="2546"/>
      <c r="UR128" s="2546"/>
    </row>
    <row r="129" spans="1:569">
      <c r="A129" s="2536"/>
      <c r="B129" s="2536"/>
      <c r="C129" s="2536"/>
      <c r="D129" s="2536"/>
      <c r="E129" s="2536"/>
      <c r="F129" s="2536"/>
      <c r="G129" s="2536"/>
      <c r="H129" s="2536"/>
      <c r="I129" s="2536"/>
      <c r="J129" s="2536"/>
      <c r="K129" s="2536"/>
      <c r="L129" s="2536"/>
      <c r="M129" s="2536"/>
      <c r="N129" s="2536"/>
      <c r="O129" s="2536"/>
      <c r="P129" s="2536"/>
      <c r="Q129" s="2536"/>
      <c r="R129" s="2536"/>
      <c r="S129" s="2536"/>
      <c r="T129" s="2536"/>
      <c r="U129" s="2536"/>
      <c r="V129" s="2536"/>
      <c r="W129" s="2536"/>
      <c r="X129" s="2536"/>
      <c r="Y129" s="2536"/>
      <c r="Z129" s="2536"/>
      <c r="AA129" s="2536"/>
      <c r="AB129" s="2536"/>
      <c r="AC129" s="2536"/>
      <c r="AD129" s="2536"/>
      <c r="AE129" s="2536"/>
      <c r="AF129" s="2536"/>
      <c r="AG129" s="2536"/>
      <c r="AH129" s="2536"/>
      <c r="AI129" s="2536"/>
      <c r="AJ129" s="2536"/>
      <c r="AK129" s="2536"/>
      <c r="AL129" s="2536"/>
      <c r="AM129" s="2536"/>
      <c r="AN129" s="2536"/>
      <c r="AO129" s="2536"/>
      <c r="AP129" s="2536"/>
      <c r="AQ129" s="2536"/>
      <c r="AR129" s="2536"/>
      <c r="AS129" s="2536"/>
      <c r="AT129" s="2536"/>
      <c r="AU129" s="2536"/>
      <c r="AV129" s="2536"/>
      <c r="AW129" s="2536"/>
      <c r="AX129" s="2536"/>
      <c r="AY129" s="2536"/>
      <c r="AZ129" s="2536"/>
      <c r="BA129" s="2536"/>
      <c r="BB129" s="2536"/>
      <c r="BC129" s="2536"/>
      <c r="BD129" s="2536"/>
      <c r="BE129" s="2536"/>
      <c r="BF129" s="2536"/>
      <c r="BG129" s="2536"/>
      <c r="BH129" s="2536"/>
      <c r="BI129" s="2536"/>
      <c r="BJ129" s="2536"/>
      <c r="BK129" s="2536"/>
      <c r="BL129" s="2536"/>
      <c r="BM129" s="2536"/>
      <c r="BN129" s="2536"/>
      <c r="BO129" s="2536"/>
      <c r="BP129" s="2536"/>
      <c r="BQ129" s="2536"/>
      <c r="BR129" s="2536"/>
      <c r="BS129" s="2536"/>
      <c r="BT129" s="2536"/>
      <c r="BU129" s="2536"/>
      <c r="BV129" s="2536"/>
      <c r="BW129" s="2536"/>
      <c r="BX129" s="2536"/>
      <c r="BY129" s="2536"/>
      <c r="BZ129" s="2536"/>
      <c r="CA129" s="2536"/>
      <c r="CB129" s="2536"/>
      <c r="CC129" s="2536"/>
      <c r="CD129" s="2536"/>
      <c r="CE129" s="2536"/>
      <c r="CF129" s="2536"/>
      <c r="CG129" s="2536"/>
      <c r="CH129" s="2536"/>
      <c r="CI129" s="2536"/>
      <c r="CJ129" s="2536"/>
      <c r="CK129" s="2536"/>
      <c r="CL129" s="2536"/>
      <c r="CM129" s="2536"/>
      <c r="CN129" s="2536"/>
      <c r="CO129" s="2536"/>
      <c r="CP129" s="2536"/>
      <c r="CQ129" s="2536"/>
      <c r="CR129" s="2536"/>
      <c r="CS129" s="2536"/>
      <c r="CT129" s="2536"/>
      <c r="CU129" s="2536"/>
      <c r="CV129" s="2536"/>
      <c r="CW129" s="2536"/>
      <c r="CX129" s="2536"/>
      <c r="CY129" s="2536"/>
      <c r="CZ129" s="2536"/>
      <c r="DA129" s="2536"/>
      <c r="DB129" s="2536"/>
      <c r="DC129" s="2536"/>
      <c r="DD129" s="2536"/>
      <c r="DE129" s="2536"/>
      <c r="DF129" s="2536"/>
      <c r="DG129" s="2536"/>
      <c r="DH129" s="2536"/>
      <c r="DI129" s="2536"/>
      <c r="DJ129" s="2536"/>
      <c r="DK129" s="2536"/>
      <c r="DL129" s="2536"/>
      <c r="DM129" s="2536"/>
      <c r="DN129" s="2536"/>
      <c r="DO129" s="2536"/>
      <c r="DP129" s="2536"/>
      <c r="DQ129" s="2536"/>
      <c r="DR129" s="2536"/>
      <c r="DS129" s="2536"/>
      <c r="DT129" s="2536"/>
      <c r="DU129" s="2536"/>
      <c r="DV129" s="2536"/>
      <c r="DW129" s="2536"/>
      <c r="DX129" s="2536"/>
      <c r="DY129" s="2536"/>
      <c r="DZ129" s="2536"/>
      <c r="EA129" s="2536"/>
      <c r="EB129" s="2536"/>
      <c r="EC129" s="2536"/>
      <c r="ED129" s="2536"/>
      <c r="EE129" s="2536"/>
      <c r="EF129" s="2536"/>
      <c r="EG129" s="2536"/>
      <c r="EH129" s="2536"/>
      <c r="EI129" s="2536"/>
      <c r="EJ129" s="2536"/>
      <c r="EK129" s="2536"/>
      <c r="EL129" s="2536"/>
      <c r="EM129" s="2536"/>
      <c r="EN129" s="2536"/>
      <c r="EO129" s="2536"/>
      <c r="EP129" s="2536"/>
      <c r="EQ129" s="2536"/>
      <c r="ER129" s="2536"/>
      <c r="ES129" s="2536"/>
      <c r="ET129" s="2536"/>
      <c r="EU129" s="2536"/>
      <c r="EV129" s="2536"/>
      <c r="EW129" s="2536"/>
      <c r="EX129" s="2536"/>
      <c r="EY129" s="2536"/>
      <c r="EZ129" s="2536"/>
      <c r="FA129" s="2536"/>
      <c r="FB129" s="2536"/>
      <c r="FC129" s="2536"/>
      <c r="FD129" s="2536"/>
      <c r="FE129" s="2536"/>
      <c r="FF129" s="2536"/>
      <c r="FG129" s="2536"/>
      <c r="FH129" s="2536"/>
      <c r="FI129" s="2536"/>
      <c r="FJ129" s="2536"/>
      <c r="FK129" s="2536"/>
      <c r="FL129" s="2536"/>
      <c r="FM129" s="2536"/>
      <c r="FN129" s="2536"/>
      <c r="FO129" s="2536"/>
      <c r="FP129" s="2536"/>
      <c r="FQ129" s="2536"/>
      <c r="FR129" s="2536"/>
      <c r="FS129" s="2536"/>
      <c r="FT129" s="2536"/>
      <c r="FU129" s="2536"/>
      <c r="FV129" s="2536"/>
      <c r="FW129" s="2536"/>
      <c r="FX129" s="2536"/>
      <c r="FY129" s="2536"/>
      <c r="FZ129" s="2536"/>
      <c r="GA129" s="2536"/>
      <c r="GB129" s="2536"/>
      <c r="GC129" s="2536"/>
      <c r="GD129" s="2536"/>
      <c r="GE129" s="2536"/>
      <c r="GF129" s="2536"/>
      <c r="GG129" s="2536"/>
      <c r="GH129" s="2536"/>
      <c r="GI129" s="2536"/>
      <c r="GJ129" s="2536"/>
      <c r="GK129" s="2536"/>
      <c r="GL129" s="2536"/>
      <c r="GM129" s="2536"/>
      <c r="GN129" s="2536"/>
      <c r="GO129" s="2536"/>
      <c r="GP129" s="2536"/>
      <c r="GQ129" s="2536"/>
      <c r="GR129" s="2536"/>
      <c r="GS129" s="2536"/>
      <c r="GT129" s="2536"/>
      <c r="GU129" s="2536"/>
      <c r="GV129" s="2536"/>
      <c r="GW129" s="2536"/>
      <c r="GX129" s="2536"/>
      <c r="GY129" s="2536"/>
      <c r="GZ129" s="2536"/>
      <c r="HA129" s="2536"/>
      <c r="HB129" s="2536"/>
      <c r="HC129" s="2536"/>
      <c r="HD129" s="2536"/>
      <c r="HE129" s="2536"/>
      <c r="HF129" s="2536"/>
      <c r="HG129" s="2536"/>
      <c r="HH129" s="2536"/>
      <c r="HI129" s="2536"/>
      <c r="HJ129" s="2536"/>
      <c r="HK129" s="2536"/>
      <c r="HL129" s="2536"/>
      <c r="HM129" s="2536"/>
      <c r="HN129" s="2536"/>
      <c r="HO129" s="2536"/>
      <c r="HP129" s="2536"/>
      <c r="HQ129" s="2536"/>
      <c r="HR129" s="2536"/>
      <c r="MT129" s="1799"/>
      <c r="MU129" s="1800"/>
      <c r="MV129" s="1799"/>
      <c r="MW129" s="1801" t="s">
        <v>1199</v>
      </c>
      <c r="MX129" s="1802"/>
      <c r="MY129" s="1802"/>
      <c r="MZ129" s="1802"/>
      <c r="NA129" s="1802"/>
      <c r="NB129" s="1802"/>
      <c r="NC129" s="1802"/>
      <c r="ND129" s="1802"/>
      <c r="NE129" s="1802"/>
      <c r="NF129" s="1802"/>
      <c r="NG129" s="1802"/>
      <c r="NH129" s="1802"/>
      <c r="NI129" s="1802"/>
      <c r="NJ129" s="1802"/>
      <c r="NK129" s="1802"/>
      <c r="NL129" s="1802"/>
      <c r="NM129" s="1802"/>
      <c r="NN129" s="1802"/>
      <c r="NO129" s="1802"/>
      <c r="NP129" s="1802"/>
      <c r="NQ129" s="1802"/>
      <c r="NR129" s="1802"/>
      <c r="NS129" s="1802"/>
      <c r="NT129" s="1802"/>
      <c r="NU129" s="1802"/>
      <c r="NV129" s="1802"/>
      <c r="NW129" s="1802"/>
      <c r="NX129" s="1802"/>
      <c r="NY129" s="1802"/>
      <c r="NZ129" s="1802"/>
      <c r="OA129" s="1802"/>
      <c r="OB129" s="1802"/>
      <c r="OC129" s="1802"/>
      <c r="OD129" s="1802"/>
      <c r="OE129" s="1802"/>
      <c r="OF129" s="1802"/>
      <c r="OG129" s="1802"/>
      <c r="OH129" s="1802"/>
      <c r="OI129" s="1802"/>
      <c r="OJ129" s="1802"/>
      <c r="OK129" s="1802"/>
      <c r="OL129" s="1802"/>
      <c r="OM129" s="1802"/>
      <c r="ON129" s="1802"/>
      <c r="OO129" s="1802"/>
      <c r="OP129" s="1802"/>
      <c r="OQ129" s="1802"/>
      <c r="OR129" s="1802"/>
      <c r="OS129" s="1802"/>
      <c r="OT129" s="1802"/>
      <c r="OU129" s="1802"/>
      <c r="OV129" s="1802"/>
      <c r="OW129" s="1802"/>
      <c r="OX129" s="1802"/>
      <c r="OY129" s="1802"/>
      <c r="OZ129" s="1802"/>
      <c r="PA129" s="1802"/>
      <c r="PB129" s="1802"/>
      <c r="PC129" s="1802"/>
      <c r="PD129" s="1802"/>
      <c r="PE129" s="1802"/>
      <c r="PF129" s="1802"/>
      <c r="PG129" s="1802"/>
      <c r="PH129" s="1802"/>
      <c r="PI129" s="1802"/>
      <c r="PJ129" s="1802"/>
      <c r="PK129" s="1802"/>
      <c r="PL129" s="1802"/>
      <c r="PM129" s="1802"/>
      <c r="PN129" s="1802"/>
      <c r="PO129" s="1802"/>
      <c r="PP129" s="1802"/>
      <c r="PQ129" s="1802"/>
      <c r="PR129" s="1802"/>
      <c r="PS129" s="1802"/>
      <c r="PT129" s="1802"/>
      <c r="PU129" s="1802"/>
      <c r="PV129" s="1802"/>
      <c r="PW129" s="1802"/>
      <c r="PX129" s="1802"/>
      <c r="PY129" s="1802"/>
      <c r="PZ129" s="1802"/>
      <c r="QA129" s="1802"/>
      <c r="QB129" s="1802"/>
      <c r="QC129" s="1802"/>
      <c r="QD129" s="1802"/>
      <c r="QE129" s="1802"/>
      <c r="QF129" s="1802"/>
      <c r="QG129" s="1802"/>
      <c r="QH129" s="1802"/>
      <c r="QI129" s="1802"/>
      <c r="QJ129" s="1802"/>
      <c r="QK129" s="1802"/>
      <c r="QL129" s="1802"/>
      <c r="QM129" s="1802"/>
      <c r="QN129" s="1802"/>
      <c r="QO129" s="1802"/>
      <c r="QP129" s="1802"/>
      <c r="QQ129" s="1802"/>
      <c r="QR129" s="1802"/>
      <c r="QS129" s="1802"/>
      <c r="QT129" s="1802"/>
      <c r="QU129" s="1802"/>
      <c r="QV129" s="1802"/>
      <c r="QW129" s="1802"/>
      <c r="QX129" s="1802"/>
      <c r="QY129" s="1802"/>
      <c r="QZ129" s="1802"/>
      <c r="RA129" s="1802"/>
      <c r="RB129" s="1802"/>
      <c r="RC129" s="1802"/>
      <c r="RD129" s="1802"/>
      <c r="RE129" s="1802"/>
      <c r="RF129" s="1802"/>
      <c r="RG129" s="1802"/>
      <c r="RH129" s="1802"/>
      <c r="RI129" s="1802"/>
      <c r="RJ129" s="1802"/>
      <c r="RK129" s="1802"/>
      <c r="RL129" s="1802"/>
      <c r="RM129" s="1802"/>
      <c r="RN129" s="1802"/>
      <c r="RO129" s="1802"/>
      <c r="RP129" s="1802"/>
      <c r="RQ129" s="1802"/>
      <c r="RR129" s="1802"/>
      <c r="RS129" s="1802"/>
      <c r="RT129" s="1802"/>
      <c r="RU129" s="1802"/>
      <c r="RV129" s="1802"/>
      <c r="RW129" s="1802"/>
      <c r="RX129" s="1802"/>
      <c r="RY129" s="1802"/>
      <c r="RZ129" s="1802"/>
      <c r="SA129" s="1802"/>
      <c r="SB129" s="1802"/>
      <c r="SC129" s="1802"/>
      <c r="SD129" s="1802"/>
      <c r="SE129" s="1802"/>
      <c r="SF129" s="1802"/>
      <c r="SG129" s="1802"/>
      <c r="SH129" s="1802"/>
      <c r="SI129" s="1802"/>
      <c r="SJ129" s="1802"/>
      <c r="SK129" s="1802"/>
      <c r="SL129" s="1802"/>
      <c r="SM129" s="1802"/>
      <c r="SN129" s="1802"/>
      <c r="SO129" s="1802"/>
      <c r="SP129" s="1802"/>
      <c r="SQ129" s="1803"/>
      <c r="SR129" s="1799"/>
      <c r="SS129" s="1799"/>
      <c r="ST129" s="1799"/>
      <c r="SU129" s="1799"/>
      <c r="SV129" s="1799"/>
      <c r="SW129" s="1799"/>
      <c r="SX129" s="1799"/>
      <c r="SY129" s="1799"/>
      <c r="SZ129" s="1799"/>
      <c r="TA129" s="1799"/>
      <c r="TB129" s="1799"/>
      <c r="TC129" s="1799"/>
      <c r="TD129" s="1799"/>
      <c r="TE129" s="1799"/>
      <c r="TF129" s="1799"/>
      <c r="TG129" s="1799"/>
      <c r="TH129" s="1799"/>
      <c r="TI129" s="1799"/>
      <c r="TJ129" s="1799"/>
      <c r="TK129" s="1799"/>
      <c r="TL129" s="1799"/>
      <c r="TM129" s="1799"/>
      <c r="TN129" s="1799"/>
      <c r="TO129" s="1799"/>
      <c r="TP129" s="1799"/>
      <c r="TQ129" s="1799"/>
      <c r="TR129" s="1799"/>
      <c r="TS129" s="1799"/>
      <c r="TT129" s="1799"/>
      <c r="TU129" s="1799"/>
      <c r="TV129" s="1799"/>
      <c r="TW129" s="1799"/>
      <c r="TX129" s="1799"/>
      <c r="TY129" s="1799"/>
      <c r="TZ129" s="1799"/>
      <c r="UA129" s="1799"/>
      <c r="UB129" s="1799"/>
      <c r="UC129" s="1799"/>
      <c r="UD129" s="1799"/>
      <c r="UE129" s="1799"/>
      <c r="UF129" s="1799"/>
      <c r="UG129" s="1799"/>
      <c r="UH129" s="1799"/>
      <c r="UI129" s="1799"/>
      <c r="UJ129" s="1799"/>
      <c r="UK129" s="1799"/>
      <c r="UL129" s="1799"/>
      <c r="UM129" s="1799"/>
      <c r="UN129" s="1799"/>
      <c r="UO129" s="1799"/>
      <c r="UP129" s="2536"/>
      <c r="UQ129" s="2536"/>
      <c r="UR129" s="2536"/>
    </row>
    <row r="130" spans="1:569" ht="330">
      <c r="A130" s="2536"/>
      <c r="B130" s="2536"/>
      <c r="C130" s="2536"/>
      <c r="D130" s="2536"/>
      <c r="E130" s="2536"/>
      <c r="F130" s="2536"/>
      <c r="G130" s="2536"/>
      <c r="H130" s="2536"/>
      <c r="I130" s="2536"/>
      <c r="J130" s="2536"/>
      <c r="K130" s="2536"/>
      <c r="L130" s="2536"/>
      <c r="M130" s="2536"/>
      <c r="N130" s="2536"/>
      <c r="O130" s="2536"/>
      <c r="P130" s="2536"/>
      <c r="Q130" s="2536"/>
      <c r="R130" s="2536"/>
      <c r="S130" s="2536"/>
      <c r="T130" s="2536"/>
      <c r="U130" s="2536"/>
      <c r="V130" s="2536"/>
      <c r="W130" s="2536"/>
      <c r="X130" s="2536"/>
      <c r="Y130" s="2536"/>
      <c r="Z130" s="2536"/>
      <c r="AA130" s="2536"/>
      <c r="AB130" s="2536"/>
      <c r="AC130" s="2536"/>
      <c r="AD130" s="2536"/>
      <c r="AE130" s="2536"/>
      <c r="AF130" s="2536"/>
      <c r="AG130" s="2536"/>
      <c r="AH130" s="2536"/>
      <c r="AI130" s="2536"/>
      <c r="AJ130" s="2536"/>
      <c r="AK130" s="2536"/>
      <c r="AL130" s="2536"/>
      <c r="AM130" s="2536"/>
      <c r="AN130" s="2536"/>
      <c r="AO130" s="2536"/>
      <c r="AP130" s="2536"/>
      <c r="AQ130" s="2536"/>
      <c r="AR130" s="2536"/>
      <c r="AS130" s="2536"/>
      <c r="AT130" s="2536"/>
      <c r="AU130" s="2536"/>
      <c r="AV130" s="2536"/>
      <c r="AW130" s="2536"/>
      <c r="AX130" s="2536"/>
      <c r="AY130" s="2536"/>
      <c r="AZ130" s="2536"/>
      <c r="BA130" s="2536"/>
      <c r="BB130" s="2536"/>
      <c r="BC130" s="2536"/>
      <c r="BD130" s="2536"/>
      <c r="BE130" s="2536"/>
      <c r="BF130" s="2536"/>
      <c r="BG130" s="2536"/>
      <c r="BH130" s="2536"/>
      <c r="BI130" s="2536"/>
      <c r="BJ130" s="2536"/>
      <c r="BK130" s="2536"/>
      <c r="BL130" s="2536"/>
      <c r="BM130" s="2536"/>
      <c r="BN130" s="2536"/>
      <c r="BO130" s="2536"/>
      <c r="BP130" s="2536"/>
      <c r="BQ130" s="2536"/>
      <c r="BR130" s="2536"/>
      <c r="BS130" s="2536"/>
      <c r="BT130" s="2536"/>
      <c r="BU130" s="2536"/>
      <c r="BV130" s="2536"/>
      <c r="BW130" s="2536"/>
      <c r="BX130" s="2536"/>
      <c r="BY130" s="2536"/>
      <c r="BZ130" s="2536"/>
      <c r="CA130" s="2536"/>
      <c r="CB130" s="2536"/>
      <c r="CC130" s="2536"/>
      <c r="CD130" s="2536"/>
      <c r="CE130" s="2536"/>
      <c r="CF130" s="2536"/>
      <c r="CG130" s="2536"/>
      <c r="CH130" s="2536"/>
      <c r="CI130" s="2536"/>
      <c r="CJ130" s="2536"/>
      <c r="CK130" s="2536"/>
      <c r="CL130" s="2536"/>
      <c r="CM130" s="2536"/>
      <c r="CN130" s="2536"/>
      <c r="CO130" s="2536"/>
      <c r="CP130" s="2536"/>
      <c r="CQ130" s="2536"/>
      <c r="CR130" s="2536"/>
      <c r="CS130" s="2536"/>
      <c r="CT130" s="2536"/>
      <c r="CU130" s="2536"/>
      <c r="CV130" s="2536"/>
      <c r="CW130" s="2536"/>
      <c r="CX130" s="2536"/>
      <c r="CY130" s="2536"/>
      <c r="CZ130" s="2536"/>
      <c r="DA130" s="2536"/>
      <c r="DB130" s="2536"/>
      <c r="DC130" s="2536"/>
      <c r="DD130" s="2536"/>
      <c r="DE130" s="2536"/>
      <c r="DF130" s="2536"/>
      <c r="DG130" s="2536"/>
      <c r="DH130" s="2536"/>
      <c r="DI130" s="2536"/>
      <c r="DJ130" s="2536"/>
      <c r="DK130" s="2536"/>
      <c r="DL130" s="2536"/>
      <c r="DM130" s="2536"/>
      <c r="DN130" s="2536"/>
      <c r="DO130" s="2536"/>
      <c r="DP130" s="2536"/>
      <c r="DQ130" s="2536"/>
      <c r="DR130" s="2536"/>
      <c r="DS130" s="2536"/>
      <c r="DT130" s="2536"/>
      <c r="DU130" s="2536"/>
      <c r="DV130" s="2536"/>
      <c r="DW130" s="2536"/>
      <c r="DX130" s="2536"/>
      <c r="DY130" s="2536"/>
      <c r="DZ130" s="2536"/>
      <c r="EA130" s="2536"/>
      <c r="EB130" s="2536"/>
      <c r="EC130" s="2536"/>
      <c r="ED130" s="2536"/>
      <c r="EE130" s="2536"/>
      <c r="EF130" s="2536"/>
      <c r="EG130" s="2536"/>
      <c r="EH130" s="2536"/>
      <c r="EI130" s="2536"/>
      <c r="EJ130" s="2536"/>
      <c r="EK130" s="2536"/>
      <c r="EL130" s="2536"/>
      <c r="EM130" s="2536"/>
      <c r="EN130" s="2536"/>
      <c r="EO130" s="2536"/>
      <c r="EP130" s="2536"/>
      <c r="EQ130" s="2536"/>
      <c r="ER130" s="2536"/>
      <c r="ES130" s="2536"/>
      <c r="ET130" s="2536"/>
      <c r="EU130" s="2536"/>
      <c r="EV130" s="2536"/>
      <c r="EW130" s="2536"/>
      <c r="EX130" s="2536"/>
      <c r="EY130" s="2536"/>
      <c r="EZ130" s="2536"/>
      <c r="FA130" s="2536"/>
      <c r="FB130" s="2536"/>
      <c r="FC130" s="2536"/>
      <c r="FD130" s="2536"/>
      <c r="FE130" s="2536"/>
      <c r="FF130" s="2536"/>
      <c r="FG130" s="2536"/>
      <c r="FH130" s="2536"/>
      <c r="FI130" s="2536"/>
      <c r="FJ130" s="2536"/>
      <c r="FK130" s="2536"/>
      <c r="FL130" s="2536"/>
      <c r="FM130" s="2536"/>
      <c r="FN130" s="2536"/>
      <c r="FO130" s="2536"/>
      <c r="FP130" s="2536"/>
      <c r="FQ130" s="2536"/>
      <c r="FR130" s="2536"/>
      <c r="FS130" s="2536"/>
      <c r="FT130" s="2536"/>
      <c r="FU130" s="2536"/>
      <c r="FV130" s="2536"/>
      <c r="FW130" s="2536"/>
      <c r="FX130" s="2536"/>
      <c r="FY130" s="2536"/>
      <c r="FZ130" s="2536"/>
      <c r="GA130" s="2536"/>
      <c r="GB130" s="2536"/>
      <c r="GC130" s="2536"/>
      <c r="GD130" s="2536"/>
      <c r="GE130" s="2536"/>
      <c r="GF130" s="2536"/>
      <c r="GG130" s="2536"/>
      <c r="GH130" s="2536"/>
      <c r="GI130" s="2536"/>
      <c r="GJ130" s="2536"/>
      <c r="GK130" s="2536"/>
      <c r="GL130" s="2536"/>
      <c r="GM130" s="2536"/>
      <c r="GN130" s="2536"/>
      <c r="GO130" s="2536"/>
      <c r="GP130" s="2536"/>
      <c r="GQ130" s="2536"/>
      <c r="GR130" s="2536"/>
      <c r="GS130" s="2536"/>
      <c r="GT130" s="2536"/>
      <c r="GU130" s="2536"/>
      <c r="GV130" s="2536"/>
      <c r="GW130" s="2536"/>
      <c r="GX130" s="2536"/>
      <c r="GY130" s="2536"/>
      <c r="GZ130" s="2536"/>
      <c r="HA130" s="2536"/>
      <c r="HB130" s="2536"/>
      <c r="HC130" s="2536"/>
      <c r="HD130" s="2536"/>
      <c r="HE130" s="2536"/>
      <c r="HF130" s="2536"/>
      <c r="HG130" s="2536"/>
      <c r="HH130" s="2536"/>
      <c r="HI130" s="2536"/>
      <c r="HJ130" s="2536"/>
      <c r="HK130" s="2536"/>
      <c r="HL130" s="2536"/>
      <c r="HM130" s="2536"/>
      <c r="HN130" s="2536"/>
      <c r="HO130" s="2536"/>
      <c r="HP130" s="2536"/>
      <c r="HQ130" s="2536"/>
      <c r="HR130" s="2536"/>
      <c r="MT130" s="1799"/>
      <c r="MU130" s="4114" t="s">
        <v>1548</v>
      </c>
      <c r="MV130" s="2224" t="s">
        <v>1603</v>
      </c>
      <c r="MW130" s="2001">
        <v>0</v>
      </c>
      <c r="MX130" s="2002"/>
      <c r="MY130" s="2002"/>
      <c r="MZ130" s="2002"/>
      <c r="NA130" s="2002"/>
      <c r="NB130" s="2003">
        <v>50</v>
      </c>
      <c r="NC130" s="2002"/>
      <c r="ND130" s="2002"/>
      <c r="NE130" s="2002"/>
      <c r="NF130" s="2002"/>
      <c r="NG130" s="2003">
        <v>100</v>
      </c>
      <c r="NH130" s="2002"/>
      <c r="NI130" s="2002"/>
      <c r="NJ130" s="2002"/>
      <c r="NK130" s="2002"/>
      <c r="NL130" s="2003">
        <v>150</v>
      </c>
      <c r="NM130" s="2002"/>
      <c r="NN130" s="2002"/>
      <c r="NO130" s="2002"/>
      <c r="NP130" s="2002"/>
      <c r="NQ130" s="2003">
        <v>200</v>
      </c>
      <c r="NR130" s="2002"/>
      <c r="NS130" s="2002"/>
      <c r="NT130" s="2002"/>
      <c r="NU130" s="2002"/>
      <c r="NV130" s="2003">
        <v>250</v>
      </c>
      <c r="NW130" s="2002"/>
      <c r="NX130" s="2002"/>
      <c r="NY130" s="2002"/>
      <c r="NZ130" s="2002"/>
      <c r="OA130" s="2003">
        <v>300</v>
      </c>
      <c r="OB130" s="2002"/>
      <c r="OC130" s="2002"/>
      <c r="OD130" s="2002"/>
      <c r="OE130" s="2002"/>
      <c r="OF130" s="2003">
        <v>350</v>
      </c>
      <c r="OG130" s="2002"/>
      <c r="OH130" s="2002"/>
      <c r="OI130" s="2002"/>
      <c r="OJ130" s="2002"/>
      <c r="OK130" s="2003">
        <v>400</v>
      </c>
      <c r="OL130" s="2002"/>
      <c r="OM130" s="2002"/>
      <c r="ON130" s="2002"/>
      <c r="OO130" s="2002"/>
      <c r="OP130" s="2003">
        <v>450</v>
      </c>
      <c r="OQ130" s="2002"/>
      <c r="OR130" s="2002"/>
      <c r="OS130" s="2002"/>
      <c r="OT130" s="2002"/>
      <c r="OU130" s="2003">
        <v>500</v>
      </c>
      <c r="OV130" s="2002"/>
      <c r="OW130" s="2002"/>
      <c r="OX130" s="2002"/>
      <c r="OY130" s="2002"/>
      <c r="OZ130" s="2003">
        <v>550</v>
      </c>
      <c r="PA130" s="2002"/>
      <c r="PB130" s="2002"/>
      <c r="PC130" s="2002"/>
      <c r="PD130" s="2002"/>
      <c r="PE130" s="2003">
        <v>600</v>
      </c>
      <c r="PF130" s="2002"/>
      <c r="PG130" s="2002"/>
      <c r="PH130" s="2002"/>
      <c r="PI130" s="2002"/>
      <c r="PJ130" s="2003">
        <v>650</v>
      </c>
      <c r="PK130" s="2002"/>
      <c r="PL130" s="2002"/>
      <c r="PM130" s="2002"/>
      <c r="PN130" s="2002"/>
      <c r="PO130" s="2003">
        <v>700</v>
      </c>
      <c r="PP130" s="2002"/>
      <c r="PQ130" s="2002"/>
      <c r="PR130" s="2002"/>
      <c r="PS130" s="2002"/>
      <c r="PT130" s="2003">
        <v>750</v>
      </c>
      <c r="PU130" s="2002"/>
      <c r="PV130" s="2002"/>
      <c r="PW130" s="2002"/>
      <c r="PX130" s="2002"/>
      <c r="PY130" s="2003">
        <v>800</v>
      </c>
      <c r="PZ130" s="2002"/>
      <c r="QA130" s="2002"/>
      <c r="QB130" s="2002"/>
      <c r="QC130" s="2002"/>
      <c r="QD130" s="2003">
        <v>850</v>
      </c>
      <c r="QE130" s="2002"/>
      <c r="QF130" s="2002"/>
      <c r="QG130" s="2002"/>
      <c r="QH130" s="2002"/>
      <c r="QI130" s="2003">
        <v>900</v>
      </c>
      <c r="QJ130" s="2002"/>
      <c r="QK130" s="2002"/>
      <c r="QL130" s="2002"/>
      <c r="QM130" s="2002"/>
      <c r="QN130" s="2003">
        <v>950</v>
      </c>
      <c r="QO130" s="2002"/>
      <c r="QP130" s="2002"/>
      <c r="QQ130" s="2002"/>
      <c r="QR130" s="2002"/>
      <c r="QS130" s="2003">
        <v>1000</v>
      </c>
      <c r="QT130" s="2002"/>
      <c r="QU130" s="2002"/>
      <c r="QV130" s="2002"/>
      <c r="QW130" s="2002"/>
      <c r="QX130" s="2003">
        <v>1050</v>
      </c>
      <c r="QY130" s="2002"/>
      <c r="QZ130" s="2002"/>
      <c r="RA130" s="2002"/>
      <c r="RB130" s="2002"/>
      <c r="RC130" s="2003">
        <v>1100</v>
      </c>
      <c r="RD130" s="2002"/>
      <c r="RE130" s="2002"/>
      <c r="RF130" s="2002"/>
      <c r="RG130" s="2002"/>
      <c r="RH130" s="2003">
        <v>1150</v>
      </c>
      <c r="RI130" s="2002"/>
      <c r="RJ130" s="2002"/>
      <c r="RK130" s="2002"/>
      <c r="RL130" s="2002"/>
      <c r="RM130" s="2003">
        <v>1200</v>
      </c>
      <c r="RN130" s="2002"/>
      <c r="RO130" s="2002"/>
      <c r="RP130" s="2002"/>
      <c r="RQ130" s="2002"/>
      <c r="RR130" s="2003">
        <v>1250</v>
      </c>
      <c r="RS130" s="2002"/>
      <c r="RT130" s="2002"/>
      <c r="RU130" s="2002"/>
      <c r="RV130" s="2002"/>
      <c r="RW130" s="2003">
        <v>1300</v>
      </c>
      <c r="RX130" s="2002"/>
      <c r="RY130" s="2002"/>
      <c r="RZ130" s="2002"/>
      <c r="SA130" s="2002"/>
      <c r="SB130" s="2003">
        <v>1350</v>
      </c>
      <c r="SC130" s="2002"/>
      <c r="SD130" s="2002"/>
      <c r="SE130" s="2002"/>
      <c r="SF130" s="2002"/>
      <c r="SG130" s="2003">
        <v>1400</v>
      </c>
      <c r="SH130" s="2002"/>
      <c r="SI130" s="2002"/>
      <c r="SJ130" s="2002"/>
      <c r="SK130" s="2002"/>
      <c r="SL130" s="2003">
        <v>1450</v>
      </c>
      <c r="SM130" s="2002"/>
      <c r="SN130" s="2002"/>
      <c r="SO130" s="2002"/>
      <c r="SP130" s="2002"/>
      <c r="SQ130" s="2003">
        <v>1500</v>
      </c>
      <c r="SR130" s="1796"/>
      <c r="SS130" s="1796"/>
      <c r="ST130" s="1796"/>
      <c r="SU130" s="1796"/>
      <c r="SV130" s="1797">
        <v>1550</v>
      </c>
      <c r="SW130" s="1796"/>
      <c r="SX130" s="1796"/>
      <c r="SY130" s="1796"/>
      <c r="SZ130" s="1796"/>
      <c r="TA130" s="1797">
        <v>1600</v>
      </c>
      <c r="TB130" s="1796"/>
      <c r="TC130" s="1796"/>
      <c r="TD130" s="1796"/>
      <c r="TE130" s="1796"/>
      <c r="TF130" s="1797">
        <v>1650</v>
      </c>
      <c r="TG130" s="1796"/>
      <c r="TH130" s="1796"/>
      <c r="TI130" s="1796"/>
      <c r="TJ130" s="1796"/>
      <c r="TK130" s="1797">
        <v>1700</v>
      </c>
      <c r="TL130" s="1796"/>
      <c r="TM130" s="1796"/>
      <c r="TN130" s="1796"/>
      <c r="TO130" s="1796"/>
      <c r="TP130" s="1797">
        <v>1750</v>
      </c>
      <c r="TQ130" s="1796"/>
      <c r="TR130" s="1796"/>
      <c r="TS130" s="1796"/>
      <c r="TT130" s="1796"/>
      <c r="TU130" s="1797">
        <v>1800</v>
      </c>
      <c r="TV130" s="1796"/>
      <c r="TW130" s="1796"/>
      <c r="TX130" s="1796"/>
      <c r="TY130" s="1796"/>
      <c r="TZ130" s="1797">
        <v>1850</v>
      </c>
      <c r="UA130" s="1796"/>
      <c r="UB130" s="1796"/>
      <c r="UC130" s="1796"/>
      <c r="UD130" s="1796"/>
      <c r="UE130" s="1797">
        <v>1900</v>
      </c>
      <c r="UF130" s="1796"/>
      <c r="UG130" s="1796"/>
      <c r="UH130" s="1796"/>
      <c r="UI130" s="1796"/>
      <c r="UJ130" s="1797">
        <v>1950</v>
      </c>
      <c r="UK130" s="1796"/>
      <c r="UL130" s="1796"/>
      <c r="UM130" s="1796"/>
      <c r="UN130" s="1796"/>
      <c r="UO130" s="1797">
        <v>2000</v>
      </c>
      <c r="UP130" s="2536"/>
      <c r="UQ130" s="2536"/>
      <c r="UR130" s="2536"/>
    </row>
    <row r="131" spans="1:569">
      <c r="A131" s="2536"/>
      <c r="B131" s="2536"/>
      <c r="C131" s="2536"/>
      <c r="D131" s="2536"/>
      <c r="E131" s="2536"/>
      <c r="F131" s="2536"/>
      <c r="G131" s="2536"/>
      <c r="H131" s="2536"/>
      <c r="I131" s="2536"/>
      <c r="J131" s="2536"/>
      <c r="K131" s="2536"/>
      <c r="L131" s="2536"/>
      <c r="M131" s="2536"/>
      <c r="N131" s="2536"/>
      <c r="O131" s="2536"/>
      <c r="P131" s="2536"/>
      <c r="Q131" s="2536"/>
      <c r="R131" s="2536"/>
      <c r="S131" s="2536"/>
      <c r="T131" s="2536"/>
      <c r="U131" s="2536"/>
      <c r="V131" s="2536"/>
      <c r="W131" s="2536"/>
      <c r="X131" s="2536"/>
      <c r="Y131" s="2536"/>
      <c r="Z131" s="2536"/>
      <c r="AA131" s="2536"/>
      <c r="AB131" s="2536"/>
      <c r="AC131" s="2536"/>
      <c r="AD131" s="2536"/>
      <c r="AE131" s="2536"/>
      <c r="AF131" s="2536"/>
      <c r="AG131" s="2536"/>
      <c r="AH131" s="2536"/>
      <c r="AI131" s="2536"/>
      <c r="AJ131" s="2536"/>
      <c r="AK131" s="2536"/>
      <c r="AL131" s="2536"/>
      <c r="AM131" s="2536"/>
      <c r="AN131" s="2536"/>
      <c r="AO131" s="2536"/>
      <c r="AP131" s="2536"/>
      <c r="AQ131" s="2536"/>
      <c r="AR131" s="2536"/>
      <c r="AS131" s="2536"/>
      <c r="AT131" s="2536"/>
      <c r="AU131" s="2536"/>
      <c r="AV131" s="2536"/>
      <c r="AW131" s="2536"/>
      <c r="AX131" s="2536"/>
      <c r="AY131" s="2536"/>
      <c r="AZ131" s="2536"/>
      <c r="BA131" s="2536"/>
      <c r="BB131" s="2536"/>
      <c r="BC131" s="2536"/>
      <c r="BD131" s="2536"/>
      <c r="BE131" s="2536"/>
      <c r="BF131" s="2536"/>
      <c r="BG131" s="2536"/>
      <c r="BH131" s="2536"/>
      <c r="BI131" s="2536"/>
      <c r="BJ131" s="2536"/>
      <c r="BK131" s="2536"/>
      <c r="BL131" s="2536"/>
      <c r="BM131" s="2536"/>
      <c r="BN131" s="2536"/>
      <c r="BO131" s="2536"/>
      <c r="BP131" s="2536"/>
      <c r="BQ131" s="2536"/>
      <c r="BR131" s="2536"/>
      <c r="BS131" s="2536"/>
      <c r="BT131" s="2536"/>
      <c r="BU131" s="2536"/>
      <c r="BV131" s="2536"/>
      <c r="BW131" s="2536"/>
      <c r="BX131" s="2536"/>
      <c r="BY131" s="2536"/>
      <c r="BZ131" s="2536"/>
      <c r="CA131" s="2536"/>
      <c r="CB131" s="2536"/>
      <c r="CC131" s="2536"/>
      <c r="CD131" s="2536"/>
      <c r="CE131" s="2536"/>
      <c r="CF131" s="2536"/>
      <c r="CG131" s="2536"/>
      <c r="CH131" s="2536"/>
      <c r="CI131" s="2536"/>
      <c r="CJ131" s="2536"/>
      <c r="CK131" s="2536"/>
      <c r="CL131" s="2536"/>
      <c r="CM131" s="2536"/>
      <c r="CN131" s="2536"/>
      <c r="CO131" s="2536"/>
      <c r="CP131" s="2536"/>
      <c r="CQ131" s="2536"/>
      <c r="CR131" s="2536"/>
      <c r="CS131" s="2536"/>
      <c r="CT131" s="2536"/>
      <c r="CU131" s="2536"/>
      <c r="CV131" s="2536"/>
      <c r="CW131" s="2536"/>
      <c r="CX131" s="2536"/>
      <c r="CY131" s="2536"/>
      <c r="CZ131" s="2536"/>
      <c r="DA131" s="2536"/>
      <c r="DB131" s="2536"/>
      <c r="DC131" s="2536"/>
      <c r="DD131" s="2536"/>
      <c r="DE131" s="2536"/>
      <c r="DF131" s="2536"/>
      <c r="DG131" s="2536"/>
      <c r="DH131" s="2536"/>
      <c r="DI131" s="2536"/>
      <c r="DJ131" s="2536"/>
      <c r="DK131" s="2536"/>
      <c r="DL131" s="2536"/>
      <c r="DM131" s="2536"/>
      <c r="DN131" s="2536"/>
      <c r="DO131" s="2536"/>
      <c r="DP131" s="2536"/>
      <c r="DQ131" s="2536"/>
      <c r="DR131" s="2536"/>
      <c r="DS131" s="2536"/>
      <c r="DT131" s="2536"/>
      <c r="DU131" s="2536"/>
      <c r="DV131" s="2536"/>
      <c r="DW131" s="2536"/>
      <c r="DX131" s="2536"/>
      <c r="DY131" s="2536"/>
      <c r="DZ131" s="2536"/>
      <c r="EA131" s="2536"/>
      <c r="EB131" s="2536"/>
      <c r="EC131" s="2536"/>
      <c r="ED131" s="2536"/>
      <c r="EE131" s="2536"/>
      <c r="EF131" s="2536"/>
      <c r="EG131" s="2536"/>
      <c r="EH131" s="2536"/>
      <c r="EI131" s="2536"/>
      <c r="EJ131" s="2536"/>
      <c r="EK131" s="2536"/>
      <c r="EL131" s="2536"/>
      <c r="EM131" s="2536"/>
      <c r="EN131" s="2536"/>
      <c r="EO131" s="2536"/>
      <c r="EP131" s="2536"/>
      <c r="EQ131" s="2536"/>
      <c r="ER131" s="2536"/>
      <c r="ES131" s="2536"/>
      <c r="ET131" s="2536"/>
      <c r="EU131" s="2536"/>
      <c r="EV131" s="2536"/>
      <c r="EW131" s="2536"/>
      <c r="EX131" s="2536"/>
      <c r="EY131" s="2536"/>
      <c r="EZ131" s="2536"/>
      <c r="FA131" s="2536"/>
      <c r="FB131" s="2536"/>
      <c r="FC131" s="2536"/>
      <c r="FD131" s="2536"/>
      <c r="FE131" s="2536"/>
      <c r="FF131" s="2536"/>
      <c r="FG131" s="2536"/>
      <c r="FH131" s="2536"/>
      <c r="FI131" s="2536"/>
      <c r="FJ131" s="2536"/>
      <c r="FK131" s="2536"/>
      <c r="FL131" s="2536"/>
      <c r="FM131" s="2536"/>
      <c r="FN131" s="2536"/>
      <c r="FO131" s="2536"/>
      <c r="FP131" s="2536"/>
      <c r="FQ131" s="2536"/>
      <c r="FR131" s="2536"/>
      <c r="FS131" s="2536"/>
      <c r="FT131" s="2536"/>
      <c r="FU131" s="2536"/>
      <c r="FV131" s="2536"/>
      <c r="FW131" s="2536"/>
      <c r="FX131" s="2536"/>
      <c r="FY131" s="2536"/>
      <c r="FZ131" s="2536"/>
      <c r="GA131" s="2536"/>
      <c r="GB131" s="2536"/>
      <c r="GC131" s="2536"/>
      <c r="GD131" s="2536"/>
      <c r="GE131" s="2536"/>
      <c r="GF131" s="2536"/>
      <c r="GG131" s="2536"/>
      <c r="GH131" s="2536"/>
      <c r="GI131" s="2536"/>
      <c r="GJ131" s="2536"/>
      <c r="GK131" s="2536"/>
      <c r="GL131" s="2536"/>
      <c r="GM131" s="2536"/>
      <c r="GN131" s="2536"/>
      <c r="GO131" s="2536"/>
      <c r="GP131" s="2536"/>
      <c r="GQ131" s="2536"/>
      <c r="GR131" s="2536"/>
      <c r="GS131" s="2536"/>
      <c r="GT131" s="2536"/>
      <c r="GU131" s="2536"/>
      <c r="GV131" s="2536"/>
      <c r="GW131" s="2536"/>
      <c r="GX131" s="2536"/>
      <c r="GY131" s="2536"/>
      <c r="GZ131" s="2536"/>
      <c r="HA131" s="2536"/>
      <c r="HB131" s="2536"/>
      <c r="HC131" s="2536"/>
      <c r="HD131" s="2536"/>
      <c r="HE131" s="2536"/>
      <c r="HF131" s="2536"/>
      <c r="HG131" s="2536"/>
      <c r="HH131" s="2536"/>
      <c r="HI131" s="2536"/>
      <c r="HJ131" s="2536"/>
      <c r="HK131" s="2536"/>
      <c r="HL131" s="2536"/>
      <c r="HM131" s="2536"/>
      <c r="HN131" s="2536"/>
      <c r="HO131" s="2536"/>
      <c r="HP131" s="2536"/>
      <c r="HQ131" s="2536"/>
      <c r="HR131" s="2536"/>
      <c r="MT131" s="1799"/>
      <c r="MU131" s="4114"/>
      <c r="MV131" s="1799">
        <v>350</v>
      </c>
      <c r="MW131" s="1807"/>
      <c r="MX131" s="1808"/>
      <c r="MY131" s="1808"/>
      <c r="MZ131" s="1808"/>
      <c r="NA131" s="1808"/>
      <c r="NB131" s="1809"/>
      <c r="NC131" s="1808"/>
      <c r="ND131" s="1808"/>
      <c r="NE131" s="1808"/>
      <c r="NF131" s="1808"/>
      <c r="NG131" s="1809"/>
      <c r="NH131" s="1808"/>
      <c r="NI131" s="1808"/>
      <c r="NJ131" s="1808"/>
      <c r="NK131" s="1808"/>
      <c r="NL131" s="1809"/>
      <c r="NM131" s="1808"/>
      <c r="NN131" s="1808"/>
      <c r="NO131" s="1808"/>
      <c r="NP131" s="1808"/>
      <c r="NQ131" s="1809"/>
      <c r="NR131" s="1808"/>
      <c r="NS131" s="1808"/>
      <c r="NT131" s="1808"/>
      <c r="NU131" s="1808"/>
      <c r="NV131" s="1809"/>
      <c r="NW131" s="1808"/>
      <c r="NX131" s="1808"/>
      <c r="NY131" s="1808"/>
      <c r="NZ131" s="1808"/>
      <c r="OA131" s="1809"/>
      <c r="OB131" s="1808"/>
      <c r="OC131" s="1808"/>
      <c r="OD131" s="1808"/>
      <c r="OE131" s="1808"/>
      <c r="OF131" s="1809"/>
      <c r="OG131" s="1808"/>
      <c r="OH131" s="1808"/>
      <c r="OI131" s="1808"/>
      <c r="OJ131" s="1808"/>
      <c r="OK131" s="1809"/>
      <c r="OL131" s="1808"/>
      <c r="OM131" s="1808"/>
      <c r="ON131" s="1808"/>
      <c r="OO131" s="1808"/>
      <c r="OP131" s="1809"/>
      <c r="OQ131" s="1808"/>
      <c r="OR131" s="1808"/>
      <c r="OS131" s="1808"/>
      <c r="OT131" s="1808"/>
      <c r="OU131" s="1809"/>
      <c r="OV131" s="1808"/>
      <c r="OW131" s="1808"/>
      <c r="OX131" s="1808"/>
      <c r="OY131" s="1808"/>
      <c r="OZ131" s="1809"/>
      <c r="PA131" s="1808"/>
      <c r="PB131" s="1810"/>
      <c r="PC131" s="1808"/>
      <c r="PD131" s="1808"/>
      <c r="PE131" s="1809"/>
      <c r="PF131" s="1808"/>
      <c r="PG131" s="1808"/>
      <c r="PH131" s="1808"/>
      <c r="PI131" s="1808"/>
      <c r="PJ131" s="1809"/>
      <c r="PK131" s="1808"/>
      <c r="PL131" s="1808"/>
      <c r="PM131" s="1808"/>
      <c r="PN131" s="1808"/>
      <c r="PO131" s="1809"/>
      <c r="PP131" s="1808"/>
      <c r="PQ131" s="1808"/>
      <c r="PR131" s="1808"/>
      <c r="PS131" s="1808"/>
      <c r="PT131" s="1809"/>
      <c r="PU131" s="1808"/>
      <c r="PV131" s="1808"/>
      <c r="PW131" s="1808"/>
      <c r="PX131" s="1808"/>
      <c r="PY131" s="1809"/>
      <c r="PZ131" s="1808"/>
      <c r="QA131" s="1808"/>
      <c r="QB131" s="1808"/>
      <c r="QC131" s="1808"/>
      <c r="QD131" s="1809"/>
      <c r="QE131" s="1808"/>
      <c r="QF131" s="1808"/>
      <c r="QG131" s="1808"/>
      <c r="QH131" s="1808"/>
      <c r="QI131" s="1809"/>
      <c r="QJ131" s="1808"/>
      <c r="QK131" s="1808"/>
      <c r="QL131" s="1808"/>
      <c r="QM131" s="1808"/>
      <c r="QN131" s="1809"/>
      <c r="QO131" s="1808"/>
      <c r="QP131" s="1808"/>
      <c r="QQ131" s="1808"/>
      <c r="QR131" s="1808"/>
      <c r="QS131" s="1809"/>
      <c r="QT131" s="1808"/>
      <c r="QU131" s="1808"/>
      <c r="QV131" s="1808"/>
      <c r="QW131" s="1808"/>
      <c r="QX131" s="1809"/>
      <c r="QY131" s="1808"/>
      <c r="QZ131" s="1808"/>
      <c r="RA131" s="1808"/>
      <c r="RB131" s="1808"/>
      <c r="RC131" s="1809"/>
      <c r="RD131" s="1808"/>
      <c r="RE131" s="1808"/>
      <c r="RF131" s="1808"/>
      <c r="RG131" s="1808"/>
      <c r="RH131" s="1809"/>
      <c r="RI131" s="1808"/>
      <c r="RJ131" s="1808"/>
      <c r="RK131" s="1808"/>
      <c r="RL131" s="1808"/>
      <c r="RM131" s="1809"/>
      <c r="RN131" s="1808"/>
      <c r="RO131" s="1808"/>
      <c r="RP131" s="1808"/>
      <c r="RQ131" s="1808"/>
      <c r="RR131" s="1809"/>
      <c r="RS131" s="1808"/>
      <c r="RT131" s="1808"/>
      <c r="RU131" s="1808"/>
      <c r="RV131" s="1808"/>
      <c r="RW131" s="1809"/>
      <c r="RX131" s="1808"/>
      <c r="RY131" s="1808"/>
      <c r="RZ131" s="1808"/>
      <c r="SA131" s="1808"/>
      <c r="SB131" s="1809"/>
      <c r="SC131" s="1808"/>
      <c r="SD131" s="1808"/>
      <c r="SE131" s="1808"/>
      <c r="SF131" s="1808"/>
      <c r="SG131" s="1809"/>
      <c r="SH131" s="1808"/>
      <c r="SI131" s="1808"/>
      <c r="SJ131" s="1808"/>
      <c r="SK131" s="1808"/>
      <c r="SL131" s="1809"/>
      <c r="SM131" s="1808"/>
      <c r="SN131" s="1808"/>
      <c r="SO131" s="1808"/>
      <c r="SP131" s="1808"/>
      <c r="SQ131" s="1809"/>
      <c r="SR131" s="1799"/>
      <c r="SS131" s="1799"/>
      <c r="ST131" s="1799"/>
      <c r="SU131" s="1799"/>
      <c r="SV131" s="1799"/>
      <c r="SW131" s="1799"/>
      <c r="SX131" s="1799"/>
      <c r="SY131" s="1799"/>
      <c r="SZ131" s="1799"/>
      <c r="TA131" s="1799"/>
      <c r="TB131" s="1799"/>
      <c r="TC131" s="1799"/>
      <c r="TD131" s="1799"/>
      <c r="TE131" s="1799"/>
      <c r="TF131" s="1799"/>
      <c r="TG131" s="1799"/>
      <c r="TH131" s="1799"/>
      <c r="TI131" s="1799"/>
      <c r="TJ131" s="1799"/>
      <c r="TK131" s="1799"/>
      <c r="TL131" s="1799"/>
      <c r="TM131" s="1799"/>
      <c r="TN131" s="1799"/>
      <c r="TO131" s="1799"/>
      <c r="TP131" s="1799"/>
      <c r="TQ131" s="1799"/>
      <c r="TR131" s="1799"/>
      <c r="TS131" s="1799"/>
      <c r="TT131" s="1799"/>
      <c r="TU131" s="1799"/>
      <c r="TV131" s="1799"/>
      <c r="TW131" s="1799"/>
      <c r="TX131" s="1799"/>
      <c r="TY131" s="1799"/>
      <c r="TZ131" s="1799"/>
      <c r="UA131" s="1799"/>
      <c r="UB131" s="1799"/>
      <c r="UC131" s="1799"/>
      <c r="UD131" s="1799"/>
      <c r="UE131" s="1799"/>
      <c r="UF131" s="1799"/>
      <c r="UG131" s="1799"/>
      <c r="UH131" s="1799"/>
      <c r="UI131" s="1799"/>
      <c r="UJ131" s="1799"/>
      <c r="UK131" s="1799"/>
      <c r="UL131" s="1799"/>
      <c r="UM131" s="2203"/>
      <c r="UN131" s="2203"/>
      <c r="UO131" s="2203"/>
      <c r="UP131" s="2536"/>
      <c r="UQ131" s="2536"/>
      <c r="UR131" s="2536"/>
    </row>
    <row r="132" spans="1:569">
      <c r="A132" s="2536"/>
      <c r="B132" s="2536"/>
      <c r="C132" s="2536"/>
      <c r="D132" s="2536"/>
      <c r="E132" s="2536"/>
      <c r="F132" s="2536"/>
      <c r="G132" s="2536"/>
      <c r="H132" s="2536"/>
      <c r="I132" s="2536"/>
      <c r="J132" s="2536"/>
      <c r="K132" s="2536"/>
      <c r="L132" s="2536"/>
      <c r="M132" s="2536"/>
      <c r="N132" s="2536"/>
      <c r="O132" s="2536"/>
      <c r="P132" s="2536"/>
      <c r="Q132" s="2536"/>
      <c r="R132" s="2536"/>
      <c r="S132" s="2536"/>
      <c r="T132" s="2536"/>
      <c r="U132" s="2536"/>
      <c r="V132" s="2536"/>
      <c r="W132" s="2536"/>
      <c r="X132" s="2536"/>
      <c r="Y132" s="2536"/>
      <c r="Z132" s="2536"/>
      <c r="AA132" s="2536"/>
      <c r="AB132" s="2536"/>
      <c r="AC132" s="2536"/>
      <c r="AD132" s="2536"/>
      <c r="AE132" s="2536"/>
      <c r="AF132" s="2536"/>
      <c r="AG132" s="2536"/>
      <c r="AH132" s="2536"/>
      <c r="AI132" s="2536"/>
      <c r="AJ132" s="2536"/>
      <c r="AK132" s="2536"/>
      <c r="AL132" s="2536"/>
      <c r="AM132" s="2536"/>
      <c r="AN132" s="2536"/>
      <c r="AO132" s="2536"/>
      <c r="AP132" s="2536"/>
      <c r="AQ132" s="2536"/>
      <c r="AR132" s="2536"/>
      <c r="AS132" s="2536"/>
      <c r="AT132" s="2536"/>
      <c r="AU132" s="2536"/>
      <c r="AV132" s="2536"/>
      <c r="AW132" s="2536"/>
      <c r="AX132" s="2536"/>
      <c r="AY132" s="2536"/>
      <c r="AZ132" s="2536"/>
      <c r="BA132" s="2536"/>
      <c r="BB132" s="2536"/>
      <c r="BC132" s="2536"/>
      <c r="BD132" s="2536"/>
      <c r="BE132" s="2536"/>
      <c r="BF132" s="2536"/>
      <c r="BG132" s="2536"/>
      <c r="BH132" s="2536"/>
      <c r="BI132" s="2536"/>
      <c r="BJ132" s="2536"/>
      <c r="BK132" s="2536"/>
      <c r="BL132" s="2536"/>
      <c r="BM132" s="2536"/>
      <c r="BN132" s="2536"/>
      <c r="BO132" s="2536"/>
      <c r="BP132" s="2536"/>
      <c r="BQ132" s="2536"/>
      <c r="BR132" s="2536"/>
      <c r="BS132" s="2536"/>
      <c r="BT132" s="2536"/>
      <c r="BU132" s="2536"/>
      <c r="BV132" s="2536"/>
      <c r="BW132" s="2536"/>
      <c r="BX132" s="2536"/>
      <c r="BY132" s="2536"/>
      <c r="BZ132" s="2536"/>
      <c r="CA132" s="2536"/>
      <c r="CB132" s="2536"/>
      <c r="CC132" s="2536"/>
      <c r="CD132" s="2536"/>
      <c r="CE132" s="2536"/>
      <c r="CF132" s="2536"/>
      <c r="CG132" s="2536"/>
      <c r="CH132" s="2536"/>
      <c r="CI132" s="2536"/>
      <c r="CJ132" s="2536"/>
      <c r="CK132" s="2536"/>
      <c r="CL132" s="2536"/>
      <c r="CM132" s="2536"/>
      <c r="CN132" s="2536"/>
      <c r="CO132" s="2536"/>
      <c r="CP132" s="2536"/>
      <c r="CQ132" s="2536"/>
      <c r="CR132" s="2536"/>
      <c r="CS132" s="2536"/>
      <c r="CT132" s="2536"/>
      <c r="CU132" s="2536"/>
      <c r="CV132" s="2536"/>
      <c r="CW132" s="2536"/>
      <c r="CX132" s="2536"/>
      <c r="CY132" s="2536"/>
      <c r="CZ132" s="2536"/>
      <c r="DA132" s="2536"/>
      <c r="DB132" s="2536"/>
      <c r="DC132" s="2536"/>
      <c r="DD132" s="2536"/>
      <c r="DE132" s="2536"/>
      <c r="DF132" s="2536"/>
      <c r="DG132" s="2536"/>
      <c r="DH132" s="2536"/>
      <c r="DI132" s="2536"/>
      <c r="DJ132" s="2536"/>
      <c r="DK132" s="2536"/>
      <c r="DL132" s="2536"/>
      <c r="DM132" s="2536"/>
      <c r="DN132" s="2536"/>
      <c r="DO132" s="2536"/>
      <c r="DP132" s="2536"/>
      <c r="DQ132" s="2536"/>
      <c r="DR132" s="2536"/>
      <c r="DS132" s="2536"/>
      <c r="DT132" s="2536"/>
      <c r="DU132" s="2536"/>
      <c r="DV132" s="2536"/>
      <c r="DW132" s="2536"/>
      <c r="DX132" s="2536"/>
      <c r="DY132" s="2536"/>
      <c r="DZ132" s="2536"/>
      <c r="EA132" s="2536"/>
      <c r="EB132" s="2536"/>
      <c r="EC132" s="2536"/>
      <c r="ED132" s="2536"/>
      <c r="EE132" s="2536"/>
      <c r="EF132" s="2536"/>
      <c r="EG132" s="2536"/>
      <c r="EH132" s="2536"/>
      <c r="EI132" s="2536"/>
      <c r="EJ132" s="2536"/>
      <c r="EK132" s="2536"/>
      <c r="EL132" s="2536"/>
      <c r="EM132" s="2536"/>
      <c r="EN132" s="2536"/>
      <c r="EO132" s="2536"/>
      <c r="EP132" s="2536"/>
      <c r="EQ132" s="2536"/>
      <c r="ER132" s="2536"/>
      <c r="ES132" s="2536"/>
      <c r="ET132" s="2536"/>
      <c r="EU132" s="2536"/>
      <c r="EV132" s="2536"/>
      <c r="EW132" s="2536"/>
      <c r="EX132" s="2536"/>
      <c r="EY132" s="2536"/>
      <c r="EZ132" s="2536"/>
      <c r="FA132" s="2536"/>
      <c r="FB132" s="2536"/>
      <c r="FC132" s="2536"/>
      <c r="FD132" s="2536"/>
      <c r="FE132" s="2536"/>
      <c r="FF132" s="2536"/>
      <c r="FG132" s="2536"/>
      <c r="FH132" s="2536"/>
      <c r="FI132" s="2536"/>
      <c r="FJ132" s="2536"/>
      <c r="FK132" s="2536"/>
      <c r="FL132" s="2536"/>
      <c r="FM132" s="2536"/>
      <c r="FN132" s="2536"/>
      <c r="FO132" s="2536"/>
      <c r="FP132" s="2536"/>
      <c r="FQ132" s="2536"/>
      <c r="FR132" s="2536"/>
      <c r="FS132" s="2536"/>
      <c r="FT132" s="2536"/>
      <c r="FU132" s="2536"/>
      <c r="FV132" s="2536"/>
      <c r="FW132" s="2536"/>
      <c r="FX132" s="2536"/>
      <c r="FY132" s="2536"/>
      <c r="FZ132" s="2536"/>
      <c r="GA132" s="2536"/>
      <c r="GB132" s="2536"/>
      <c r="GC132" s="2536"/>
      <c r="GD132" s="2536"/>
      <c r="GE132" s="2536"/>
      <c r="GF132" s="2536"/>
      <c r="GG132" s="2536"/>
      <c r="GH132" s="2536"/>
      <c r="GI132" s="2536"/>
      <c r="GJ132" s="2536"/>
      <c r="GK132" s="2536"/>
      <c r="GL132" s="2536"/>
      <c r="GM132" s="2536"/>
      <c r="GN132" s="2536"/>
      <c r="GO132" s="2536"/>
      <c r="GP132" s="2536"/>
      <c r="GQ132" s="2536"/>
      <c r="GR132" s="2536"/>
      <c r="GS132" s="2536"/>
      <c r="GT132" s="2536"/>
      <c r="GU132" s="2536"/>
      <c r="GV132" s="2536"/>
      <c r="GW132" s="2536"/>
      <c r="GX132" s="2536"/>
      <c r="GY132" s="2536"/>
      <c r="GZ132" s="2536"/>
      <c r="HA132" s="2536"/>
      <c r="HB132" s="2536"/>
      <c r="HC132" s="2536"/>
      <c r="HD132" s="2536"/>
      <c r="HE132" s="2536"/>
      <c r="HF132" s="2536"/>
      <c r="HG132" s="2536"/>
      <c r="HH132" s="2536"/>
      <c r="HI132" s="2536"/>
      <c r="HJ132" s="2536"/>
      <c r="HK132" s="2536"/>
      <c r="HL132" s="2536"/>
      <c r="HM132" s="2536"/>
      <c r="HN132" s="2536"/>
      <c r="HO132" s="2536"/>
      <c r="HP132" s="2536"/>
      <c r="HQ132" s="2536"/>
      <c r="HR132" s="2536"/>
      <c r="MT132" s="1799"/>
      <c r="MU132" s="4114"/>
      <c r="MV132" s="1799">
        <v>340</v>
      </c>
      <c r="MW132" s="1905"/>
      <c r="MX132" s="1815"/>
      <c r="MY132" s="1815"/>
      <c r="MZ132" s="1815"/>
      <c r="NA132" s="1815"/>
      <c r="NB132" s="1816"/>
      <c r="NC132" s="1815"/>
      <c r="ND132" s="1815"/>
      <c r="NE132" s="1815"/>
      <c r="NF132" s="1815"/>
      <c r="NG132" s="1816"/>
      <c r="NH132" s="1815"/>
      <c r="NI132" s="1815"/>
      <c r="NJ132" s="1815"/>
      <c r="NK132" s="1815"/>
      <c r="NL132" s="1816"/>
      <c r="NM132" s="1815"/>
      <c r="NN132" s="1815"/>
      <c r="NO132" s="1815"/>
      <c r="NP132" s="1815"/>
      <c r="NQ132" s="1816"/>
      <c r="NR132" s="1815"/>
      <c r="NS132" s="1815"/>
      <c r="NT132" s="1815"/>
      <c r="NU132" s="1815"/>
      <c r="NV132" s="1816"/>
      <c r="NW132" s="1815"/>
      <c r="NX132" s="1815"/>
      <c r="NY132" s="1815"/>
      <c r="NZ132" s="1815"/>
      <c r="OA132" s="1816"/>
      <c r="OB132" s="1815"/>
      <c r="OC132" s="1815"/>
      <c r="OD132" s="1815"/>
      <c r="OE132" s="1815"/>
      <c r="OF132" s="1816"/>
      <c r="OG132" s="1815"/>
      <c r="OH132" s="1815"/>
      <c r="OI132" s="1815"/>
      <c r="OJ132" s="1815"/>
      <c r="OK132" s="1816"/>
      <c r="OL132" s="1815"/>
      <c r="OM132" s="1815"/>
      <c r="ON132" s="1815"/>
      <c r="OO132" s="1815"/>
      <c r="OP132" s="1816"/>
      <c r="OQ132" s="1815"/>
      <c r="OR132" s="1815"/>
      <c r="OS132" s="1815"/>
      <c r="OT132" s="1815"/>
      <c r="OU132" s="1816"/>
      <c r="OV132" s="1815"/>
      <c r="OW132" s="1815"/>
      <c r="OX132" s="1815"/>
      <c r="OY132" s="1815"/>
      <c r="OZ132" s="1816"/>
      <c r="PA132" s="1815"/>
      <c r="PB132" s="1817"/>
      <c r="PC132" s="1818"/>
      <c r="PD132" s="1818"/>
      <c r="PE132" s="1819"/>
      <c r="PF132" s="1818"/>
      <c r="PG132" s="1818"/>
      <c r="PH132" s="1818"/>
      <c r="PI132" s="1818"/>
      <c r="PJ132" s="1819"/>
      <c r="PK132" s="1818"/>
      <c r="PL132" s="1818"/>
      <c r="PM132" s="1818"/>
      <c r="PN132" s="1818"/>
      <c r="PO132" s="1819"/>
      <c r="PP132" s="1818"/>
      <c r="PQ132" s="1818"/>
      <c r="PR132" s="1818"/>
      <c r="PS132" s="1818"/>
      <c r="PT132" s="1819"/>
      <c r="PU132" s="1818"/>
      <c r="PV132" s="1818"/>
      <c r="PW132" s="1818"/>
      <c r="PX132" s="1818"/>
      <c r="PY132" s="1819"/>
      <c r="PZ132" s="1818"/>
      <c r="QA132" s="1818"/>
      <c r="QB132" s="1818"/>
      <c r="QC132" s="1818"/>
      <c r="QD132" s="1819"/>
      <c r="QE132" s="1818"/>
      <c r="QF132" s="1818"/>
      <c r="QG132" s="1818"/>
      <c r="QH132" s="1818"/>
      <c r="QI132" s="1819"/>
      <c r="QJ132" s="1818"/>
      <c r="QK132" s="1818"/>
      <c r="QL132" s="1818"/>
      <c r="QM132" s="1818"/>
      <c r="QN132" s="1819"/>
      <c r="QO132" s="1818"/>
      <c r="QP132" s="1818"/>
      <c r="QQ132" s="1818"/>
      <c r="QR132" s="1818"/>
      <c r="QS132" s="1819"/>
      <c r="QT132" s="1818"/>
      <c r="QU132" s="1818"/>
      <c r="QV132" s="1818"/>
      <c r="QW132" s="1818"/>
      <c r="QX132" s="1819"/>
      <c r="QY132" s="1818"/>
      <c r="QZ132" s="1818"/>
      <c r="RA132" s="1818"/>
      <c r="RB132" s="1818"/>
      <c r="RC132" s="1819"/>
      <c r="RD132" s="1818"/>
      <c r="RE132" s="1818"/>
      <c r="RF132" s="1818"/>
      <c r="RG132" s="1818"/>
      <c r="RH132" s="1819"/>
      <c r="RI132" s="1818"/>
      <c r="RJ132" s="1818"/>
      <c r="RK132" s="1818"/>
      <c r="RL132" s="1818"/>
      <c r="RM132" s="1819"/>
      <c r="RN132" s="1818"/>
      <c r="RO132" s="1818"/>
      <c r="RP132" s="1818"/>
      <c r="RQ132" s="1818"/>
      <c r="RR132" s="1819"/>
      <c r="RS132" s="1818"/>
      <c r="RT132" s="1818"/>
      <c r="RU132" s="1818"/>
      <c r="RV132" s="1818"/>
      <c r="RW132" s="1819"/>
      <c r="RX132" s="1818"/>
      <c r="RY132" s="1818"/>
      <c r="RZ132" s="1818"/>
      <c r="SA132" s="1818"/>
      <c r="SB132" s="1819"/>
      <c r="SC132" s="1818"/>
      <c r="SD132" s="1818"/>
      <c r="SE132" s="1818"/>
      <c r="SF132" s="1818"/>
      <c r="SG132" s="1819"/>
      <c r="SH132" s="1818"/>
      <c r="SI132" s="1818"/>
      <c r="SJ132" s="1818"/>
      <c r="SK132" s="1818"/>
      <c r="SL132" s="1819"/>
      <c r="SM132" s="1818"/>
      <c r="SN132" s="1818"/>
      <c r="SO132" s="1818"/>
      <c r="SP132" s="1818"/>
      <c r="SQ132" s="1819"/>
      <c r="SR132" s="1799"/>
      <c r="SS132" s="1799"/>
      <c r="ST132" s="1799"/>
      <c r="SU132" s="1799"/>
      <c r="SV132" s="1799"/>
      <c r="SW132" s="1799"/>
      <c r="SX132" s="1799"/>
      <c r="SY132" s="1799"/>
      <c r="SZ132" s="1799"/>
      <c r="TA132" s="1799"/>
      <c r="TB132" s="1799"/>
      <c r="TC132" s="1799"/>
      <c r="TD132" s="1799"/>
      <c r="TE132" s="1799"/>
      <c r="TF132" s="1799"/>
      <c r="TG132" s="1799"/>
      <c r="TH132" s="1799"/>
      <c r="TI132" s="1799"/>
      <c r="TJ132" s="1799"/>
      <c r="TK132" s="1799"/>
      <c r="TL132" s="1799"/>
      <c r="TM132" s="1799"/>
      <c r="TN132" s="1799"/>
      <c r="TO132" s="1799"/>
      <c r="TP132" s="1799"/>
      <c r="TQ132" s="1799"/>
      <c r="TR132" s="1799"/>
      <c r="TS132" s="1799"/>
      <c r="TT132" s="1799"/>
      <c r="TU132" s="1799"/>
      <c r="TV132" s="1799"/>
      <c r="TW132" s="1799"/>
      <c r="TX132" s="1799"/>
      <c r="TY132" s="1799"/>
      <c r="TZ132" s="1799"/>
      <c r="UA132" s="1799"/>
      <c r="UB132" s="1799"/>
      <c r="UC132" s="1799"/>
      <c r="UD132" s="1799"/>
      <c r="UE132" s="1799"/>
      <c r="UF132" s="1799"/>
      <c r="UG132" s="1799"/>
      <c r="UH132" s="1799"/>
      <c r="UI132" s="1799"/>
      <c r="UJ132" s="1799"/>
      <c r="UK132" s="1799"/>
      <c r="UL132" s="1799"/>
      <c r="UM132" s="2203"/>
      <c r="UN132" s="2203"/>
      <c r="UO132" s="2203"/>
      <c r="UP132" s="2536"/>
      <c r="UQ132" s="2536"/>
      <c r="UR132" s="2536"/>
    </row>
    <row r="133" spans="1:569">
      <c r="A133" s="2536"/>
      <c r="B133" s="2536"/>
      <c r="C133" s="2536"/>
      <c r="D133" s="2536"/>
      <c r="E133" s="2536"/>
      <c r="F133" s="2536"/>
      <c r="G133" s="2536"/>
      <c r="H133" s="2536"/>
      <c r="I133" s="2536"/>
      <c r="J133" s="2536"/>
      <c r="K133" s="2536"/>
      <c r="L133" s="2536"/>
      <c r="M133" s="2536"/>
      <c r="N133" s="2536"/>
      <c r="O133" s="2536"/>
      <c r="P133" s="2536"/>
      <c r="Q133" s="2536"/>
      <c r="R133" s="2536"/>
      <c r="S133" s="2536"/>
      <c r="T133" s="2536"/>
      <c r="U133" s="2536"/>
      <c r="V133" s="2536"/>
      <c r="W133" s="2536"/>
      <c r="X133" s="2536"/>
      <c r="Y133" s="2536"/>
      <c r="Z133" s="2536"/>
      <c r="AA133" s="2536"/>
      <c r="AB133" s="2536"/>
      <c r="AC133" s="2536"/>
      <c r="AD133" s="2536"/>
      <c r="AE133" s="2536"/>
      <c r="AF133" s="2536"/>
      <c r="AG133" s="2536"/>
      <c r="AH133" s="2536"/>
      <c r="AI133" s="2536"/>
      <c r="AJ133" s="2536"/>
      <c r="AK133" s="2536"/>
      <c r="AL133" s="2536"/>
      <c r="AM133" s="2536"/>
      <c r="AN133" s="2536"/>
      <c r="AO133" s="2536"/>
      <c r="AP133" s="2536"/>
      <c r="AQ133" s="2536"/>
      <c r="AR133" s="2536"/>
      <c r="AS133" s="2536"/>
      <c r="AT133" s="2536"/>
      <c r="AU133" s="2536"/>
      <c r="AV133" s="2536"/>
      <c r="AW133" s="2536"/>
      <c r="AX133" s="2536"/>
      <c r="AY133" s="2536"/>
      <c r="AZ133" s="2536"/>
      <c r="BA133" s="2536"/>
      <c r="BB133" s="2536"/>
      <c r="BC133" s="2536"/>
      <c r="BD133" s="2536"/>
      <c r="BE133" s="2536"/>
      <c r="BF133" s="2536"/>
      <c r="BG133" s="2536"/>
      <c r="BH133" s="2536"/>
      <c r="BI133" s="2536"/>
      <c r="BJ133" s="2536"/>
      <c r="BK133" s="2536"/>
      <c r="BL133" s="2536"/>
      <c r="BM133" s="2536"/>
      <c r="BN133" s="2536"/>
      <c r="BO133" s="2536"/>
      <c r="BP133" s="2536"/>
      <c r="BQ133" s="2536"/>
      <c r="BR133" s="2536"/>
      <c r="BS133" s="2536"/>
      <c r="BT133" s="2536"/>
      <c r="BU133" s="2536"/>
      <c r="BV133" s="2536"/>
      <c r="BW133" s="2536"/>
      <c r="BX133" s="2536"/>
      <c r="BY133" s="2536"/>
      <c r="BZ133" s="2536"/>
      <c r="CA133" s="2536"/>
      <c r="CB133" s="2536"/>
      <c r="CC133" s="2536"/>
      <c r="CD133" s="2536"/>
      <c r="CE133" s="2536"/>
      <c r="CF133" s="2536"/>
      <c r="CG133" s="2536"/>
      <c r="CH133" s="2536"/>
      <c r="CI133" s="2536"/>
      <c r="CJ133" s="2536"/>
      <c r="CK133" s="2536"/>
      <c r="CL133" s="2536"/>
      <c r="CM133" s="2536"/>
      <c r="CN133" s="2536"/>
      <c r="CO133" s="2536"/>
      <c r="CP133" s="2536"/>
      <c r="CQ133" s="2536"/>
      <c r="CR133" s="2536"/>
      <c r="CS133" s="2536"/>
      <c r="CT133" s="2536"/>
      <c r="CU133" s="2536"/>
      <c r="CV133" s="2536"/>
      <c r="CW133" s="2536"/>
      <c r="CX133" s="2536"/>
      <c r="CY133" s="2536"/>
      <c r="CZ133" s="2536"/>
      <c r="DA133" s="2536"/>
      <c r="DB133" s="2536"/>
      <c r="DC133" s="2536"/>
      <c r="DD133" s="2536"/>
      <c r="DE133" s="2536"/>
      <c r="DF133" s="2536"/>
      <c r="DG133" s="2536"/>
      <c r="DH133" s="2536"/>
      <c r="DI133" s="2536"/>
      <c r="DJ133" s="2536"/>
      <c r="DK133" s="2536"/>
      <c r="DL133" s="2536"/>
      <c r="DM133" s="2536"/>
      <c r="DN133" s="2536"/>
      <c r="DO133" s="2536"/>
      <c r="DP133" s="2536"/>
      <c r="DQ133" s="2536"/>
      <c r="DR133" s="2536"/>
      <c r="DS133" s="2536"/>
      <c r="DT133" s="2536"/>
      <c r="DU133" s="2536"/>
      <c r="DV133" s="2536"/>
      <c r="DW133" s="2536"/>
      <c r="DX133" s="2536"/>
      <c r="DY133" s="2536"/>
      <c r="DZ133" s="2536"/>
      <c r="EA133" s="2536"/>
      <c r="EB133" s="2536"/>
      <c r="EC133" s="2536"/>
      <c r="ED133" s="2536"/>
      <c r="EE133" s="2536"/>
      <c r="EF133" s="2536"/>
      <c r="EG133" s="2536"/>
      <c r="EH133" s="2536"/>
      <c r="EI133" s="2536"/>
      <c r="EJ133" s="2536"/>
      <c r="EK133" s="2536"/>
      <c r="EL133" s="2536"/>
      <c r="EM133" s="2536"/>
      <c r="EN133" s="2536"/>
      <c r="EO133" s="2536"/>
      <c r="EP133" s="2536"/>
      <c r="EQ133" s="2536"/>
      <c r="ER133" s="2536"/>
      <c r="ES133" s="2536"/>
      <c r="ET133" s="2536"/>
      <c r="EU133" s="2536"/>
      <c r="EV133" s="2536"/>
      <c r="EW133" s="2536"/>
      <c r="EX133" s="2536"/>
      <c r="EY133" s="2536"/>
      <c r="EZ133" s="2536"/>
      <c r="FA133" s="2536"/>
      <c r="FB133" s="2536"/>
      <c r="FC133" s="2536"/>
      <c r="FD133" s="2536"/>
      <c r="FE133" s="2536"/>
      <c r="FF133" s="2536"/>
      <c r="FG133" s="2536"/>
      <c r="FH133" s="2536"/>
      <c r="FI133" s="2536"/>
      <c r="FJ133" s="2536"/>
      <c r="FK133" s="2536"/>
      <c r="FL133" s="2536"/>
      <c r="FM133" s="2536"/>
      <c r="FN133" s="2536"/>
      <c r="FO133" s="2536"/>
      <c r="FP133" s="2536"/>
      <c r="FQ133" s="2536"/>
      <c r="FR133" s="2536"/>
      <c r="FS133" s="2536"/>
      <c r="FT133" s="2536"/>
      <c r="FU133" s="2536"/>
      <c r="FV133" s="2536"/>
      <c r="FW133" s="2536"/>
      <c r="FX133" s="2536"/>
      <c r="FY133" s="2536"/>
      <c r="FZ133" s="2536"/>
      <c r="GA133" s="2536"/>
      <c r="GB133" s="2536"/>
      <c r="GC133" s="2536"/>
      <c r="GD133" s="2536"/>
      <c r="GE133" s="2536"/>
      <c r="GF133" s="2536"/>
      <c r="GG133" s="2536"/>
      <c r="GH133" s="2536"/>
      <c r="GI133" s="2536"/>
      <c r="GJ133" s="2536"/>
      <c r="GK133" s="2536"/>
      <c r="GL133" s="2536"/>
      <c r="GM133" s="2536"/>
      <c r="GN133" s="2536"/>
      <c r="GO133" s="2536"/>
      <c r="GP133" s="2536"/>
      <c r="GQ133" s="2536"/>
      <c r="GR133" s="2536"/>
      <c r="GS133" s="2536"/>
      <c r="GT133" s="2536"/>
      <c r="GU133" s="2536"/>
      <c r="GV133" s="2536"/>
      <c r="GW133" s="2536"/>
      <c r="GX133" s="2536"/>
      <c r="GY133" s="2536"/>
      <c r="GZ133" s="2536"/>
      <c r="HA133" s="2536"/>
      <c r="HB133" s="2536"/>
      <c r="HC133" s="2536"/>
      <c r="HD133" s="2536"/>
      <c r="HE133" s="2536"/>
      <c r="HF133" s="2536"/>
      <c r="HG133" s="2536"/>
      <c r="HH133" s="2536"/>
      <c r="HI133" s="2536"/>
      <c r="HJ133" s="2536"/>
      <c r="HK133" s="2536"/>
      <c r="HL133" s="2536"/>
      <c r="HM133" s="2536"/>
      <c r="HN133" s="2536"/>
      <c r="HO133" s="2536"/>
      <c r="HP133" s="2536"/>
      <c r="HQ133" s="2536"/>
      <c r="HR133" s="2536"/>
      <c r="MT133" s="2641"/>
      <c r="MU133" s="4114"/>
      <c r="MV133" s="2641">
        <v>330</v>
      </c>
      <c r="MW133" s="1905"/>
      <c r="MX133" s="1815"/>
      <c r="MY133" s="1815"/>
      <c r="MZ133" s="1815"/>
      <c r="NA133" s="1815"/>
      <c r="NB133" s="1816"/>
      <c r="NC133" s="1815"/>
      <c r="ND133" s="1815"/>
      <c r="NE133" s="1815"/>
      <c r="NF133" s="1815"/>
      <c r="NG133" s="1816"/>
      <c r="NH133" s="1815"/>
      <c r="NI133" s="1815"/>
      <c r="NJ133" s="1815"/>
      <c r="NK133" s="1815"/>
      <c r="NL133" s="1816"/>
      <c r="NM133" s="1815"/>
      <c r="NN133" s="1815"/>
      <c r="NO133" s="1815"/>
      <c r="NP133" s="1815"/>
      <c r="NQ133" s="1816"/>
      <c r="NR133" s="1815"/>
      <c r="NS133" s="1815"/>
      <c r="NT133" s="1815"/>
      <c r="NU133" s="1815"/>
      <c r="NV133" s="1816"/>
      <c r="NW133" s="1815"/>
      <c r="NX133" s="1815"/>
      <c r="NY133" s="1815"/>
      <c r="NZ133" s="1940"/>
      <c r="OA133" s="1816"/>
      <c r="OB133" s="1815"/>
      <c r="OC133" s="1815"/>
      <c r="OD133" s="1815"/>
      <c r="OE133" s="1815"/>
      <c r="OF133" s="1816"/>
      <c r="OG133" s="1815"/>
      <c r="OH133" s="1815"/>
      <c r="OI133" s="1815"/>
      <c r="OJ133" s="1815"/>
      <c r="OK133" s="1816"/>
      <c r="OL133" s="1815"/>
      <c r="OM133" s="1815"/>
      <c r="ON133" s="1815"/>
      <c r="OO133" s="1815"/>
      <c r="OP133" s="1816"/>
      <c r="OQ133" s="1815"/>
      <c r="OR133" s="1815"/>
      <c r="OS133" s="1815"/>
      <c r="OT133" s="1815"/>
      <c r="OU133" s="1816"/>
      <c r="OV133" s="1815"/>
      <c r="OW133" s="1815"/>
      <c r="OX133" s="1815"/>
      <c r="OY133" s="1815"/>
      <c r="OZ133" s="1816"/>
      <c r="PA133" s="1815"/>
      <c r="PB133" s="1817"/>
      <c r="PC133" s="1818"/>
      <c r="PD133" s="1818"/>
      <c r="PE133" s="1819"/>
      <c r="PF133" s="1818"/>
      <c r="PG133" s="1818"/>
      <c r="PH133" s="1818"/>
      <c r="PI133" s="1818"/>
      <c r="PJ133" s="1819"/>
      <c r="PK133" s="1818"/>
      <c r="PL133" s="1818"/>
      <c r="PM133" s="1818"/>
      <c r="PN133" s="1818"/>
      <c r="PO133" s="1819"/>
      <c r="PP133" s="1818"/>
      <c r="PQ133" s="1818"/>
      <c r="PR133" s="1818"/>
      <c r="PS133" s="1818"/>
      <c r="PT133" s="1819"/>
      <c r="PU133" s="1818"/>
      <c r="PV133" s="1818"/>
      <c r="PW133" s="1818"/>
      <c r="PX133" s="1818"/>
      <c r="PY133" s="1819"/>
      <c r="PZ133" s="1818"/>
      <c r="QA133" s="1818"/>
      <c r="QB133" s="1818"/>
      <c r="QC133" s="1818"/>
      <c r="QD133" s="1819"/>
      <c r="QE133" s="1818"/>
      <c r="QF133" s="1818"/>
      <c r="QG133" s="1818"/>
      <c r="QH133" s="1818"/>
      <c r="QI133" s="1819"/>
      <c r="QJ133" s="1818"/>
      <c r="QK133" s="1818"/>
      <c r="QL133" s="1818"/>
      <c r="QM133" s="1818"/>
      <c r="QN133" s="1819"/>
      <c r="QO133" s="1818"/>
      <c r="QP133" s="1818"/>
      <c r="QQ133" s="1818"/>
      <c r="QR133" s="1818"/>
      <c r="QS133" s="1819"/>
      <c r="QT133" s="1818"/>
      <c r="QU133" s="1818"/>
      <c r="QV133" s="1818"/>
      <c r="QW133" s="1818"/>
      <c r="QX133" s="1819"/>
      <c r="QY133" s="1818"/>
      <c r="QZ133" s="1818"/>
      <c r="RA133" s="1818"/>
      <c r="RB133" s="1818"/>
      <c r="RC133" s="1981"/>
      <c r="RD133" s="1818"/>
      <c r="RE133" s="1818"/>
      <c r="RF133" s="1818"/>
      <c r="RG133" s="1818"/>
      <c r="RH133" s="1819"/>
      <c r="RI133" s="1818"/>
      <c r="RJ133" s="1818"/>
      <c r="RK133" s="1818"/>
      <c r="RL133" s="1818"/>
      <c r="RM133" s="1819"/>
      <c r="RN133" s="1818"/>
      <c r="RO133" s="1818"/>
      <c r="RP133" s="1818"/>
      <c r="RQ133" s="1818"/>
      <c r="RR133" s="1819"/>
      <c r="RS133" s="1818"/>
      <c r="RT133" s="1818"/>
      <c r="RU133" s="1818"/>
      <c r="RV133" s="1818"/>
      <c r="RW133" s="1819"/>
      <c r="RX133" s="1818"/>
      <c r="RY133" s="1818"/>
      <c r="RZ133" s="1818"/>
      <c r="SA133" s="1818"/>
      <c r="SB133" s="1819"/>
      <c r="SC133" s="1818"/>
      <c r="SD133" s="1818"/>
      <c r="SE133" s="1818"/>
      <c r="SF133" s="1818"/>
      <c r="SG133" s="1819"/>
      <c r="SH133" s="1818"/>
      <c r="SI133" s="1818"/>
      <c r="SJ133" s="1818"/>
      <c r="SK133" s="1818"/>
      <c r="SL133" s="1819"/>
      <c r="SM133" s="1818"/>
      <c r="SN133" s="1818"/>
      <c r="SO133" s="1818"/>
      <c r="SP133" s="1818"/>
      <c r="SQ133" s="1819"/>
      <c r="SR133" s="1799"/>
      <c r="SS133" s="1799"/>
      <c r="ST133" s="1799"/>
      <c r="SU133" s="1799"/>
      <c r="SV133" s="1799"/>
      <c r="SW133" s="1799"/>
      <c r="SX133" s="1799"/>
      <c r="SY133" s="1799"/>
      <c r="SZ133" s="1799"/>
      <c r="TA133" s="1799"/>
      <c r="TB133" s="1799"/>
      <c r="TC133" s="1799"/>
      <c r="TD133" s="1799"/>
      <c r="TE133" s="1799"/>
      <c r="TF133" s="1799"/>
      <c r="TG133" s="1799"/>
      <c r="TH133" s="1799"/>
      <c r="TI133" s="1799"/>
      <c r="TJ133" s="1799"/>
      <c r="TK133" s="1799"/>
      <c r="TL133" s="1799"/>
      <c r="TM133" s="1799"/>
      <c r="TN133" s="1799"/>
      <c r="TO133" s="1799"/>
      <c r="TP133" s="1799"/>
      <c r="TQ133" s="1799"/>
      <c r="TR133" s="1799"/>
      <c r="TS133" s="1799"/>
      <c r="TT133" s="1799"/>
      <c r="TU133" s="1799"/>
      <c r="TV133" s="1799"/>
      <c r="TW133" s="1799"/>
      <c r="TX133" s="1799"/>
      <c r="TY133" s="1799"/>
      <c r="TZ133" s="1799"/>
      <c r="UA133" s="1799"/>
      <c r="UB133" s="1799"/>
      <c r="UC133" s="1799"/>
      <c r="UD133" s="1799"/>
      <c r="UE133" s="1799"/>
      <c r="UF133" s="1799"/>
      <c r="UG133" s="1799"/>
      <c r="UH133" s="1799"/>
      <c r="UI133" s="1799"/>
      <c r="UJ133" s="1799"/>
      <c r="UK133" s="1799"/>
      <c r="UL133" s="1799"/>
      <c r="UM133" s="2203"/>
      <c r="UN133" s="2203"/>
      <c r="UO133" s="2203"/>
      <c r="UP133" s="2536"/>
      <c r="UQ133" s="2536"/>
      <c r="UR133" s="2536"/>
    </row>
    <row r="134" spans="1:569">
      <c r="A134" s="2536"/>
      <c r="B134" s="2536"/>
      <c r="C134" s="2536"/>
      <c r="D134" s="2536"/>
      <c r="E134" s="2536"/>
      <c r="F134" s="2536"/>
      <c r="G134" s="2536"/>
      <c r="H134" s="2536"/>
      <c r="I134" s="2536"/>
      <c r="J134" s="2536"/>
      <c r="K134" s="2536"/>
      <c r="L134" s="2536"/>
      <c r="M134" s="2536"/>
      <c r="N134" s="2536"/>
      <c r="O134" s="2536"/>
      <c r="P134" s="2536"/>
      <c r="Q134" s="2536"/>
      <c r="R134" s="2536"/>
      <c r="S134" s="2536"/>
      <c r="T134" s="2536"/>
      <c r="U134" s="2536"/>
      <c r="V134" s="2536"/>
      <c r="W134" s="2536"/>
      <c r="X134" s="2536"/>
      <c r="Y134" s="2536"/>
      <c r="Z134" s="2536"/>
      <c r="AA134" s="2536"/>
      <c r="AB134" s="2536"/>
      <c r="AC134" s="2536"/>
      <c r="AD134" s="2536"/>
      <c r="AE134" s="2536"/>
      <c r="AF134" s="2536"/>
      <c r="AG134" s="2536"/>
      <c r="AH134" s="2536"/>
      <c r="AI134" s="2536"/>
      <c r="AJ134" s="2536"/>
      <c r="AK134" s="2536"/>
      <c r="AL134" s="2536"/>
      <c r="AM134" s="2536"/>
      <c r="AN134" s="2536"/>
      <c r="AO134" s="2536"/>
      <c r="AP134" s="2536"/>
      <c r="AQ134" s="2536"/>
      <c r="AR134" s="2536"/>
      <c r="AS134" s="2536"/>
      <c r="AT134" s="2536"/>
      <c r="AU134" s="2536"/>
      <c r="AV134" s="2536"/>
      <c r="AW134" s="2536"/>
      <c r="AX134" s="2536"/>
      <c r="AY134" s="2536"/>
      <c r="AZ134" s="2536"/>
      <c r="BA134" s="2536"/>
      <c r="BB134" s="2536"/>
      <c r="BC134" s="2536"/>
      <c r="BD134" s="2536"/>
      <c r="BE134" s="2536"/>
      <c r="BF134" s="2536"/>
      <c r="BG134" s="2536"/>
      <c r="BH134" s="2536"/>
      <c r="BI134" s="2536"/>
      <c r="BJ134" s="2536"/>
      <c r="BK134" s="2536"/>
      <c r="BL134" s="2536"/>
      <c r="BM134" s="2536"/>
      <c r="BN134" s="2536"/>
      <c r="BO134" s="2536"/>
      <c r="BP134" s="2536"/>
      <c r="BQ134" s="2536"/>
      <c r="BR134" s="2536"/>
      <c r="BS134" s="2536"/>
      <c r="BT134" s="2536"/>
      <c r="BU134" s="2536"/>
      <c r="BV134" s="2536"/>
      <c r="BW134" s="2536"/>
      <c r="BX134" s="2536"/>
      <c r="BY134" s="2536"/>
      <c r="BZ134" s="2536"/>
      <c r="CA134" s="2536"/>
      <c r="CB134" s="2536"/>
      <c r="CC134" s="2536"/>
      <c r="CD134" s="2536"/>
      <c r="CE134" s="2536"/>
      <c r="CF134" s="2536"/>
      <c r="CG134" s="2536"/>
      <c r="CH134" s="2536"/>
      <c r="CI134" s="2536"/>
      <c r="CJ134" s="2536"/>
      <c r="CK134" s="2536"/>
      <c r="CL134" s="2536"/>
      <c r="CM134" s="2536"/>
      <c r="CN134" s="2536"/>
      <c r="CO134" s="2536"/>
      <c r="CP134" s="2536"/>
      <c r="CQ134" s="2536"/>
      <c r="CR134" s="2536"/>
      <c r="CS134" s="2536"/>
      <c r="CT134" s="2536"/>
      <c r="CU134" s="2536"/>
      <c r="CV134" s="2536"/>
      <c r="CW134" s="2536"/>
      <c r="CX134" s="2536"/>
      <c r="CY134" s="2536"/>
      <c r="CZ134" s="2536"/>
      <c r="DA134" s="2536"/>
      <c r="DB134" s="2536"/>
      <c r="DC134" s="2536"/>
      <c r="DD134" s="2536"/>
      <c r="DE134" s="2536"/>
      <c r="DF134" s="2536"/>
      <c r="DG134" s="2536"/>
      <c r="DH134" s="2536"/>
      <c r="DI134" s="2536"/>
      <c r="DJ134" s="2536"/>
      <c r="DK134" s="2536"/>
      <c r="DL134" s="2536"/>
      <c r="DM134" s="2536"/>
      <c r="DN134" s="2536"/>
      <c r="DO134" s="2536"/>
      <c r="DP134" s="2536"/>
      <c r="DQ134" s="2536"/>
      <c r="DR134" s="2536"/>
      <c r="DS134" s="2536"/>
      <c r="DT134" s="2536"/>
      <c r="DU134" s="2536"/>
      <c r="DV134" s="2536"/>
      <c r="DW134" s="2536"/>
      <c r="DX134" s="2536"/>
      <c r="DY134" s="2536"/>
      <c r="DZ134" s="2536"/>
      <c r="EA134" s="2536"/>
      <c r="EB134" s="2536"/>
      <c r="EC134" s="2536"/>
      <c r="ED134" s="2536"/>
      <c r="EE134" s="2536"/>
      <c r="EF134" s="2536"/>
      <c r="EG134" s="2536"/>
      <c r="EH134" s="2536"/>
      <c r="EI134" s="2536"/>
      <c r="EJ134" s="2536"/>
      <c r="EK134" s="2536"/>
      <c r="EL134" s="2536"/>
      <c r="EM134" s="2536"/>
      <c r="EN134" s="2536"/>
      <c r="EO134" s="2536"/>
      <c r="EP134" s="2536"/>
      <c r="EQ134" s="2536"/>
      <c r="ER134" s="2536"/>
      <c r="ES134" s="2536"/>
      <c r="ET134" s="2536"/>
      <c r="EU134" s="2536"/>
      <c r="EV134" s="2536"/>
      <c r="EW134" s="2536"/>
      <c r="EX134" s="2536"/>
      <c r="EY134" s="2536"/>
      <c r="EZ134" s="2536"/>
      <c r="FA134" s="2536"/>
      <c r="FB134" s="2536"/>
      <c r="FC134" s="2536"/>
      <c r="FD134" s="2536"/>
      <c r="FE134" s="2536"/>
      <c r="FF134" s="2536"/>
      <c r="FG134" s="2536"/>
      <c r="FH134" s="2536"/>
      <c r="FI134" s="2536"/>
      <c r="FJ134" s="2536"/>
      <c r="FK134" s="2536"/>
      <c r="FL134" s="2536"/>
      <c r="FM134" s="2536"/>
      <c r="FN134" s="2536"/>
      <c r="FO134" s="2536"/>
      <c r="FP134" s="2536"/>
      <c r="FQ134" s="2536"/>
      <c r="FR134" s="2536"/>
      <c r="FS134" s="2536"/>
      <c r="FT134" s="2536"/>
      <c r="FU134" s="2536"/>
      <c r="FV134" s="2536"/>
      <c r="FW134" s="2536"/>
      <c r="FX134" s="2536"/>
      <c r="FY134" s="2536"/>
      <c r="FZ134" s="2536"/>
      <c r="GA134" s="2536"/>
      <c r="GB134" s="2536"/>
      <c r="GC134" s="2536"/>
      <c r="GD134" s="2536"/>
      <c r="GE134" s="2536"/>
      <c r="GF134" s="2536"/>
      <c r="GG134" s="2536"/>
      <c r="GH134" s="2536"/>
      <c r="GI134" s="2536"/>
      <c r="GJ134" s="2536"/>
      <c r="GK134" s="2536"/>
      <c r="GL134" s="2536"/>
      <c r="GM134" s="2536"/>
      <c r="GN134" s="2536"/>
      <c r="GO134" s="2536"/>
      <c r="GP134" s="2536"/>
      <c r="GQ134" s="2536"/>
      <c r="GR134" s="2536"/>
      <c r="GS134" s="2536"/>
      <c r="GT134" s="2536"/>
      <c r="GU134" s="2536"/>
      <c r="GV134" s="2536"/>
      <c r="GW134" s="2536"/>
      <c r="GX134" s="2536"/>
      <c r="GY134" s="2536"/>
      <c r="GZ134" s="2536"/>
      <c r="HA134" s="2536"/>
      <c r="HB134" s="2536"/>
      <c r="HC134" s="2536"/>
      <c r="HD134" s="2536"/>
      <c r="HE134" s="2536"/>
      <c r="HF134" s="2536"/>
      <c r="HG134" s="2536"/>
      <c r="HH134" s="2536"/>
      <c r="HI134" s="2536"/>
      <c r="HJ134" s="2536"/>
      <c r="HK134" s="2536"/>
      <c r="HL134" s="2536"/>
      <c r="HM134" s="2536"/>
      <c r="HN134" s="2536"/>
      <c r="HO134" s="2536"/>
      <c r="HP134" s="2536"/>
      <c r="HQ134" s="2536"/>
      <c r="HR134" s="2536"/>
      <c r="MT134" s="1799"/>
      <c r="MU134" s="4114"/>
      <c r="MV134" s="1799">
        <v>320</v>
      </c>
      <c r="MW134" s="1905"/>
      <c r="MX134" s="1815"/>
      <c r="MY134" s="1815"/>
      <c r="MZ134" s="1815"/>
      <c r="NA134" s="1815"/>
      <c r="NB134" s="1816"/>
      <c r="NC134" s="1815"/>
      <c r="ND134" s="1815"/>
      <c r="NE134" s="1815"/>
      <c r="NF134" s="1815"/>
      <c r="NG134" s="1816"/>
      <c r="NH134" s="1815"/>
      <c r="NI134" s="1815"/>
      <c r="NJ134" s="1815"/>
      <c r="NK134" s="1815"/>
      <c r="NL134" s="1816"/>
      <c r="NM134" s="1815"/>
      <c r="NN134" s="1815"/>
      <c r="NO134" s="1815"/>
      <c r="NP134" s="2064"/>
      <c r="NQ134" s="2065"/>
      <c r="NR134" s="1825"/>
      <c r="NS134" s="1825"/>
      <c r="NT134" s="1825"/>
      <c r="NU134" s="1825"/>
      <c r="NV134" s="2065"/>
      <c r="NW134" s="1846"/>
      <c r="NX134" s="1820"/>
      <c r="NY134" s="1820"/>
      <c r="NZ134" s="1820"/>
      <c r="OA134" s="1821"/>
      <c r="OB134" s="1820"/>
      <c r="OC134" s="1820"/>
      <c r="OD134" s="1820"/>
      <c r="OE134" s="1820"/>
      <c r="OF134" s="1821"/>
      <c r="OG134" s="1820"/>
      <c r="OH134" s="1820"/>
      <c r="OI134" s="1820"/>
      <c r="OJ134" s="1820"/>
      <c r="OK134" s="1821"/>
      <c r="OL134" s="1820"/>
      <c r="OM134" s="1820"/>
      <c r="ON134" s="1820"/>
      <c r="OO134" s="1820"/>
      <c r="OP134" s="1821"/>
      <c r="OQ134" s="1820"/>
      <c r="OR134" s="1820"/>
      <c r="OS134" s="1820"/>
      <c r="OT134" s="1820"/>
      <c r="OU134" s="1821"/>
      <c r="OV134" s="1820"/>
      <c r="OW134" s="1820"/>
      <c r="OX134" s="1820"/>
      <c r="OY134" s="1820"/>
      <c r="OZ134" s="1821"/>
      <c r="PA134" s="1820"/>
      <c r="PB134" s="1822"/>
      <c r="PC134" s="1823"/>
      <c r="PD134" s="1823"/>
      <c r="PE134" s="1824"/>
      <c r="PF134" s="1818"/>
      <c r="PG134" s="1818"/>
      <c r="PH134" s="1818"/>
      <c r="PI134" s="1818"/>
      <c r="PJ134" s="1819"/>
      <c r="PK134" s="1818"/>
      <c r="PL134" s="1818"/>
      <c r="PM134" s="1818"/>
      <c r="PN134" s="1818"/>
      <c r="PO134" s="1819"/>
      <c r="PP134" s="1818"/>
      <c r="PQ134" s="1818"/>
      <c r="PR134" s="1818"/>
      <c r="PS134" s="1818"/>
      <c r="PT134" s="1819"/>
      <c r="PU134" s="1818"/>
      <c r="PV134" s="1818"/>
      <c r="PW134" s="1818"/>
      <c r="PX134" s="1818"/>
      <c r="PY134" s="1819"/>
      <c r="PZ134" s="1818"/>
      <c r="QA134" s="1818"/>
      <c r="QB134" s="1818"/>
      <c r="QC134" s="1818"/>
      <c r="QD134" s="1819"/>
      <c r="QE134" s="1818"/>
      <c r="QF134" s="1818"/>
      <c r="QG134" s="1818"/>
      <c r="QH134" s="1818"/>
      <c r="QI134" s="1819"/>
      <c r="QJ134" s="1818"/>
      <c r="QK134" s="1818"/>
      <c r="QL134" s="1818"/>
      <c r="QM134" s="1818"/>
      <c r="QN134" s="1819"/>
      <c r="QO134" s="1818"/>
      <c r="QP134" s="1818"/>
      <c r="QQ134" s="1818"/>
      <c r="QR134" s="1818"/>
      <c r="QS134" s="1819"/>
      <c r="QT134" s="1818"/>
      <c r="QU134" s="1818"/>
      <c r="QV134" s="1818"/>
      <c r="QW134" s="1818"/>
      <c r="QX134" s="1819"/>
      <c r="QY134" s="1818"/>
      <c r="QZ134" s="1818"/>
      <c r="RA134" s="1818"/>
      <c r="RB134" s="1818"/>
      <c r="RC134" s="1819"/>
      <c r="RD134" s="1818"/>
      <c r="RE134" s="1818"/>
      <c r="RF134" s="1818"/>
      <c r="RG134" s="1818"/>
      <c r="RH134" s="1819"/>
      <c r="RI134" s="1818"/>
      <c r="RJ134" s="1818"/>
      <c r="RK134" s="1818"/>
      <c r="RL134" s="1818"/>
      <c r="RM134" s="1819"/>
      <c r="RN134" s="1818"/>
      <c r="RO134" s="1818"/>
      <c r="RP134" s="1818"/>
      <c r="RQ134" s="1818"/>
      <c r="RR134" s="1819"/>
      <c r="RS134" s="1818"/>
      <c r="RT134" s="1818"/>
      <c r="RU134" s="1818"/>
      <c r="RV134" s="1818"/>
      <c r="RW134" s="1819"/>
      <c r="RX134" s="1818"/>
      <c r="RY134" s="1818"/>
      <c r="RZ134" s="1818"/>
      <c r="SA134" s="1818"/>
      <c r="SB134" s="1819"/>
      <c r="SC134" s="1818"/>
      <c r="SD134" s="1818"/>
      <c r="SE134" s="1818"/>
      <c r="SF134" s="1818"/>
      <c r="SG134" s="1819"/>
      <c r="SH134" s="1818"/>
      <c r="SI134" s="1818"/>
      <c r="SJ134" s="1818"/>
      <c r="SK134" s="1818"/>
      <c r="SL134" s="1819"/>
      <c r="SM134" s="1818"/>
      <c r="SN134" s="1818"/>
      <c r="SO134" s="1818"/>
      <c r="SP134" s="1818"/>
      <c r="SQ134" s="1819"/>
      <c r="SR134" s="1799"/>
      <c r="SS134" s="1799"/>
      <c r="ST134" s="1799"/>
      <c r="SU134" s="1799"/>
      <c r="SV134" s="1799"/>
      <c r="SW134" s="1799"/>
      <c r="SX134" s="1799"/>
      <c r="SY134" s="1799"/>
      <c r="SZ134" s="1799"/>
      <c r="TA134" s="1799"/>
      <c r="TB134" s="1799"/>
      <c r="TC134" s="1799"/>
      <c r="TD134" s="1799"/>
      <c r="TE134" s="1799"/>
      <c r="TF134" s="1799"/>
      <c r="TG134" s="1799"/>
      <c r="TH134" s="1799"/>
      <c r="TI134" s="1799"/>
      <c r="TJ134" s="1799"/>
      <c r="TK134" s="1799"/>
      <c r="TL134" s="1799"/>
      <c r="TM134" s="1799"/>
      <c r="TN134" s="1799"/>
      <c r="TO134" s="1799"/>
      <c r="TP134" s="1799"/>
      <c r="TQ134" s="1799"/>
      <c r="TR134" s="1799"/>
      <c r="TS134" s="1799"/>
      <c r="TT134" s="1799"/>
      <c r="TU134" s="1799"/>
      <c r="TV134" s="1799"/>
      <c r="TW134" s="1799"/>
      <c r="TX134" s="1799"/>
      <c r="TY134" s="1799"/>
      <c r="TZ134" s="1799"/>
      <c r="UA134" s="1799"/>
      <c r="UB134" s="1799"/>
      <c r="UC134" s="1799"/>
      <c r="UD134" s="1799"/>
      <c r="UE134" s="1799"/>
      <c r="UF134" s="1799"/>
      <c r="UG134" s="1799"/>
      <c r="UH134" s="1799"/>
      <c r="UI134" s="1799"/>
      <c r="UJ134" s="1799"/>
      <c r="UK134" s="1799"/>
      <c r="UL134" s="1799"/>
      <c r="UM134" s="2203"/>
      <c r="UN134" s="2203"/>
      <c r="UO134" s="2203"/>
      <c r="UP134" s="2536"/>
      <c r="UQ134" s="2536"/>
      <c r="UR134" s="2536"/>
    </row>
    <row r="135" spans="1:569">
      <c r="A135" s="2536"/>
      <c r="B135" s="2536"/>
      <c r="C135" s="2536"/>
      <c r="D135" s="2536"/>
      <c r="E135" s="2536"/>
      <c r="F135" s="2536"/>
      <c r="G135" s="2536"/>
      <c r="H135" s="2536"/>
      <c r="I135" s="2536"/>
      <c r="J135" s="2536"/>
      <c r="K135" s="2536"/>
      <c r="L135" s="2536"/>
      <c r="M135" s="2536"/>
      <c r="N135" s="2536"/>
      <c r="O135" s="2536"/>
      <c r="P135" s="2536"/>
      <c r="Q135" s="2536"/>
      <c r="R135" s="2536"/>
      <c r="S135" s="2536"/>
      <c r="T135" s="2536"/>
      <c r="U135" s="2536"/>
      <c r="V135" s="2536"/>
      <c r="W135" s="2536"/>
      <c r="X135" s="2536"/>
      <c r="Y135" s="2536"/>
      <c r="Z135" s="2536"/>
      <c r="AA135" s="2536"/>
      <c r="AB135" s="2536"/>
      <c r="AC135" s="2536"/>
      <c r="AD135" s="2536"/>
      <c r="AE135" s="2536"/>
      <c r="AF135" s="2536"/>
      <c r="AG135" s="2536"/>
      <c r="AH135" s="2536"/>
      <c r="AI135" s="2536"/>
      <c r="AJ135" s="2536"/>
      <c r="AK135" s="2536"/>
      <c r="AL135" s="2536"/>
      <c r="AM135" s="2536"/>
      <c r="AN135" s="2536"/>
      <c r="AO135" s="2536"/>
      <c r="AP135" s="2536"/>
      <c r="AQ135" s="2536"/>
      <c r="AR135" s="2536"/>
      <c r="AS135" s="2536"/>
      <c r="AT135" s="2536"/>
      <c r="AU135" s="2536"/>
      <c r="AV135" s="2536"/>
      <c r="AW135" s="2536"/>
      <c r="AX135" s="2536"/>
      <c r="AY135" s="2536"/>
      <c r="AZ135" s="2536"/>
      <c r="BA135" s="2536"/>
      <c r="BB135" s="2536"/>
      <c r="BC135" s="2536"/>
      <c r="BD135" s="2536"/>
      <c r="BE135" s="2536"/>
      <c r="BF135" s="2536"/>
      <c r="BG135" s="2536"/>
      <c r="BH135" s="2536"/>
      <c r="BI135" s="2536"/>
      <c r="BJ135" s="2536"/>
      <c r="BK135" s="2536"/>
      <c r="BL135" s="2536"/>
      <c r="BM135" s="2536"/>
      <c r="BN135" s="2536"/>
      <c r="BO135" s="2536"/>
      <c r="BP135" s="2536"/>
      <c r="BQ135" s="2536"/>
      <c r="BR135" s="2536"/>
      <c r="BS135" s="2536"/>
      <c r="BT135" s="2536"/>
      <c r="BU135" s="2536"/>
      <c r="BV135" s="2536"/>
      <c r="BW135" s="2536"/>
      <c r="BX135" s="2536"/>
      <c r="BY135" s="2536"/>
      <c r="BZ135" s="2536"/>
      <c r="CA135" s="2536"/>
      <c r="CB135" s="2536"/>
      <c r="CC135" s="2536"/>
      <c r="CD135" s="2536"/>
      <c r="CE135" s="2536"/>
      <c r="CF135" s="2536"/>
      <c r="CG135" s="2536"/>
      <c r="CH135" s="2536"/>
      <c r="CI135" s="2536"/>
      <c r="CJ135" s="2536"/>
      <c r="CK135" s="2536"/>
      <c r="CL135" s="2536"/>
      <c r="CM135" s="2536"/>
      <c r="CN135" s="2536"/>
      <c r="CO135" s="2536"/>
      <c r="CP135" s="2536"/>
      <c r="CQ135" s="2536"/>
      <c r="CR135" s="2536"/>
      <c r="CS135" s="2536"/>
      <c r="CT135" s="2536"/>
      <c r="CU135" s="2536"/>
      <c r="CV135" s="2536"/>
      <c r="CW135" s="2536"/>
      <c r="CX135" s="2536"/>
      <c r="CY135" s="2536"/>
      <c r="CZ135" s="2536"/>
      <c r="DA135" s="2536"/>
      <c r="DB135" s="2536"/>
      <c r="DC135" s="2536"/>
      <c r="DD135" s="2536"/>
      <c r="DE135" s="2536"/>
      <c r="DF135" s="2536"/>
      <c r="DG135" s="2536"/>
      <c r="DH135" s="2536"/>
      <c r="DI135" s="2536"/>
      <c r="DJ135" s="2536"/>
      <c r="DK135" s="2536"/>
      <c r="DL135" s="2536"/>
      <c r="DM135" s="2536"/>
      <c r="DN135" s="2536"/>
      <c r="DO135" s="2536"/>
      <c r="DP135" s="2536"/>
      <c r="DQ135" s="2536"/>
      <c r="DR135" s="2536"/>
      <c r="DS135" s="2536"/>
      <c r="DT135" s="2536"/>
      <c r="DU135" s="2536"/>
      <c r="DV135" s="2536"/>
      <c r="DW135" s="2536"/>
      <c r="DX135" s="2536"/>
      <c r="DY135" s="2536"/>
      <c r="DZ135" s="2536"/>
      <c r="EA135" s="2536"/>
      <c r="EB135" s="2536"/>
      <c r="EC135" s="2536"/>
      <c r="ED135" s="2536"/>
      <c r="EE135" s="2536"/>
      <c r="EF135" s="2536"/>
      <c r="EG135" s="2536"/>
      <c r="EH135" s="2536"/>
      <c r="EI135" s="2536"/>
      <c r="EJ135" s="2536"/>
      <c r="EK135" s="2536"/>
      <c r="EL135" s="2536"/>
      <c r="EM135" s="2536"/>
      <c r="EN135" s="2536"/>
      <c r="EO135" s="2536"/>
      <c r="EP135" s="2536"/>
      <c r="EQ135" s="2536"/>
      <c r="ER135" s="2536"/>
      <c r="ES135" s="2536"/>
      <c r="ET135" s="2536"/>
      <c r="EU135" s="2536"/>
      <c r="EV135" s="2536"/>
      <c r="EW135" s="2536"/>
      <c r="EX135" s="2536"/>
      <c r="EY135" s="2536"/>
      <c r="EZ135" s="2536"/>
      <c r="FA135" s="2536"/>
      <c r="FB135" s="2536"/>
      <c r="FC135" s="2536"/>
      <c r="FD135" s="2536"/>
      <c r="FE135" s="2536"/>
      <c r="FF135" s="2536"/>
      <c r="FG135" s="2536"/>
      <c r="FH135" s="2536"/>
      <c r="FI135" s="2536"/>
      <c r="FJ135" s="2536"/>
      <c r="FK135" s="2536"/>
      <c r="FL135" s="2536"/>
      <c r="FM135" s="2536"/>
      <c r="FN135" s="2536"/>
      <c r="FO135" s="2536"/>
      <c r="FP135" s="2536"/>
      <c r="FQ135" s="2536"/>
      <c r="FR135" s="2536"/>
      <c r="FS135" s="2536"/>
      <c r="FT135" s="2536"/>
      <c r="FU135" s="2536"/>
      <c r="FV135" s="2536"/>
      <c r="FW135" s="2536"/>
      <c r="FX135" s="2536"/>
      <c r="FY135" s="2536"/>
      <c r="FZ135" s="2536"/>
      <c r="GA135" s="2536"/>
      <c r="GB135" s="2536"/>
      <c r="GC135" s="2536"/>
      <c r="GD135" s="2536"/>
      <c r="GE135" s="2536"/>
      <c r="GF135" s="2536"/>
      <c r="GG135" s="2536"/>
      <c r="GH135" s="2536"/>
      <c r="GI135" s="2536"/>
      <c r="GJ135" s="2536"/>
      <c r="GK135" s="2536"/>
      <c r="GL135" s="2536"/>
      <c r="GM135" s="2536"/>
      <c r="GN135" s="2536"/>
      <c r="GO135" s="2536"/>
      <c r="GP135" s="2536"/>
      <c r="GQ135" s="2536"/>
      <c r="GR135" s="2536"/>
      <c r="GS135" s="2536"/>
      <c r="GT135" s="2536"/>
      <c r="GU135" s="2536"/>
      <c r="GV135" s="2536"/>
      <c r="GW135" s="2536"/>
      <c r="GX135" s="2536"/>
      <c r="GY135" s="2536"/>
      <c r="GZ135" s="2536"/>
      <c r="HA135" s="2536"/>
      <c r="HB135" s="2536"/>
      <c r="HC135" s="2536"/>
      <c r="HD135" s="2536"/>
      <c r="HE135" s="2536"/>
      <c r="HF135" s="2536"/>
      <c r="HG135" s="2536"/>
      <c r="HH135" s="2536"/>
      <c r="HI135" s="2536"/>
      <c r="HJ135" s="2536"/>
      <c r="HK135" s="2536"/>
      <c r="HL135" s="2536"/>
      <c r="HM135" s="2536"/>
      <c r="HN135" s="2536"/>
      <c r="HO135" s="2536"/>
      <c r="HP135" s="2536"/>
      <c r="HQ135" s="2536"/>
      <c r="HR135" s="2536"/>
      <c r="MT135" s="1799"/>
      <c r="MU135" s="4114"/>
      <c r="MV135" s="1799"/>
      <c r="MW135" s="1840"/>
      <c r="MX135" s="1823"/>
      <c r="MY135" s="1823"/>
      <c r="MZ135" s="1823"/>
      <c r="NA135" s="1823"/>
      <c r="NB135" s="1837"/>
      <c r="NC135" s="1823"/>
      <c r="ND135" s="1823"/>
      <c r="NE135" s="1823"/>
      <c r="NF135" s="1823"/>
      <c r="NG135" s="1837"/>
      <c r="NH135" s="1823"/>
      <c r="NI135" s="1823"/>
      <c r="NJ135" s="1832"/>
      <c r="NK135" s="1832"/>
      <c r="NL135" s="1833"/>
      <c r="NM135" s="1832"/>
      <c r="NN135" s="1832"/>
      <c r="NO135" s="1832"/>
      <c r="NP135" s="1832"/>
      <c r="NQ135" s="1833"/>
      <c r="NR135" s="1832"/>
      <c r="NS135" s="1832"/>
      <c r="NT135" s="1832"/>
      <c r="NU135" s="1832"/>
      <c r="NV135" s="1833"/>
      <c r="NW135" s="1832"/>
      <c r="NX135" s="1834"/>
      <c r="NY135" s="1835"/>
      <c r="NZ135" s="1835"/>
      <c r="OA135" s="1836" t="s">
        <v>1611</v>
      </c>
      <c r="OB135" s="1820"/>
      <c r="OC135" s="1820"/>
      <c r="OD135" s="1820"/>
      <c r="OE135" s="1820"/>
      <c r="OF135" s="1821"/>
      <c r="OG135" s="1820"/>
      <c r="OH135" s="1820"/>
      <c r="OI135" s="1820"/>
      <c r="OJ135" s="1820"/>
      <c r="OK135" s="1821"/>
      <c r="OL135" s="1820"/>
      <c r="OM135" s="1820"/>
      <c r="ON135" s="1820"/>
      <c r="OO135" s="1820"/>
      <c r="OP135" s="1821"/>
      <c r="OQ135" s="1820"/>
      <c r="OR135" s="1820"/>
      <c r="OS135" s="1820"/>
      <c r="OT135" s="1820"/>
      <c r="OU135" s="1821"/>
      <c r="OV135" s="1820"/>
      <c r="OW135" s="1820"/>
      <c r="OX135" s="1820"/>
      <c r="OY135" s="1820"/>
      <c r="OZ135" s="1821"/>
      <c r="PA135" s="1820"/>
      <c r="PB135" s="1822"/>
      <c r="PC135" s="1823"/>
      <c r="PD135" s="1823"/>
      <c r="PE135" s="1824"/>
      <c r="PF135" s="1823"/>
      <c r="PG135" s="1823"/>
      <c r="PH135" s="1823"/>
      <c r="PI135" s="1823"/>
      <c r="PJ135" s="1837"/>
      <c r="PK135" s="1823"/>
      <c r="PL135" s="1823"/>
      <c r="PM135" s="1823"/>
      <c r="PN135" s="1823"/>
      <c r="PO135" s="1837"/>
      <c r="PP135" s="1823"/>
      <c r="PQ135" s="1823"/>
      <c r="PR135" s="1823"/>
      <c r="PS135" s="1823"/>
      <c r="PT135" s="1837"/>
      <c r="PU135" s="1823"/>
      <c r="PV135" s="1823"/>
      <c r="PW135" s="1823"/>
      <c r="PX135" s="1823"/>
      <c r="PY135" s="1837"/>
      <c r="PZ135" s="1823"/>
      <c r="QA135" s="1823"/>
      <c r="QB135" s="1823"/>
      <c r="QC135" s="1823"/>
      <c r="QD135" s="1837"/>
      <c r="QE135" s="1823"/>
      <c r="QF135" s="1823"/>
      <c r="QG135" s="1823"/>
      <c r="QH135" s="1823"/>
      <c r="QI135" s="1837"/>
      <c r="QJ135" s="1823"/>
      <c r="QK135" s="1823"/>
      <c r="QL135" s="1823"/>
      <c r="QM135" s="1823"/>
      <c r="QN135" s="1837"/>
      <c r="QO135" s="1823"/>
      <c r="QP135" s="1823"/>
      <c r="QQ135" s="1823"/>
      <c r="QR135" s="1823"/>
      <c r="QS135" s="1837"/>
      <c r="QT135" s="1823"/>
      <c r="QU135" s="1823"/>
      <c r="QV135" s="1823"/>
      <c r="QW135" s="1823"/>
      <c r="QX135" s="1837"/>
      <c r="QY135" s="1823"/>
      <c r="QZ135" s="1823"/>
      <c r="RA135" s="1823"/>
      <c r="RB135" s="1823"/>
      <c r="RC135" s="1837"/>
      <c r="RD135" s="1823"/>
      <c r="RE135" s="1823"/>
      <c r="RF135" s="1823"/>
      <c r="RG135" s="1823"/>
      <c r="RH135" s="1837"/>
      <c r="RI135" s="1823"/>
      <c r="RJ135" s="1823"/>
      <c r="RK135" s="1823"/>
      <c r="RL135" s="1823"/>
      <c r="RM135" s="1837"/>
      <c r="RN135" s="1823"/>
      <c r="RO135" s="1823"/>
      <c r="RP135" s="1823"/>
      <c r="RQ135" s="1823"/>
      <c r="RR135" s="1837"/>
      <c r="RS135" s="1823"/>
      <c r="RT135" s="1823"/>
      <c r="RU135" s="1823"/>
      <c r="RV135" s="1823"/>
      <c r="RW135" s="1837"/>
      <c r="RX135" s="1823"/>
      <c r="RY135" s="1823"/>
      <c r="RZ135" s="1823"/>
      <c r="SA135" s="1823"/>
      <c r="SB135" s="1837"/>
      <c r="SC135" s="1823"/>
      <c r="SD135" s="1823"/>
      <c r="SE135" s="1823"/>
      <c r="SF135" s="1823"/>
      <c r="SG135" s="1837"/>
      <c r="SH135" s="1823"/>
      <c r="SI135" s="1823"/>
      <c r="SJ135" s="1823"/>
      <c r="SK135" s="1823"/>
      <c r="SL135" s="1837"/>
      <c r="SM135" s="1823"/>
      <c r="SN135" s="1823"/>
      <c r="SO135" s="1823"/>
      <c r="SP135" s="1823"/>
      <c r="SQ135" s="1837"/>
      <c r="SR135" s="1799"/>
      <c r="SS135" s="1799"/>
      <c r="ST135" s="1799"/>
      <c r="SU135" s="1799"/>
      <c r="SV135" s="1799"/>
      <c r="SW135" s="1799"/>
      <c r="SX135" s="1799"/>
      <c r="SY135" s="1799"/>
      <c r="SZ135" s="1799"/>
      <c r="TA135" s="1799"/>
      <c r="TB135" s="1799"/>
      <c r="TC135" s="1799"/>
      <c r="TD135" s="1799"/>
      <c r="TE135" s="1799"/>
      <c r="TF135" s="1799"/>
      <c r="TG135" s="1799"/>
      <c r="TH135" s="1799"/>
      <c r="TI135" s="1799"/>
      <c r="TJ135" s="1799"/>
      <c r="TK135" s="1799"/>
      <c r="TL135" s="1799"/>
      <c r="TM135" s="1799"/>
      <c r="TN135" s="1799"/>
      <c r="TO135" s="1799"/>
      <c r="TP135" s="1799"/>
      <c r="TQ135" s="1799"/>
      <c r="TR135" s="1799"/>
      <c r="TS135" s="1799"/>
      <c r="TT135" s="1799"/>
      <c r="TU135" s="1799"/>
      <c r="TV135" s="1799"/>
      <c r="TW135" s="1799"/>
      <c r="TX135" s="1799"/>
      <c r="TY135" s="1799"/>
      <c r="TZ135" s="1799"/>
      <c r="UA135" s="1799"/>
      <c r="UB135" s="1799"/>
      <c r="UC135" s="1799"/>
      <c r="UD135" s="1799"/>
      <c r="UE135" s="1799"/>
      <c r="UF135" s="1799"/>
      <c r="UG135" s="1799"/>
      <c r="UH135" s="1799"/>
      <c r="UI135" s="1799"/>
      <c r="UJ135" s="1799"/>
      <c r="UK135" s="1799"/>
      <c r="UL135" s="1799"/>
      <c r="UM135" s="2203"/>
      <c r="UN135" s="2203"/>
      <c r="UO135" s="2203"/>
      <c r="UP135" s="2536"/>
      <c r="UQ135" s="2536"/>
      <c r="UR135" s="2536"/>
    </row>
    <row r="136" spans="1:569">
      <c r="A136" s="2536"/>
      <c r="B136" s="2536"/>
      <c r="C136" s="2536"/>
      <c r="D136" s="2536"/>
      <c r="E136" s="2536"/>
      <c r="F136" s="2536"/>
      <c r="G136" s="2536"/>
      <c r="H136" s="2536"/>
      <c r="I136" s="2536"/>
      <c r="J136" s="2536"/>
      <c r="K136" s="2536"/>
      <c r="L136" s="2536"/>
      <c r="M136" s="2536"/>
      <c r="N136" s="2536"/>
      <c r="O136" s="2536"/>
      <c r="P136" s="2536"/>
      <c r="Q136" s="2536"/>
      <c r="R136" s="2536"/>
      <c r="S136" s="2536"/>
      <c r="T136" s="2536"/>
      <c r="U136" s="2536"/>
      <c r="V136" s="2536"/>
      <c r="W136" s="2536"/>
      <c r="X136" s="2536"/>
      <c r="Y136" s="2536"/>
      <c r="Z136" s="2536"/>
      <c r="AA136" s="2536"/>
      <c r="AB136" s="2536"/>
      <c r="AC136" s="2536"/>
      <c r="AD136" s="2536"/>
      <c r="AE136" s="2536"/>
      <c r="AF136" s="2536"/>
      <c r="AG136" s="2536"/>
      <c r="AH136" s="2536"/>
      <c r="AI136" s="2536"/>
      <c r="AJ136" s="2536"/>
      <c r="AK136" s="2536"/>
      <c r="AL136" s="2536"/>
      <c r="AM136" s="2536"/>
      <c r="AN136" s="2536"/>
      <c r="AO136" s="2536"/>
      <c r="AP136" s="2536"/>
      <c r="AQ136" s="2536"/>
      <c r="AR136" s="2536"/>
      <c r="AS136" s="2536"/>
      <c r="AT136" s="2536"/>
      <c r="AU136" s="2536"/>
      <c r="AV136" s="2536"/>
      <c r="AW136" s="2536"/>
      <c r="AX136" s="2536"/>
      <c r="AY136" s="2536"/>
      <c r="AZ136" s="2536"/>
      <c r="BA136" s="2536"/>
      <c r="BB136" s="2536"/>
      <c r="BC136" s="2536"/>
      <c r="BD136" s="2536"/>
      <c r="BE136" s="2536"/>
      <c r="BF136" s="2536"/>
      <c r="BG136" s="2536"/>
      <c r="BH136" s="2536"/>
      <c r="BI136" s="2536"/>
      <c r="BJ136" s="2536"/>
      <c r="BK136" s="2536"/>
      <c r="BL136" s="2536"/>
      <c r="BM136" s="2536"/>
      <c r="BN136" s="2536"/>
      <c r="BO136" s="2536"/>
      <c r="BP136" s="2536"/>
      <c r="BQ136" s="2536"/>
      <c r="BR136" s="2536"/>
      <c r="BS136" s="2536"/>
      <c r="BT136" s="2536"/>
      <c r="BU136" s="2536"/>
      <c r="BV136" s="2536"/>
      <c r="BW136" s="2536"/>
      <c r="BX136" s="2536"/>
      <c r="BY136" s="2536"/>
      <c r="BZ136" s="2536"/>
      <c r="CA136" s="2536"/>
      <c r="CB136" s="2536"/>
      <c r="CC136" s="2536"/>
      <c r="CD136" s="2536"/>
      <c r="CE136" s="2536"/>
      <c r="CF136" s="2536"/>
      <c r="CG136" s="2536"/>
      <c r="CH136" s="2536"/>
      <c r="CI136" s="2536"/>
      <c r="CJ136" s="2536"/>
      <c r="CK136" s="2536"/>
      <c r="CL136" s="2536"/>
      <c r="CM136" s="2536"/>
      <c r="CN136" s="2536"/>
      <c r="CO136" s="2536"/>
      <c r="CP136" s="2536"/>
      <c r="CQ136" s="2536"/>
      <c r="CR136" s="2536"/>
      <c r="CS136" s="2536"/>
      <c r="CT136" s="2536"/>
      <c r="CU136" s="2536"/>
      <c r="CV136" s="2536"/>
      <c r="CW136" s="2536"/>
      <c r="CX136" s="2536"/>
      <c r="CY136" s="2536"/>
      <c r="CZ136" s="2536"/>
      <c r="DA136" s="2536"/>
      <c r="DB136" s="2536"/>
      <c r="DC136" s="2536"/>
      <c r="DD136" s="2536"/>
      <c r="DE136" s="2536"/>
      <c r="DF136" s="2536"/>
      <c r="DG136" s="2536"/>
      <c r="DH136" s="2536"/>
      <c r="DI136" s="2536"/>
      <c r="DJ136" s="2536"/>
      <c r="DK136" s="2536"/>
      <c r="DL136" s="2536"/>
      <c r="DM136" s="2536"/>
      <c r="DN136" s="2536"/>
      <c r="DO136" s="2536"/>
      <c r="DP136" s="2536"/>
      <c r="DQ136" s="2536"/>
      <c r="DR136" s="2536"/>
      <c r="DS136" s="2536"/>
      <c r="DT136" s="2536"/>
      <c r="DU136" s="2536"/>
      <c r="DV136" s="2536"/>
      <c r="DW136" s="2536"/>
      <c r="DX136" s="2536"/>
      <c r="DY136" s="2536"/>
      <c r="DZ136" s="2536"/>
      <c r="EA136" s="2536"/>
      <c r="EB136" s="2536"/>
      <c r="EC136" s="2536"/>
      <c r="ED136" s="2536"/>
      <c r="EE136" s="2536"/>
      <c r="EF136" s="2536"/>
      <c r="EG136" s="2536"/>
      <c r="EH136" s="2536"/>
      <c r="EI136" s="2536"/>
      <c r="EJ136" s="2536"/>
      <c r="EK136" s="2536"/>
      <c r="EL136" s="2536"/>
      <c r="EM136" s="2536"/>
      <c r="EN136" s="2536"/>
      <c r="EO136" s="2536"/>
      <c r="EP136" s="2536"/>
      <c r="EQ136" s="2536"/>
      <c r="ER136" s="2536"/>
      <c r="ES136" s="2536"/>
      <c r="ET136" s="2536"/>
      <c r="EU136" s="2536"/>
      <c r="EV136" s="2536"/>
      <c r="EW136" s="2536"/>
      <c r="EX136" s="2536"/>
      <c r="EY136" s="2536"/>
      <c r="EZ136" s="2536"/>
      <c r="FA136" s="2536"/>
      <c r="FB136" s="2536"/>
      <c r="FC136" s="2536"/>
      <c r="FD136" s="2536"/>
      <c r="FE136" s="2536"/>
      <c r="FF136" s="2536"/>
      <c r="FG136" s="2536"/>
      <c r="FH136" s="2536"/>
      <c r="FI136" s="2536"/>
      <c r="FJ136" s="2536"/>
      <c r="FK136" s="2536"/>
      <c r="FL136" s="2536"/>
      <c r="FM136" s="2536"/>
      <c r="FN136" s="2536"/>
      <c r="FO136" s="2536"/>
      <c r="FP136" s="2536"/>
      <c r="FQ136" s="2536"/>
      <c r="FR136" s="2536"/>
      <c r="FS136" s="2536"/>
      <c r="FT136" s="2536"/>
      <c r="FU136" s="2536"/>
      <c r="FV136" s="2536"/>
      <c r="FW136" s="2536"/>
      <c r="FX136" s="2536"/>
      <c r="FY136" s="2536"/>
      <c r="FZ136" s="2536"/>
      <c r="GA136" s="2536"/>
      <c r="GB136" s="2536"/>
      <c r="GC136" s="2536"/>
      <c r="GD136" s="2536"/>
      <c r="GE136" s="2536"/>
      <c r="GF136" s="2536"/>
      <c r="GG136" s="2536"/>
      <c r="GH136" s="2536"/>
      <c r="GI136" s="2536"/>
      <c r="GJ136" s="2536"/>
      <c r="GK136" s="2536"/>
      <c r="GL136" s="2536"/>
      <c r="GM136" s="2536"/>
      <c r="GN136" s="2536"/>
      <c r="GO136" s="2536"/>
      <c r="GP136" s="2536"/>
      <c r="GQ136" s="2536"/>
      <c r="GR136" s="2536"/>
      <c r="GS136" s="2536"/>
      <c r="GT136" s="2536"/>
      <c r="GU136" s="2536"/>
      <c r="GV136" s="2536"/>
      <c r="GW136" s="2536"/>
      <c r="GX136" s="2536"/>
      <c r="GY136" s="2536"/>
      <c r="GZ136" s="2536"/>
      <c r="HA136" s="2536"/>
      <c r="HB136" s="2536"/>
      <c r="HC136" s="2536"/>
      <c r="HD136" s="2536"/>
      <c r="HE136" s="2536"/>
      <c r="HF136" s="2536"/>
      <c r="HG136" s="2536"/>
      <c r="HH136" s="2536"/>
      <c r="HI136" s="2536"/>
      <c r="HJ136" s="2536"/>
      <c r="HK136" s="2536"/>
      <c r="HL136" s="2536"/>
      <c r="HM136" s="2536"/>
      <c r="HN136" s="2536"/>
      <c r="HO136" s="2536"/>
      <c r="HP136" s="2536"/>
      <c r="HQ136" s="2536"/>
      <c r="HR136" s="2536"/>
      <c r="MT136" s="2641"/>
      <c r="MU136" s="4114"/>
      <c r="MV136" s="2066">
        <v>310</v>
      </c>
      <c r="MW136" s="1840"/>
      <c r="MX136" s="1823"/>
      <c r="MY136" s="1823"/>
      <c r="MZ136" s="1823"/>
      <c r="NA136" s="1823"/>
      <c r="NB136" s="2240"/>
      <c r="NC136" s="1823"/>
      <c r="ND136" s="1823"/>
      <c r="NE136" s="1823"/>
      <c r="NF136" s="1823"/>
      <c r="NG136" s="1837"/>
      <c r="NH136" s="1823"/>
      <c r="NI136" s="1932"/>
      <c r="NJ136" s="1861"/>
      <c r="NK136" s="1861"/>
      <c r="NL136" s="1862"/>
      <c r="NM136" s="2067"/>
      <c r="NN136" s="1823"/>
      <c r="NO136" s="1823"/>
      <c r="NP136" s="1823"/>
      <c r="NQ136" s="2068"/>
      <c r="NR136" s="1867"/>
      <c r="NS136" s="1867"/>
      <c r="NT136" s="1867"/>
      <c r="NU136" s="1867"/>
      <c r="NV136" s="1868"/>
      <c r="NW136" s="1867"/>
      <c r="NX136" s="1851"/>
      <c r="NY136" s="1851"/>
      <c r="NZ136" s="1851"/>
      <c r="OA136" s="2042"/>
      <c r="OB136" s="1851"/>
      <c r="OC136" s="1851"/>
      <c r="OD136" s="1851"/>
      <c r="OE136" s="1851"/>
      <c r="OF136" s="2042"/>
      <c r="OG136" s="1851"/>
      <c r="OH136" s="1851"/>
      <c r="OI136" s="1851"/>
      <c r="OJ136" s="1851"/>
      <c r="OK136" s="2042"/>
      <c r="OL136" s="1851"/>
      <c r="OM136" s="1851"/>
      <c r="ON136" s="1851"/>
      <c r="OO136" s="1851"/>
      <c r="OP136" s="2042"/>
      <c r="OQ136" s="1851"/>
      <c r="OR136" s="1851"/>
      <c r="OS136" s="1851"/>
      <c r="OT136" s="1851"/>
      <c r="OU136" s="2042"/>
      <c r="OV136" s="1851"/>
      <c r="OW136" s="1851"/>
      <c r="OX136" s="1851"/>
      <c r="OY136" s="1851"/>
      <c r="OZ136" s="2042"/>
      <c r="PA136" s="1851"/>
      <c r="PB136" s="1850"/>
      <c r="PC136" s="1851"/>
      <c r="PD136" s="1851"/>
      <c r="PE136" s="1852" t="s">
        <v>1612</v>
      </c>
      <c r="PF136" s="1823"/>
      <c r="PG136" s="1823"/>
      <c r="PH136" s="1823"/>
      <c r="PI136" s="1823"/>
      <c r="PJ136" s="1837"/>
      <c r="PK136" s="1823"/>
      <c r="PL136" s="1823"/>
      <c r="PM136" s="1823"/>
      <c r="PN136" s="1823"/>
      <c r="PO136" s="1837"/>
      <c r="PP136" s="1823"/>
      <c r="PQ136" s="1823"/>
      <c r="PR136" s="1823"/>
      <c r="PS136" s="1823"/>
      <c r="PT136" s="1837"/>
      <c r="PU136" s="1823"/>
      <c r="PV136" s="1823"/>
      <c r="PW136" s="1823"/>
      <c r="PX136" s="1823"/>
      <c r="PY136" s="1837"/>
      <c r="PZ136" s="1823"/>
      <c r="QA136" s="1823"/>
      <c r="QB136" s="1823"/>
      <c r="QC136" s="1823"/>
      <c r="QD136" s="1837"/>
      <c r="QE136" s="1823"/>
      <c r="QF136" s="1823"/>
      <c r="QG136" s="1823"/>
      <c r="QH136" s="1823"/>
      <c r="QI136" s="1837"/>
      <c r="QJ136" s="1823"/>
      <c r="QK136" s="1823"/>
      <c r="QL136" s="1823"/>
      <c r="QM136" s="1823"/>
      <c r="QN136" s="1837"/>
      <c r="QO136" s="1823"/>
      <c r="QP136" s="1823"/>
      <c r="QQ136" s="1823"/>
      <c r="QR136" s="1823"/>
      <c r="QS136" s="1837"/>
      <c r="QT136" s="1823"/>
      <c r="QU136" s="1823"/>
      <c r="QV136" s="1823"/>
      <c r="QW136" s="1823"/>
      <c r="QX136" s="1837"/>
      <c r="QY136" s="1823"/>
      <c r="QZ136" s="1823"/>
      <c r="RA136" s="1823"/>
      <c r="RB136" s="1823"/>
      <c r="RC136" s="1824"/>
      <c r="RD136" s="1823"/>
      <c r="RE136" s="1823"/>
      <c r="RF136" s="1823"/>
      <c r="RG136" s="1823"/>
      <c r="RH136" s="1837"/>
      <c r="RI136" s="1823"/>
      <c r="RJ136" s="1823"/>
      <c r="RK136" s="1823"/>
      <c r="RL136" s="1823"/>
      <c r="RM136" s="1837"/>
      <c r="RN136" s="1823"/>
      <c r="RO136" s="1823"/>
      <c r="RP136" s="1823"/>
      <c r="RQ136" s="1823"/>
      <c r="RR136" s="1837"/>
      <c r="RS136" s="1823"/>
      <c r="RT136" s="1823"/>
      <c r="RU136" s="1823"/>
      <c r="RV136" s="1823"/>
      <c r="RW136" s="1824"/>
      <c r="RX136" s="1823"/>
      <c r="RY136" s="1823"/>
      <c r="RZ136" s="1823"/>
      <c r="SA136" s="1823"/>
      <c r="SB136" s="1837"/>
      <c r="SC136" s="1823"/>
      <c r="SD136" s="1823"/>
      <c r="SE136" s="1823"/>
      <c r="SF136" s="1823"/>
      <c r="SG136" s="1837"/>
      <c r="SH136" s="1823"/>
      <c r="SI136" s="1823"/>
      <c r="SJ136" s="1823"/>
      <c r="SK136" s="1823"/>
      <c r="SL136" s="1837"/>
      <c r="SM136" s="1823"/>
      <c r="SN136" s="1823"/>
      <c r="SO136" s="1823"/>
      <c r="SP136" s="1823"/>
      <c r="SQ136" s="1837"/>
      <c r="SR136" s="1799"/>
      <c r="SS136" s="1799"/>
      <c r="ST136" s="1799"/>
      <c r="SU136" s="1799"/>
      <c r="SV136" s="1799"/>
      <c r="SW136" s="1799"/>
      <c r="SX136" s="1799"/>
      <c r="SY136" s="1799"/>
      <c r="SZ136" s="1799"/>
      <c r="TA136" s="1799"/>
      <c r="TB136" s="1799"/>
      <c r="TC136" s="1799"/>
      <c r="TD136" s="1799"/>
      <c r="TE136" s="1799"/>
      <c r="TF136" s="1799"/>
      <c r="TG136" s="1799"/>
      <c r="TH136" s="1799"/>
      <c r="TI136" s="1799"/>
      <c r="TJ136" s="1799"/>
      <c r="TK136" s="1799"/>
      <c r="TL136" s="1799"/>
      <c r="TM136" s="1799"/>
      <c r="TN136" s="1799"/>
      <c r="TO136" s="1799"/>
      <c r="TP136" s="1799"/>
      <c r="TQ136" s="1799"/>
      <c r="TR136" s="1799"/>
      <c r="TS136" s="1799"/>
      <c r="TT136" s="1799"/>
      <c r="TU136" s="1799"/>
      <c r="TV136" s="1799"/>
      <c r="TW136" s="1799"/>
      <c r="TX136" s="1799"/>
      <c r="TY136" s="1799"/>
      <c r="TZ136" s="1799"/>
      <c r="UA136" s="1799"/>
      <c r="UB136" s="1799"/>
      <c r="UC136" s="1799"/>
      <c r="UD136" s="1799"/>
      <c r="UE136" s="1799"/>
      <c r="UF136" s="1799"/>
      <c r="UG136" s="1799"/>
      <c r="UH136" s="1799"/>
      <c r="UI136" s="1799"/>
      <c r="UJ136" s="1799"/>
      <c r="UK136" s="1799"/>
      <c r="UL136" s="1799"/>
      <c r="UM136" s="2203"/>
      <c r="UN136" s="2203"/>
      <c r="UO136" s="2203"/>
      <c r="UP136" s="2536"/>
      <c r="UQ136" s="2536"/>
      <c r="UR136" s="2536"/>
      <c r="US136" s="173"/>
      <c r="UT136" s="173"/>
      <c r="UU136" s="173"/>
      <c r="UV136" s="173"/>
      <c r="UW136" s="173"/>
    </row>
    <row r="137" spans="1:569" ht="45" customHeight="1">
      <c r="A137" s="2536"/>
      <c r="B137" s="2536"/>
      <c r="C137" s="2536"/>
      <c r="D137" s="2536"/>
      <c r="E137" s="2536"/>
      <c r="F137" s="2536"/>
      <c r="G137" s="2536"/>
      <c r="H137" s="2536"/>
      <c r="I137" s="2536"/>
      <c r="J137" s="2536"/>
      <c r="K137" s="2536"/>
      <c r="L137" s="2536"/>
      <c r="M137" s="2536"/>
      <c r="N137" s="2536"/>
      <c r="O137" s="2536"/>
      <c r="P137" s="2536"/>
      <c r="Q137" s="2536"/>
      <c r="R137" s="2536"/>
      <c r="S137" s="2536"/>
      <c r="T137" s="2536"/>
      <c r="U137" s="2536"/>
      <c r="V137" s="2536"/>
      <c r="W137" s="2536"/>
      <c r="X137" s="2536"/>
      <c r="Y137" s="2536"/>
      <c r="Z137" s="2536"/>
      <c r="AA137" s="2536"/>
      <c r="AB137" s="2536"/>
      <c r="AC137" s="2536"/>
      <c r="AD137" s="2536"/>
      <c r="AE137" s="2536"/>
      <c r="AF137" s="2536"/>
      <c r="AG137" s="2536"/>
      <c r="AH137" s="2536"/>
      <c r="AI137" s="2536"/>
      <c r="AJ137" s="2536"/>
      <c r="AK137" s="2536"/>
      <c r="AL137" s="2536"/>
      <c r="AM137" s="2536"/>
      <c r="AN137" s="2536"/>
      <c r="AO137" s="2536"/>
      <c r="AP137" s="2536"/>
      <c r="AQ137" s="2536"/>
      <c r="AR137" s="2536"/>
      <c r="AS137" s="2536"/>
      <c r="AT137" s="2536"/>
      <c r="AU137" s="2536"/>
      <c r="AV137" s="2536"/>
      <c r="AW137" s="2536"/>
      <c r="AX137" s="2536"/>
      <c r="AY137" s="2536"/>
      <c r="AZ137" s="2536"/>
      <c r="BA137" s="2536"/>
      <c r="BB137" s="2536"/>
      <c r="BC137" s="2536"/>
      <c r="BD137" s="2536"/>
      <c r="BE137" s="2536"/>
      <c r="BF137" s="2536"/>
      <c r="BG137" s="2536"/>
      <c r="BH137" s="2536"/>
      <c r="BI137" s="2536"/>
      <c r="BJ137" s="2536"/>
      <c r="BK137" s="2536"/>
      <c r="BL137" s="2536"/>
      <c r="BM137" s="2536"/>
      <c r="BN137" s="2536"/>
      <c r="BO137" s="2536"/>
      <c r="BP137" s="2536"/>
      <c r="BQ137" s="2536"/>
      <c r="BR137" s="2536"/>
      <c r="BS137" s="2536"/>
      <c r="BT137" s="2536"/>
      <c r="BU137" s="2536"/>
      <c r="BV137" s="2536"/>
      <c r="BW137" s="2536"/>
      <c r="BX137" s="2536"/>
      <c r="BY137" s="2536"/>
      <c r="BZ137" s="2536"/>
      <c r="CA137" s="2536"/>
      <c r="CB137" s="2536"/>
      <c r="CC137" s="2536"/>
      <c r="CD137" s="2536"/>
      <c r="CE137" s="2536"/>
      <c r="CF137" s="2536"/>
      <c r="CG137" s="2536"/>
      <c r="CH137" s="2536"/>
      <c r="CI137" s="2536"/>
      <c r="CJ137" s="2536"/>
      <c r="CK137" s="2536"/>
      <c r="CL137" s="2536"/>
      <c r="CM137" s="2536"/>
      <c r="CN137" s="2536"/>
      <c r="CO137" s="2536"/>
      <c r="CP137" s="2536"/>
      <c r="CQ137" s="2536"/>
      <c r="CR137" s="2536"/>
      <c r="CS137" s="2536"/>
      <c r="CT137" s="2536"/>
      <c r="CU137" s="2536"/>
      <c r="CV137" s="2536"/>
      <c r="CW137" s="2536"/>
      <c r="CX137" s="2536"/>
      <c r="CY137" s="2536"/>
      <c r="CZ137" s="2536"/>
      <c r="DA137" s="2536"/>
      <c r="DB137" s="2536"/>
      <c r="DC137" s="2536"/>
      <c r="DD137" s="2536"/>
      <c r="DE137" s="2536"/>
      <c r="DF137" s="2536"/>
      <c r="DG137" s="2536"/>
      <c r="DH137" s="2536"/>
      <c r="DI137" s="2536"/>
      <c r="DJ137" s="2536"/>
      <c r="DK137" s="2536"/>
      <c r="DL137" s="2536"/>
      <c r="DM137" s="2536"/>
      <c r="DN137" s="2536"/>
      <c r="DO137" s="2536"/>
      <c r="DP137" s="2536"/>
      <c r="DQ137" s="2536"/>
      <c r="DR137" s="2536"/>
      <c r="DS137" s="2536"/>
      <c r="DT137" s="2536"/>
      <c r="DU137" s="2536"/>
      <c r="DV137" s="2536"/>
      <c r="DW137" s="2536"/>
      <c r="DX137" s="2536"/>
      <c r="DY137" s="2536"/>
      <c r="DZ137" s="2536"/>
      <c r="EA137" s="2536"/>
      <c r="EB137" s="2536"/>
      <c r="EC137" s="2536"/>
      <c r="ED137" s="2536"/>
      <c r="EE137" s="2536"/>
      <c r="EF137" s="2536"/>
      <c r="EG137" s="2536"/>
      <c r="EH137" s="2536"/>
      <c r="EI137" s="2536"/>
      <c r="EJ137" s="2536"/>
      <c r="EK137" s="2536"/>
      <c r="EL137" s="2536"/>
      <c r="EM137" s="2536"/>
      <c r="EN137" s="2536"/>
      <c r="EO137" s="2536"/>
      <c r="EP137" s="2536"/>
      <c r="EQ137" s="2536"/>
      <c r="ER137" s="2536"/>
      <c r="ES137" s="2536"/>
      <c r="ET137" s="2536"/>
      <c r="EU137" s="2536"/>
      <c r="EV137" s="2536"/>
      <c r="EW137" s="2536"/>
      <c r="EX137" s="2536"/>
      <c r="EY137" s="2536"/>
      <c r="EZ137" s="2536"/>
      <c r="FA137" s="2536"/>
      <c r="FB137" s="2536"/>
      <c r="FC137" s="2536"/>
      <c r="FD137" s="2536"/>
      <c r="FE137" s="2536"/>
      <c r="FF137" s="2536"/>
      <c r="FG137" s="2536"/>
      <c r="FH137" s="2536"/>
      <c r="FI137" s="2536"/>
      <c r="FJ137" s="2536"/>
      <c r="FK137" s="2536"/>
      <c r="FL137" s="2536"/>
      <c r="FM137" s="2536"/>
      <c r="FN137" s="2536"/>
      <c r="FO137" s="2536"/>
      <c r="FP137" s="2536"/>
      <c r="FQ137" s="2536"/>
      <c r="FR137" s="2536"/>
      <c r="FS137" s="2536"/>
      <c r="FT137" s="2536"/>
      <c r="FU137" s="2536"/>
      <c r="FV137" s="2536"/>
      <c r="FW137" s="2536"/>
      <c r="FX137" s="2536"/>
      <c r="FY137" s="2536"/>
      <c r="FZ137" s="2536"/>
      <c r="GA137" s="2536"/>
      <c r="GB137" s="2536"/>
      <c r="GC137" s="2536"/>
      <c r="GD137" s="2536"/>
      <c r="GE137" s="2536"/>
      <c r="GF137" s="2536"/>
      <c r="GG137" s="2536"/>
      <c r="GH137" s="2536"/>
      <c r="GI137" s="2536"/>
      <c r="GJ137" s="2536"/>
      <c r="GK137" s="2536"/>
      <c r="GL137" s="2536"/>
      <c r="GM137" s="2536"/>
      <c r="GN137" s="2536"/>
      <c r="GO137" s="2536"/>
      <c r="GP137" s="2536"/>
      <c r="GQ137" s="2536"/>
      <c r="GR137" s="2536"/>
      <c r="GS137" s="2536"/>
      <c r="GT137" s="2536"/>
      <c r="GU137" s="2536"/>
      <c r="GV137" s="2536"/>
      <c r="GW137" s="2536"/>
      <c r="GX137" s="2536"/>
      <c r="GY137" s="2536"/>
      <c r="GZ137" s="2536"/>
      <c r="HA137" s="2536"/>
      <c r="HB137" s="2536"/>
      <c r="HC137" s="2536"/>
      <c r="HD137" s="2536"/>
      <c r="HE137" s="2536"/>
      <c r="HF137" s="2536"/>
      <c r="HG137" s="2536"/>
      <c r="HH137" s="2536"/>
      <c r="HI137" s="2536"/>
      <c r="HJ137" s="2536"/>
      <c r="HK137" s="2536"/>
      <c r="HL137" s="2536"/>
      <c r="HM137" s="2536"/>
      <c r="HN137" s="2536"/>
      <c r="HO137" s="2536"/>
      <c r="HP137" s="2536"/>
      <c r="HQ137" s="2536"/>
      <c r="HR137" s="2536"/>
      <c r="MT137" s="2641"/>
      <c r="MU137" s="4114"/>
      <c r="MV137" s="2066"/>
      <c r="MW137" s="1840"/>
      <c r="MX137" s="1823"/>
      <c r="MY137" s="1823"/>
      <c r="MZ137" s="1823"/>
      <c r="NA137" s="1823"/>
      <c r="NB137" s="2240"/>
      <c r="NC137" s="1823"/>
      <c r="ND137" s="1823"/>
      <c r="NE137" s="1823"/>
      <c r="NF137" s="1823"/>
      <c r="NG137" s="1837"/>
      <c r="NH137" s="1823"/>
      <c r="NI137" s="1932"/>
      <c r="NJ137" s="1861"/>
      <c r="NK137" s="1861"/>
      <c r="NL137" s="1862"/>
      <c r="NM137" s="2067"/>
      <c r="NN137" s="1823"/>
      <c r="NO137" s="1823"/>
      <c r="NP137" s="1823"/>
      <c r="NQ137" s="2068"/>
      <c r="NR137" s="1867"/>
      <c r="NS137" s="1867"/>
      <c r="NT137" s="1867"/>
      <c r="NU137" s="1867"/>
      <c r="NV137" s="1868"/>
      <c r="NW137" s="1867"/>
      <c r="NX137" s="1823"/>
      <c r="NY137" s="1823"/>
      <c r="NZ137" s="1823"/>
      <c r="OA137" s="1837"/>
      <c r="OB137" s="1823"/>
      <c r="OC137" s="1823"/>
      <c r="OD137" s="1823"/>
      <c r="OE137" s="1823"/>
      <c r="OF137" s="1837"/>
      <c r="OG137" s="1823"/>
      <c r="OH137" s="1823"/>
      <c r="OI137" s="1823"/>
      <c r="OJ137" s="1823"/>
      <c r="OK137" s="1837"/>
      <c r="OL137" s="2069"/>
      <c r="OM137" s="2069"/>
      <c r="ON137" s="2069"/>
      <c r="OO137" s="2069"/>
      <c r="OP137" s="2070"/>
      <c r="OQ137" s="2069"/>
      <c r="OR137" s="2069"/>
      <c r="OS137" s="2069"/>
      <c r="OT137" s="2069"/>
      <c r="OU137" s="2070"/>
      <c r="OV137" s="2069"/>
      <c r="OW137" s="2069"/>
      <c r="OX137" s="2069"/>
      <c r="OY137" s="2069"/>
      <c r="OZ137" s="2070"/>
      <c r="PA137" s="2069"/>
      <c r="PB137" s="2071"/>
      <c r="PC137" s="2069"/>
      <c r="PD137" s="2069"/>
      <c r="PE137" s="2070"/>
      <c r="PF137" s="2069"/>
      <c r="PG137" s="2069"/>
      <c r="PH137" s="2069"/>
      <c r="PI137" s="2069"/>
      <c r="PJ137" s="2070"/>
      <c r="PK137" s="2069"/>
      <c r="PL137" s="2069"/>
      <c r="PM137" s="2069"/>
      <c r="PN137" s="2069"/>
      <c r="PO137" s="2070"/>
      <c r="PP137" s="2069"/>
      <c r="PQ137" s="2069"/>
      <c r="PR137" s="2069"/>
      <c r="PS137" s="2069"/>
      <c r="PT137" s="2070"/>
      <c r="PU137" s="2069"/>
      <c r="PV137" s="2069"/>
      <c r="PW137" s="2069"/>
      <c r="PX137" s="2069"/>
      <c r="PY137" s="2070"/>
      <c r="PZ137" s="2069"/>
      <c r="QA137" s="2069"/>
      <c r="QB137" s="2069"/>
      <c r="QC137" s="2069"/>
      <c r="QD137" s="2070"/>
      <c r="QE137" s="2069"/>
      <c r="QF137" s="2069"/>
      <c r="QG137" s="2069"/>
      <c r="QH137" s="2069"/>
      <c r="QI137" s="2070"/>
      <c r="QJ137" s="2069"/>
      <c r="QK137" s="2069"/>
      <c r="QL137" s="2069"/>
      <c r="QM137" s="2069"/>
      <c r="QN137" s="2070"/>
      <c r="QO137" s="2069"/>
      <c r="QP137" s="2069"/>
      <c r="QQ137" s="2069"/>
      <c r="QR137" s="2069"/>
      <c r="QS137" s="2070"/>
      <c r="QT137" s="2069"/>
      <c r="QU137" s="2069"/>
      <c r="QV137" s="2069"/>
      <c r="QW137" s="2069"/>
      <c r="QX137" s="2070"/>
      <c r="QY137" s="2069"/>
      <c r="QZ137" s="2069"/>
      <c r="RA137" s="2069"/>
      <c r="RB137" s="2069"/>
      <c r="RC137" s="1911" t="s">
        <v>1613</v>
      </c>
      <c r="RD137" s="1823"/>
      <c r="RE137" s="1823"/>
      <c r="RF137" s="1823"/>
      <c r="RG137" s="1823"/>
      <c r="RH137" s="1837"/>
      <c r="RI137" s="1823"/>
      <c r="RJ137" s="1823"/>
      <c r="RK137" s="1823"/>
      <c r="RL137" s="1823"/>
      <c r="RM137" s="1837"/>
      <c r="RN137" s="1823"/>
      <c r="RO137" s="1823"/>
      <c r="RP137" s="1823"/>
      <c r="RQ137" s="1823"/>
      <c r="RR137" s="1837"/>
      <c r="RS137" s="1823"/>
      <c r="RT137" s="1823"/>
      <c r="RU137" s="1823"/>
      <c r="RV137" s="1823"/>
      <c r="RW137" s="1824"/>
      <c r="RX137" s="1823"/>
      <c r="RY137" s="1823"/>
      <c r="RZ137" s="1823"/>
      <c r="SA137" s="1823"/>
      <c r="SB137" s="1837"/>
      <c r="SC137" s="1823"/>
      <c r="SD137" s="1823"/>
      <c r="SE137" s="1823"/>
      <c r="SF137" s="1823"/>
      <c r="SG137" s="1837"/>
      <c r="SH137" s="1823"/>
      <c r="SI137" s="1823"/>
      <c r="SJ137" s="1823"/>
      <c r="SK137" s="1823"/>
      <c r="SL137" s="1837"/>
      <c r="SM137" s="1823"/>
      <c r="SN137" s="1823"/>
      <c r="SO137" s="1823"/>
      <c r="SP137" s="1823"/>
      <c r="SQ137" s="1837"/>
      <c r="SR137" s="1799"/>
      <c r="SS137" s="1799"/>
      <c r="ST137" s="1799"/>
      <c r="SU137" s="1799"/>
      <c r="SV137" s="1799"/>
      <c r="SW137" s="1799"/>
      <c r="SX137" s="1799"/>
      <c r="SY137" s="1799"/>
      <c r="SZ137" s="1799"/>
      <c r="TA137" s="1799"/>
      <c r="TB137" s="1799"/>
      <c r="TC137" s="1799"/>
      <c r="TD137" s="1799"/>
      <c r="TE137" s="1799"/>
      <c r="TF137" s="1799"/>
      <c r="TG137" s="1799"/>
      <c r="TH137" s="1799"/>
      <c r="TI137" s="1799"/>
      <c r="TJ137" s="1799"/>
      <c r="TK137" s="1799"/>
      <c r="TL137" s="1799"/>
      <c r="TM137" s="1799"/>
      <c r="TN137" s="1799"/>
      <c r="TO137" s="1799"/>
      <c r="TP137" s="1799"/>
      <c r="TQ137" s="1799"/>
      <c r="TR137" s="1799"/>
      <c r="TS137" s="1799"/>
      <c r="TT137" s="1799"/>
      <c r="TU137" s="1799"/>
      <c r="TV137" s="1799"/>
      <c r="TW137" s="1799"/>
      <c r="TX137" s="1799"/>
      <c r="TY137" s="1799"/>
      <c r="TZ137" s="1799"/>
      <c r="UA137" s="1799"/>
      <c r="UB137" s="1799"/>
      <c r="UC137" s="1799"/>
      <c r="UD137" s="1799"/>
      <c r="UE137" s="1799"/>
      <c r="UF137" s="1799"/>
      <c r="UG137" s="1799"/>
      <c r="UH137" s="1799"/>
      <c r="UI137" s="1799"/>
      <c r="UJ137" s="1799"/>
      <c r="UK137" s="1799"/>
      <c r="UL137" s="1799"/>
      <c r="UM137" s="2203"/>
      <c r="UN137" s="2203"/>
      <c r="UO137" s="2203"/>
      <c r="UP137" s="2536"/>
      <c r="UQ137" s="2536"/>
      <c r="UR137" s="2536"/>
    </row>
    <row r="138" spans="1:569" ht="26.25" customHeight="1">
      <c r="A138" s="2536"/>
      <c r="B138" s="2536"/>
      <c r="C138" s="2536"/>
      <c r="D138" s="2536"/>
      <c r="E138" s="2536"/>
      <c r="F138" s="2536"/>
      <c r="G138" s="2536"/>
      <c r="H138" s="2536"/>
      <c r="I138" s="2536"/>
      <c r="J138" s="2536"/>
      <c r="K138" s="2536"/>
      <c r="L138" s="2536"/>
      <c r="M138" s="2536"/>
      <c r="N138" s="2536"/>
      <c r="O138" s="2536"/>
      <c r="P138" s="2536"/>
      <c r="Q138" s="2536"/>
      <c r="R138" s="2536"/>
      <c r="S138" s="2536"/>
      <c r="T138" s="2536"/>
      <c r="U138" s="2536"/>
      <c r="V138" s="2536"/>
      <c r="W138" s="2536"/>
      <c r="X138" s="2536"/>
      <c r="Y138" s="2536"/>
      <c r="Z138" s="2536"/>
      <c r="AA138" s="2536"/>
      <c r="AB138" s="2536"/>
      <c r="AC138" s="2536"/>
      <c r="AD138" s="2536"/>
      <c r="AE138" s="2536"/>
      <c r="AF138" s="2536"/>
      <c r="AG138" s="2536"/>
      <c r="AH138" s="2536"/>
      <c r="AI138" s="2536"/>
      <c r="AJ138" s="2536"/>
      <c r="AK138" s="2536"/>
      <c r="AL138" s="2536"/>
      <c r="AM138" s="2536"/>
      <c r="AN138" s="2536"/>
      <c r="AO138" s="2536"/>
      <c r="AP138" s="2536"/>
      <c r="AQ138" s="2536"/>
      <c r="AR138" s="2536"/>
      <c r="AS138" s="2536"/>
      <c r="AT138" s="2536"/>
      <c r="AU138" s="2536"/>
      <c r="AV138" s="2536"/>
      <c r="AW138" s="2536"/>
      <c r="AX138" s="2536"/>
      <c r="AY138" s="2536"/>
      <c r="AZ138" s="2536"/>
      <c r="BA138" s="2536"/>
      <c r="BB138" s="2536"/>
      <c r="BC138" s="2536"/>
      <c r="BD138" s="2536"/>
      <c r="BE138" s="2536"/>
      <c r="BF138" s="2536"/>
      <c r="BG138" s="2536"/>
      <c r="BH138" s="2536"/>
      <c r="BI138" s="2536"/>
      <c r="BJ138" s="2536"/>
      <c r="BK138" s="2536"/>
      <c r="BL138" s="2536"/>
      <c r="BM138" s="2536"/>
      <c r="BN138" s="2536"/>
      <c r="BO138" s="2536"/>
      <c r="BP138" s="2536"/>
      <c r="BQ138" s="2536"/>
      <c r="BR138" s="2536"/>
      <c r="BS138" s="2536"/>
      <c r="BT138" s="2536"/>
      <c r="BU138" s="2536"/>
      <c r="BV138" s="2536"/>
      <c r="BW138" s="2536"/>
      <c r="BX138" s="2536"/>
      <c r="BY138" s="2536"/>
      <c r="BZ138" s="2536"/>
      <c r="CA138" s="2536"/>
      <c r="CB138" s="2536"/>
      <c r="CC138" s="2536"/>
      <c r="CD138" s="2536"/>
      <c r="CE138" s="2536"/>
      <c r="CF138" s="2536"/>
      <c r="CG138" s="2536"/>
      <c r="CH138" s="2536"/>
      <c r="CI138" s="2536"/>
      <c r="CJ138" s="2536"/>
      <c r="CK138" s="2536"/>
      <c r="CL138" s="2536"/>
      <c r="CM138" s="2536"/>
      <c r="CN138" s="2536"/>
      <c r="CO138" s="2536"/>
      <c r="CP138" s="2536"/>
      <c r="CQ138" s="2536"/>
      <c r="CR138" s="2536"/>
      <c r="CS138" s="2536"/>
      <c r="CT138" s="2536"/>
      <c r="CU138" s="2536"/>
      <c r="CV138" s="2536"/>
      <c r="CW138" s="2536"/>
      <c r="CX138" s="2536"/>
      <c r="CY138" s="2536"/>
      <c r="CZ138" s="2536"/>
      <c r="DA138" s="2536"/>
      <c r="DB138" s="2536"/>
      <c r="DC138" s="2536"/>
      <c r="DD138" s="2536"/>
      <c r="DE138" s="2536"/>
      <c r="DF138" s="2536"/>
      <c r="DG138" s="2536"/>
      <c r="DH138" s="2536"/>
      <c r="DI138" s="2536"/>
      <c r="DJ138" s="2536"/>
      <c r="DK138" s="2536"/>
      <c r="DL138" s="2536"/>
      <c r="DM138" s="2536"/>
      <c r="DN138" s="2536"/>
      <c r="DO138" s="2536"/>
      <c r="DP138" s="2536"/>
      <c r="DQ138" s="2536"/>
      <c r="DR138" s="2536"/>
      <c r="DS138" s="2536"/>
      <c r="DT138" s="2536"/>
      <c r="DU138" s="2536"/>
      <c r="DV138" s="2536"/>
      <c r="DW138" s="2536"/>
      <c r="DX138" s="2536"/>
      <c r="DY138" s="2536"/>
      <c r="DZ138" s="2536"/>
      <c r="EA138" s="2536"/>
      <c r="EB138" s="2536"/>
      <c r="EC138" s="2536"/>
      <c r="ED138" s="2536"/>
      <c r="EE138" s="2536"/>
      <c r="EF138" s="2536"/>
      <c r="EG138" s="2536"/>
      <c r="EH138" s="2536"/>
      <c r="EI138" s="2536"/>
      <c r="EJ138" s="2536"/>
      <c r="EK138" s="2536"/>
      <c r="EL138" s="2536"/>
      <c r="EM138" s="2536"/>
      <c r="EN138" s="2536"/>
      <c r="EO138" s="2536"/>
      <c r="EP138" s="2536"/>
      <c r="EQ138" s="2536"/>
      <c r="ER138" s="2536"/>
      <c r="ES138" s="2536"/>
      <c r="ET138" s="2536"/>
      <c r="EU138" s="2536"/>
      <c r="EV138" s="2536"/>
      <c r="EW138" s="2536"/>
      <c r="EX138" s="2536"/>
      <c r="EY138" s="2536"/>
      <c r="EZ138" s="2536"/>
      <c r="FA138" s="2536"/>
      <c r="FB138" s="2536"/>
      <c r="FC138" s="2536"/>
      <c r="FD138" s="2536"/>
      <c r="FE138" s="2536"/>
      <c r="FF138" s="2536"/>
      <c r="FG138" s="2536"/>
      <c r="FH138" s="2536"/>
      <c r="FI138" s="2536"/>
      <c r="FJ138" s="2536"/>
      <c r="FK138" s="2536"/>
      <c r="FL138" s="2536"/>
      <c r="FM138" s="2536"/>
      <c r="FN138" s="2536"/>
      <c r="FO138" s="2536"/>
      <c r="FP138" s="2536"/>
      <c r="FQ138" s="2536"/>
      <c r="FR138" s="2536"/>
      <c r="FS138" s="2536"/>
      <c r="FT138" s="2536"/>
      <c r="FU138" s="2536"/>
      <c r="FV138" s="2536"/>
      <c r="FW138" s="2536"/>
      <c r="FX138" s="2536"/>
      <c r="FY138" s="2536"/>
      <c r="FZ138" s="2536"/>
      <c r="GA138" s="2536"/>
      <c r="GB138" s="2536"/>
      <c r="GC138" s="2536"/>
      <c r="GD138" s="2536"/>
      <c r="GE138" s="2536"/>
      <c r="GF138" s="2536"/>
      <c r="GG138" s="2536"/>
      <c r="GH138" s="2536"/>
      <c r="GI138" s="2536"/>
      <c r="GJ138" s="2536"/>
      <c r="GK138" s="2536"/>
      <c r="GL138" s="2536"/>
      <c r="GM138" s="2536"/>
      <c r="GN138" s="2536"/>
      <c r="GO138" s="2536"/>
      <c r="GP138" s="2536"/>
      <c r="GQ138" s="2536"/>
      <c r="GR138" s="2536"/>
      <c r="GS138" s="2536"/>
      <c r="GT138" s="2536"/>
      <c r="GU138" s="2536"/>
      <c r="GV138" s="2536"/>
      <c r="GW138" s="2536"/>
      <c r="GX138" s="2536"/>
      <c r="GY138" s="2536"/>
      <c r="GZ138" s="2536"/>
      <c r="HA138" s="2536"/>
      <c r="HB138" s="2536"/>
      <c r="HC138" s="2536"/>
      <c r="HD138" s="2536"/>
      <c r="HE138" s="2536"/>
      <c r="HF138" s="2536"/>
      <c r="HG138" s="2536"/>
      <c r="HH138" s="2536"/>
      <c r="HI138" s="2536"/>
      <c r="HJ138" s="2536"/>
      <c r="HK138" s="2536"/>
      <c r="HL138" s="2536"/>
      <c r="HM138" s="2536"/>
      <c r="HN138" s="2536"/>
      <c r="HO138" s="2536"/>
      <c r="HP138" s="2536"/>
      <c r="HQ138" s="2536"/>
      <c r="HR138" s="2536"/>
      <c r="MT138" s="2641"/>
      <c r="MU138" s="4114"/>
      <c r="MV138" s="1888">
        <v>300</v>
      </c>
      <c r="MW138" s="1889"/>
      <c r="MX138" s="1890"/>
      <c r="MY138" s="1890"/>
      <c r="MZ138" s="1890"/>
      <c r="NA138" s="1890"/>
      <c r="NB138" s="1891"/>
      <c r="NC138" s="1890"/>
      <c r="ND138" s="1890"/>
      <c r="NE138" s="2036"/>
      <c r="NF138" s="2037"/>
      <c r="NG138" s="2038"/>
      <c r="NH138" s="2036"/>
      <c r="NI138" s="2234"/>
      <c r="NJ138" s="1890"/>
      <c r="NK138" s="1890"/>
      <c r="NL138" s="1891"/>
      <c r="NM138" s="1890"/>
      <c r="NN138" s="1890"/>
      <c r="NO138" s="1890"/>
      <c r="NP138" s="1890"/>
      <c r="NQ138" s="1891"/>
      <c r="NR138" s="1890"/>
      <c r="NS138" s="1890"/>
      <c r="NT138" s="1890"/>
      <c r="NU138" s="1890"/>
      <c r="NV138" s="2235"/>
      <c r="NW138" s="2039"/>
      <c r="NX138" s="2039"/>
      <c r="NY138" s="2039"/>
      <c r="NZ138" s="2039"/>
      <c r="OA138" s="2040"/>
      <c r="OB138" s="2039"/>
      <c r="OC138" s="2041"/>
      <c r="OD138" s="1894"/>
      <c r="OE138" s="1894"/>
      <c r="OF138" s="1895"/>
      <c r="OG138" s="1894"/>
      <c r="OH138" s="1894"/>
      <c r="OI138" s="1894"/>
      <c r="OJ138" s="1894"/>
      <c r="OK138" s="1896"/>
      <c r="OL138" s="1890"/>
      <c r="OM138" s="1890"/>
      <c r="ON138" s="1890"/>
      <c r="OO138" s="1890"/>
      <c r="OP138" s="1891"/>
      <c r="OQ138" s="1890"/>
      <c r="OR138" s="1890"/>
      <c r="OS138" s="1890"/>
      <c r="OT138" s="1890"/>
      <c r="OU138" s="1891"/>
      <c r="OV138" s="1890"/>
      <c r="OW138" s="1890"/>
      <c r="OX138" s="1890"/>
      <c r="OY138" s="1890"/>
      <c r="OZ138" s="1891"/>
      <c r="PA138" s="1890"/>
      <c r="PB138" s="1897"/>
      <c r="PC138" s="1898"/>
      <c r="PD138" s="1898"/>
      <c r="PE138" s="1899"/>
      <c r="PF138" s="1898"/>
      <c r="PG138" s="1898"/>
      <c r="PH138" s="1898"/>
      <c r="PI138" s="1898"/>
      <c r="PJ138" s="1899"/>
      <c r="PK138" s="1898"/>
      <c r="PL138" s="1898"/>
      <c r="PM138" s="1898"/>
      <c r="PN138" s="1898"/>
      <c r="PO138" s="1899"/>
      <c r="PP138" s="1898"/>
      <c r="PQ138" s="1898"/>
      <c r="PR138" s="1898"/>
      <c r="PS138" s="1898"/>
      <c r="PT138" s="1899"/>
      <c r="PU138" s="1898"/>
      <c r="PV138" s="1898"/>
      <c r="PW138" s="1898"/>
      <c r="PX138" s="1898"/>
      <c r="PY138" s="1899"/>
      <c r="PZ138" s="1898"/>
      <c r="QA138" s="1898"/>
      <c r="QB138" s="1897"/>
      <c r="QC138" s="1898"/>
      <c r="QD138" s="1899"/>
      <c r="QE138" s="1898"/>
      <c r="QF138" s="1898"/>
      <c r="QG138" s="1898"/>
      <c r="QH138" s="1898"/>
      <c r="QI138" s="1899"/>
      <c r="QJ138" s="1898"/>
      <c r="QK138" s="1898"/>
      <c r="QL138" s="1898"/>
      <c r="QM138" s="1898"/>
      <c r="QN138" s="1899"/>
      <c r="QO138" s="1898"/>
      <c r="QP138" s="1898"/>
      <c r="QQ138" s="1898"/>
      <c r="QR138" s="1898"/>
      <c r="QS138" s="1899"/>
      <c r="QT138" s="1898"/>
      <c r="QU138" s="1898"/>
      <c r="QV138" s="1898"/>
      <c r="QW138" s="1898"/>
      <c r="QX138" s="1899"/>
      <c r="QY138" s="1898"/>
      <c r="QZ138" s="1898"/>
      <c r="RA138" s="1898"/>
      <c r="RB138" s="1898"/>
      <c r="RC138" s="1899"/>
      <c r="RD138" s="1898"/>
      <c r="RE138" s="1898"/>
      <c r="RF138" s="1898"/>
      <c r="RG138" s="1898"/>
      <c r="RH138" s="1899"/>
      <c r="RI138" s="1898"/>
      <c r="RJ138" s="1898"/>
      <c r="RK138" s="1898"/>
      <c r="RL138" s="1898"/>
      <c r="RM138" s="1899"/>
      <c r="RN138" s="1898"/>
      <c r="RO138" s="1898"/>
      <c r="RP138" s="1898"/>
      <c r="RQ138" s="1898"/>
      <c r="RR138" s="1899"/>
      <c r="RS138" s="1898"/>
      <c r="RT138" s="1898"/>
      <c r="RU138" s="1898"/>
      <c r="RV138" s="1898"/>
      <c r="RW138" s="1900"/>
      <c r="RX138" s="1898"/>
      <c r="RY138" s="1898"/>
      <c r="RZ138" s="1898"/>
      <c r="SA138" s="1898"/>
      <c r="SB138" s="1899"/>
      <c r="SC138" s="1898"/>
      <c r="SD138" s="1898"/>
      <c r="SE138" s="1898"/>
      <c r="SF138" s="1898"/>
      <c r="SG138" s="1899"/>
      <c r="SH138" s="1898"/>
      <c r="SI138" s="1898"/>
      <c r="SJ138" s="1898"/>
      <c r="SK138" s="1898"/>
      <c r="SL138" s="1899"/>
      <c r="SM138" s="1898"/>
      <c r="SN138" s="1898"/>
      <c r="SO138" s="1898"/>
      <c r="SP138" s="1898"/>
      <c r="SQ138" s="1899"/>
      <c r="SR138" s="1799"/>
      <c r="SS138" s="1799"/>
      <c r="ST138" s="1799"/>
      <c r="SU138" s="1799"/>
      <c r="SV138" s="1799"/>
      <c r="SW138" s="1799"/>
      <c r="SX138" s="1799"/>
      <c r="SY138" s="1799"/>
      <c r="SZ138" s="1799"/>
      <c r="TA138" s="1799"/>
      <c r="TB138" s="1799"/>
      <c r="TC138" s="1799"/>
      <c r="TD138" s="1799"/>
      <c r="TE138" s="1799"/>
      <c r="TF138" s="1799"/>
      <c r="TG138" s="1799"/>
      <c r="TH138" s="1799"/>
      <c r="TI138" s="1799"/>
      <c r="TJ138" s="1799"/>
      <c r="TK138" s="1799"/>
      <c r="TL138" s="1799"/>
      <c r="TM138" s="1799"/>
      <c r="TN138" s="1799"/>
      <c r="TO138" s="1799"/>
      <c r="TP138" s="1799"/>
      <c r="TQ138" s="1799"/>
      <c r="TR138" s="1799"/>
      <c r="TS138" s="1799"/>
      <c r="TT138" s="1799"/>
      <c r="TU138" s="1799"/>
      <c r="TV138" s="1799"/>
      <c r="TW138" s="1799"/>
      <c r="TX138" s="1799"/>
      <c r="TY138" s="1799"/>
      <c r="TZ138" s="1799"/>
      <c r="UA138" s="1799"/>
      <c r="UB138" s="1799"/>
      <c r="UC138" s="1799"/>
      <c r="UD138" s="1799"/>
      <c r="UE138" s="1799"/>
      <c r="UF138" s="1799"/>
      <c r="UG138" s="1799"/>
      <c r="UH138" s="1799"/>
      <c r="UI138" s="1799"/>
      <c r="UJ138" s="1799"/>
      <c r="UK138" s="1799"/>
      <c r="UL138" s="1799"/>
      <c r="UM138" s="2203"/>
      <c r="UN138" s="2203"/>
      <c r="UO138" s="2203"/>
      <c r="UP138" s="2536"/>
      <c r="UQ138" s="2536"/>
      <c r="UR138" s="2536"/>
    </row>
    <row r="139" spans="1:569" ht="45" customHeight="1">
      <c r="A139" s="2536"/>
      <c r="B139" s="2536"/>
      <c r="C139" s="2536"/>
      <c r="D139" s="2540"/>
      <c r="E139" s="2541"/>
      <c r="F139" s="2540"/>
      <c r="G139" s="2541"/>
      <c r="H139" s="2540"/>
      <c r="I139" s="2541"/>
      <c r="J139" s="2540"/>
      <c r="K139" s="2541"/>
      <c r="L139" s="2540"/>
      <c r="M139" s="2541"/>
      <c r="N139" s="2540"/>
      <c r="O139" s="2541"/>
      <c r="P139" s="2540"/>
      <c r="Q139" s="2541"/>
      <c r="R139" s="2540"/>
      <c r="S139" s="2541"/>
      <c r="T139" s="2540"/>
      <c r="U139" s="2541"/>
      <c r="V139" s="2540"/>
      <c r="W139" s="2541"/>
      <c r="X139" s="2540"/>
      <c r="Y139" s="2541"/>
      <c r="Z139" s="2540"/>
      <c r="AA139" s="2541"/>
      <c r="AB139" s="2540"/>
      <c r="AC139" s="2541"/>
      <c r="AD139" s="2541"/>
      <c r="AE139" s="2540"/>
      <c r="AF139" s="2541"/>
      <c r="AG139" s="2536"/>
      <c r="AH139" s="2536"/>
      <c r="AI139" s="2536"/>
      <c r="AJ139" s="2536"/>
      <c r="AK139" s="2536"/>
      <c r="AL139" s="2536"/>
      <c r="AM139" s="2536"/>
      <c r="AN139" s="2536"/>
      <c r="AO139" s="2536"/>
      <c r="AP139" s="2536"/>
      <c r="AQ139" s="2536"/>
      <c r="AR139" s="2536"/>
      <c r="AS139" s="2536"/>
      <c r="AT139" s="2536"/>
      <c r="AU139" s="2536"/>
      <c r="AV139" s="2536"/>
      <c r="AW139" s="2536"/>
      <c r="AX139" s="2536"/>
      <c r="AY139" s="2536"/>
      <c r="AZ139" s="2536"/>
      <c r="BA139" s="2536"/>
      <c r="BB139" s="2536"/>
      <c r="BC139" s="2536"/>
      <c r="BD139" s="2536"/>
      <c r="BE139" s="2536"/>
      <c r="BF139" s="2536"/>
      <c r="BG139" s="2536"/>
      <c r="BH139" s="2536"/>
      <c r="BI139" s="2536"/>
      <c r="BJ139" s="2536"/>
      <c r="BK139" s="2536"/>
      <c r="BL139" s="2536"/>
      <c r="BM139" s="2536"/>
      <c r="BN139" s="2536"/>
      <c r="BO139" s="2536"/>
      <c r="BP139" s="2536"/>
      <c r="BQ139" s="2536"/>
      <c r="BR139" s="2536"/>
      <c r="BS139" s="2536"/>
      <c r="BT139" s="2536"/>
      <c r="BU139" s="2536"/>
      <c r="BV139" s="2536"/>
      <c r="BW139" s="2536"/>
      <c r="BX139" s="2536"/>
      <c r="BY139" s="2536"/>
      <c r="BZ139" s="2536"/>
      <c r="CA139" s="2536"/>
      <c r="CB139" s="2536"/>
      <c r="CC139" s="2536"/>
      <c r="CD139" s="2536"/>
      <c r="CE139" s="2536"/>
      <c r="CF139" s="2536"/>
      <c r="CG139" s="2536"/>
      <c r="CH139" s="2536"/>
      <c r="CI139" s="2536"/>
      <c r="CJ139" s="2536"/>
      <c r="CK139" s="2536"/>
      <c r="CL139" s="2536"/>
      <c r="CM139" s="2536"/>
      <c r="CN139" s="2536"/>
      <c r="CO139" s="2536"/>
      <c r="CP139" s="2536"/>
      <c r="CQ139" s="2536"/>
      <c r="CR139" s="2536"/>
      <c r="CS139" s="2536"/>
      <c r="CT139" s="2536"/>
      <c r="CU139" s="2536"/>
      <c r="CV139" s="2536"/>
      <c r="CW139" s="2536"/>
      <c r="CX139" s="2536"/>
      <c r="CY139" s="2536"/>
      <c r="CZ139" s="2536"/>
      <c r="DA139" s="2536"/>
      <c r="DB139" s="2536"/>
      <c r="DC139" s="2536"/>
      <c r="DD139" s="2536"/>
      <c r="DE139" s="2536"/>
      <c r="DF139" s="2536"/>
      <c r="DG139" s="2536"/>
      <c r="DH139" s="2536"/>
      <c r="DI139" s="2536"/>
      <c r="DJ139" s="2536"/>
      <c r="DK139" s="2536"/>
      <c r="DL139" s="2536"/>
      <c r="DM139" s="2536"/>
      <c r="DN139" s="2536"/>
      <c r="DO139" s="2536"/>
      <c r="DP139" s="2536"/>
      <c r="DQ139" s="2536"/>
      <c r="DR139" s="2536"/>
      <c r="DS139" s="2536"/>
      <c r="DT139" s="2536"/>
      <c r="DU139" s="2536"/>
      <c r="DV139" s="2536"/>
      <c r="DW139" s="2536"/>
      <c r="DX139" s="2536"/>
      <c r="DY139" s="2536"/>
      <c r="DZ139" s="2536"/>
      <c r="EA139" s="2536"/>
      <c r="EB139" s="2536"/>
      <c r="EC139" s="2536"/>
      <c r="ED139" s="2536"/>
      <c r="EE139" s="2536"/>
      <c r="EF139" s="2536"/>
      <c r="EG139" s="2536"/>
      <c r="EH139" s="2536"/>
      <c r="EI139" s="2536"/>
      <c r="EJ139" s="2536"/>
      <c r="EK139" s="2536"/>
      <c r="EL139" s="2536"/>
      <c r="EM139" s="2536"/>
      <c r="EN139" s="2536"/>
      <c r="EO139" s="2536"/>
      <c r="EP139" s="2536"/>
      <c r="EQ139" s="2536"/>
      <c r="ER139" s="2536"/>
      <c r="ES139" s="2536"/>
      <c r="ET139" s="2536"/>
      <c r="EU139" s="2536"/>
      <c r="EV139" s="2536"/>
      <c r="EW139" s="2536"/>
      <c r="EX139" s="2536"/>
      <c r="EY139" s="2536"/>
      <c r="EZ139" s="2536"/>
      <c r="FA139" s="2536"/>
      <c r="FB139" s="2536"/>
      <c r="FC139" s="2536"/>
      <c r="FD139" s="2536"/>
      <c r="FE139" s="2536"/>
      <c r="FF139" s="2536"/>
      <c r="FG139" s="2536"/>
      <c r="FH139" s="2536"/>
      <c r="FI139" s="2536"/>
      <c r="FJ139" s="2536"/>
      <c r="FK139" s="2536"/>
      <c r="FL139" s="2536"/>
      <c r="FM139" s="2536"/>
      <c r="FN139" s="2536"/>
      <c r="FO139" s="2536"/>
      <c r="FP139" s="2536"/>
      <c r="FQ139" s="2536"/>
      <c r="FR139" s="2536"/>
      <c r="FS139" s="2536"/>
      <c r="FT139" s="2536"/>
      <c r="FU139" s="2536"/>
      <c r="FV139" s="2536"/>
      <c r="FW139" s="2536"/>
      <c r="FX139" s="2536"/>
      <c r="FY139" s="2536"/>
      <c r="FZ139" s="2536"/>
      <c r="GA139" s="2536"/>
      <c r="GB139" s="2536"/>
      <c r="GC139" s="2536"/>
      <c r="GD139" s="2536"/>
      <c r="GE139" s="2536"/>
      <c r="GF139" s="2536"/>
      <c r="GG139" s="2536"/>
      <c r="GH139" s="2536"/>
      <c r="GI139" s="2536"/>
      <c r="GJ139" s="2536"/>
      <c r="GK139" s="2536"/>
      <c r="GL139" s="2536"/>
      <c r="GM139" s="2536"/>
      <c r="GN139" s="2536"/>
      <c r="GO139" s="2536"/>
      <c r="GP139" s="2536"/>
      <c r="GQ139" s="2536"/>
      <c r="GR139" s="2536"/>
      <c r="GS139" s="2536"/>
      <c r="GT139" s="2536"/>
      <c r="GU139" s="2536"/>
      <c r="GV139" s="2536"/>
      <c r="GW139" s="2536"/>
      <c r="GX139" s="2536"/>
      <c r="GY139" s="2536"/>
      <c r="GZ139" s="2536"/>
      <c r="HA139" s="2536"/>
      <c r="HB139" s="2536"/>
      <c r="HC139" s="2536"/>
      <c r="HD139" s="2536"/>
      <c r="HE139" s="2536"/>
      <c r="HF139" s="2536"/>
      <c r="HG139" s="2536"/>
      <c r="HH139" s="2536"/>
      <c r="HI139" s="2536"/>
      <c r="HJ139" s="2536"/>
      <c r="HK139" s="2536"/>
      <c r="HL139" s="2536"/>
      <c r="HM139" s="2536"/>
      <c r="HN139" s="2536"/>
      <c r="HO139" s="2536"/>
      <c r="HP139" s="2536"/>
      <c r="HQ139" s="2536"/>
      <c r="HR139" s="2536"/>
      <c r="MT139" s="1799"/>
      <c r="MU139" s="4114"/>
      <c r="MV139" s="1799">
        <v>290</v>
      </c>
      <c r="MW139" s="1874"/>
      <c r="MX139" s="1818"/>
      <c r="MY139" s="1818"/>
      <c r="MZ139" s="1818"/>
      <c r="NA139" s="1818"/>
      <c r="NB139" s="1819"/>
      <c r="NC139" s="1818"/>
      <c r="ND139" s="1818"/>
      <c r="NE139" s="1818"/>
      <c r="NF139" s="1818"/>
      <c r="NG139" s="1819"/>
      <c r="NH139" s="1818"/>
      <c r="NI139" s="1818"/>
      <c r="NJ139" s="1818"/>
      <c r="NK139" s="1818"/>
      <c r="NL139" s="1819"/>
      <c r="NM139" s="1818"/>
      <c r="NN139" s="1818"/>
      <c r="NO139" s="1818"/>
      <c r="NP139" s="1878"/>
      <c r="NQ139" s="1901"/>
      <c r="NR139" s="1902"/>
      <c r="NS139" s="1902"/>
      <c r="NT139" s="1902"/>
      <c r="NU139" s="1902"/>
      <c r="NV139" s="1903"/>
      <c r="NW139" s="1902"/>
      <c r="NX139" s="1902"/>
      <c r="NY139" s="1902"/>
      <c r="NZ139" s="1902"/>
      <c r="OA139" s="1903"/>
      <c r="OB139" s="1902"/>
      <c r="OC139" s="1902"/>
      <c r="OD139" s="1902"/>
      <c r="OE139" s="1902"/>
      <c r="OF139" s="1903"/>
      <c r="OG139" s="1902"/>
      <c r="OH139" s="1902"/>
      <c r="OI139" s="1902"/>
      <c r="OJ139" s="1902"/>
      <c r="OK139" s="1904"/>
      <c r="OL139" s="1818"/>
      <c r="OM139" s="1818"/>
      <c r="ON139" s="1818"/>
      <c r="OO139" s="1818"/>
      <c r="OP139" s="1819"/>
      <c r="OQ139" s="1818"/>
      <c r="OR139" s="1818"/>
      <c r="OS139" s="1818"/>
      <c r="OT139" s="1818"/>
      <c r="OU139" s="1819"/>
      <c r="OV139" s="1818"/>
      <c r="OW139" s="1818"/>
      <c r="OX139" s="1818"/>
      <c r="OY139" s="1818"/>
      <c r="OZ139" s="1819"/>
      <c r="PA139" s="1818"/>
      <c r="PB139" s="1817"/>
      <c r="PC139" s="1818"/>
      <c r="PD139" s="1818"/>
      <c r="PE139" s="1819"/>
      <c r="PF139" s="1919"/>
      <c r="PG139" s="1920"/>
      <c r="PH139" s="1920"/>
      <c r="PI139" s="1920"/>
      <c r="PJ139" s="1921"/>
      <c r="PK139" s="1920"/>
      <c r="PL139" s="1920"/>
      <c r="PM139" s="1920"/>
      <c r="PN139" s="1920"/>
      <c r="PO139" s="1921"/>
      <c r="PP139" s="1920"/>
      <c r="PQ139" s="1920"/>
      <c r="PR139" s="1920"/>
      <c r="PS139" s="1920"/>
      <c r="PT139" s="1921"/>
      <c r="PU139" s="1920"/>
      <c r="PV139" s="1920"/>
      <c r="PW139" s="1920"/>
      <c r="PX139" s="1920"/>
      <c r="PY139" s="1921"/>
      <c r="PZ139" s="1920"/>
      <c r="QA139" s="1920"/>
      <c r="QB139" s="1920"/>
      <c r="QC139" s="1920"/>
      <c r="QD139" s="1921"/>
      <c r="QE139" s="1920"/>
      <c r="QF139" s="1920"/>
      <c r="QG139" s="1920"/>
      <c r="QH139" s="1920"/>
      <c r="QI139" s="1921"/>
      <c r="QJ139" s="1920"/>
      <c r="QK139" s="1920"/>
      <c r="QL139" s="1920"/>
      <c r="QM139" s="1920"/>
      <c r="QN139" s="1921"/>
      <c r="QO139" s="1920"/>
      <c r="QP139" s="1920"/>
      <c r="QQ139" s="1920"/>
      <c r="QR139" s="1920"/>
      <c r="QS139" s="1921"/>
      <c r="QT139" s="1920"/>
      <c r="QU139" s="1920"/>
      <c r="QV139" s="1920"/>
      <c r="QW139" s="1920"/>
      <c r="QX139" s="1921"/>
      <c r="QY139" s="1920"/>
      <c r="QZ139" s="1920"/>
      <c r="RA139" s="1920"/>
      <c r="RB139" s="1920"/>
      <c r="RC139" s="1921"/>
      <c r="RD139" s="1920"/>
      <c r="RE139" s="1920"/>
      <c r="RF139" s="1920"/>
      <c r="RG139" s="1920"/>
      <c r="RH139" s="1921"/>
      <c r="RI139" s="1920"/>
      <c r="RJ139" s="1920"/>
      <c r="RK139" s="1920"/>
      <c r="RL139" s="1920"/>
      <c r="RM139" s="1921"/>
      <c r="RN139" s="1920"/>
      <c r="RO139" s="1920"/>
      <c r="RP139" s="1920"/>
      <c r="RQ139" s="1920"/>
      <c r="RR139" s="1921"/>
      <c r="RS139" s="1920"/>
      <c r="RT139" s="1920"/>
      <c r="RU139" s="1920"/>
      <c r="RV139" s="1920"/>
      <c r="RW139" s="1921"/>
      <c r="RX139" s="1920"/>
      <c r="RY139" s="1920"/>
      <c r="RZ139" s="1920"/>
      <c r="SA139" s="1920"/>
      <c r="SB139" s="1921"/>
      <c r="SC139" s="1920"/>
      <c r="SD139" s="1920"/>
      <c r="SE139" s="1920"/>
      <c r="SF139" s="1920"/>
      <c r="SG139" s="1921"/>
      <c r="SH139" s="1920"/>
      <c r="SI139" s="1920"/>
      <c r="SJ139" s="1920"/>
      <c r="SK139" s="1920"/>
      <c r="SL139" s="1921"/>
      <c r="SM139" s="1920"/>
      <c r="SN139" s="1920"/>
      <c r="SO139" s="1920"/>
      <c r="SP139" s="1920"/>
      <c r="SQ139" s="1922" t="s">
        <v>1614</v>
      </c>
      <c r="SR139" s="1799"/>
      <c r="SS139" s="1799"/>
      <c r="ST139" s="1799"/>
      <c r="SU139" s="1799"/>
      <c r="SV139" s="1799"/>
      <c r="SW139" s="1799"/>
      <c r="SX139" s="1799"/>
      <c r="SY139" s="1799"/>
      <c r="SZ139" s="1799"/>
      <c r="TA139" s="1799"/>
      <c r="TB139" s="1799"/>
      <c r="TC139" s="1799"/>
      <c r="TD139" s="1799"/>
      <c r="TE139" s="1799"/>
      <c r="TF139" s="1799"/>
      <c r="TG139" s="1799"/>
      <c r="TH139" s="1799"/>
      <c r="TI139" s="1799"/>
      <c r="TJ139" s="1799"/>
      <c r="TK139" s="1799"/>
      <c r="TL139" s="1799"/>
      <c r="TM139" s="1799"/>
      <c r="TN139" s="1799"/>
      <c r="TO139" s="1799"/>
      <c r="TP139" s="1799"/>
      <c r="TQ139" s="1799"/>
      <c r="TR139" s="1799"/>
      <c r="TS139" s="1799"/>
      <c r="TT139" s="1799"/>
      <c r="TU139" s="1799"/>
      <c r="TV139" s="1799"/>
      <c r="TW139" s="1799"/>
      <c r="TX139" s="1799"/>
      <c r="TY139" s="1799"/>
      <c r="TZ139" s="1799"/>
      <c r="UA139" s="1799"/>
      <c r="UB139" s="1799"/>
      <c r="UC139" s="1799"/>
      <c r="UD139" s="1799"/>
      <c r="UE139" s="1799"/>
      <c r="UF139" s="1799"/>
      <c r="UG139" s="1799"/>
      <c r="UH139" s="1799"/>
      <c r="UI139" s="1799"/>
      <c r="UJ139" s="1799"/>
      <c r="UK139" s="1799"/>
      <c r="UL139" s="1799"/>
      <c r="UM139" s="2203"/>
      <c r="UN139" s="2203"/>
      <c r="UO139" s="2203"/>
      <c r="UP139" s="2536"/>
      <c r="UQ139" s="2536"/>
      <c r="UR139" s="2536"/>
    </row>
    <row r="140" spans="1:569">
      <c r="A140" s="2536"/>
      <c r="B140" s="2536"/>
      <c r="C140" s="2536"/>
      <c r="D140" s="2540"/>
      <c r="E140" s="2541"/>
      <c r="F140" s="2540"/>
      <c r="G140" s="2541"/>
      <c r="H140" s="2540"/>
      <c r="I140" s="2541"/>
      <c r="J140" s="2540"/>
      <c r="K140" s="2541"/>
      <c r="L140" s="2540"/>
      <c r="M140" s="2541"/>
      <c r="N140" s="2540"/>
      <c r="O140" s="2541"/>
      <c r="P140" s="2540"/>
      <c r="Q140" s="2541"/>
      <c r="R140" s="2540"/>
      <c r="S140" s="2541"/>
      <c r="T140" s="2540"/>
      <c r="U140" s="2541"/>
      <c r="V140" s="2540"/>
      <c r="W140" s="2541"/>
      <c r="X140" s="2540"/>
      <c r="Y140" s="2541"/>
      <c r="Z140" s="2540"/>
      <c r="AA140" s="2541"/>
      <c r="AB140" s="2540"/>
      <c r="AC140" s="2541"/>
      <c r="AD140" s="2541"/>
      <c r="AE140" s="2540"/>
      <c r="AF140" s="2541"/>
      <c r="AG140" s="2536"/>
      <c r="AH140" s="2536"/>
      <c r="AI140" s="2536"/>
      <c r="AJ140" s="2536"/>
      <c r="AK140" s="2536"/>
      <c r="AL140" s="2536"/>
      <c r="AM140" s="2536"/>
      <c r="AN140" s="2536"/>
      <c r="AO140" s="2536"/>
      <c r="AP140" s="2536"/>
      <c r="AQ140" s="2536"/>
      <c r="AR140" s="2536"/>
      <c r="AS140" s="2536"/>
      <c r="AT140" s="2536"/>
      <c r="AU140" s="2536"/>
      <c r="AV140" s="2536"/>
      <c r="AW140" s="2536"/>
      <c r="AX140" s="2536"/>
      <c r="AY140" s="2536"/>
      <c r="AZ140" s="2536"/>
      <c r="BA140" s="2536"/>
      <c r="BB140" s="2536"/>
      <c r="BC140" s="2536"/>
      <c r="BD140" s="2536"/>
      <c r="BE140" s="2536"/>
      <c r="BF140" s="2536"/>
      <c r="BG140" s="2536"/>
      <c r="BH140" s="2536"/>
      <c r="BI140" s="2536"/>
      <c r="BJ140" s="2536"/>
      <c r="BK140" s="2536"/>
      <c r="BL140" s="2536"/>
      <c r="BM140" s="2536"/>
      <c r="BN140" s="2536"/>
      <c r="BO140" s="2536"/>
      <c r="BP140" s="2536"/>
      <c r="BQ140" s="2536"/>
      <c r="BR140" s="2536"/>
      <c r="BS140" s="2536"/>
      <c r="BT140" s="2536"/>
      <c r="BU140" s="2536"/>
      <c r="BV140" s="2536"/>
      <c r="BW140" s="2536"/>
      <c r="BX140" s="2536"/>
      <c r="BY140" s="2536"/>
      <c r="BZ140" s="2536"/>
      <c r="CA140" s="2536"/>
      <c r="CB140" s="2536"/>
      <c r="CC140" s="2536"/>
      <c r="CD140" s="2536"/>
      <c r="CE140" s="2536"/>
      <c r="CF140" s="2536"/>
      <c r="CG140" s="2536"/>
      <c r="CH140" s="2536"/>
      <c r="CI140" s="2536"/>
      <c r="CJ140" s="2536"/>
      <c r="CK140" s="2536"/>
      <c r="CL140" s="2536"/>
      <c r="CM140" s="2536"/>
      <c r="CN140" s="2536"/>
      <c r="CO140" s="2536"/>
      <c r="CP140" s="2536"/>
      <c r="CQ140" s="2536"/>
      <c r="CR140" s="2536"/>
      <c r="CS140" s="2536"/>
      <c r="CT140" s="2536"/>
      <c r="CU140" s="2536"/>
      <c r="CV140" s="2536"/>
      <c r="CW140" s="2536"/>
      <c r="CX140" s="2536"/>
      <c r="CY140" s="2536"/>
      <c r="CZ140" s="2536"/>
      <c r="DA140" s="2536"/>
      <c r="DB140" s="2536"/>
      <c r="DC140" s="2536"/>
      <c r="DD140" s="2536"/>
      <c r="DE140" s="2536"/>
      <c r="DF140" s="2536"/>
      <c r="DG140" s="2536"/>
      <c r="DH140" s="2536"/>
      <c r="DI140" s="2536"/>
      <c r="DJ140" s="2536"/>
      <c r="DK140" s="2536"/>
      <c r="DL140" s="2536"/>
      <c r="DM140" s="2536"/>
      <c r="DN140" s="2536"/>
      <c r="DO140" s="2536"/>
      <c r="DP140" s="2536"/>
      <c r="DQ140" s="2536"/>
      <c r="DR140" s="2536"/>
      <c r="DS140" s="2536"/>
      <c r="DT140" s="2536"/>
      <c r="DU140" s="2536"/>
      <c r="DV140" s="2536"/>
      <c r="DW140" s="2536"/>
      <c r="DX140" s="2536"/>
      <c r="DY140" s="2536"/>
      <c r="DZ140" s="2536"/>
      <c r="EA140" s="2536"/>
      <c r="EB140" s="2536"/>
      <c r="EC140" s="2536"/>
      <c r="ED140" s="2536"/>
      <c r="EE140" s="2536"/>
      <c r="EF140" s="2536"/>
      <c r="EG140" s="2536"/>
      <c r="EH140" s="2536"/>
      <c r="EI140" s="2536"/>
      <c r="EJ140" s="2536"/>
      <c r="EK140" s="2536"/>
      <c r="EL140" s="2536"/>
      <c r="EM140" s="2536"/>
      <c r="EN140" s="2536"/>
      <c r="EO140" s="2536"/>
      <c r="EP140" s="2536"/>
      <c r="EQ140" s="2536"/>
      <c r="ER140" s="2536"/>
      <c r="ES140" s="2536"/>
      <c r="ET140" s="2536"/>
      <c r="EU140" s="2536"/>
      <c r="EV140" s="2536"/>
      <c r="EW140" s="2536"/>
      <c r="EX140" s="2536"/>
      <c r="EY140" s="2536"/>
      <c r="EZ140" s="2536"/>
      <c r="FA140" s="2536"/>
      <c r="FB140" s="2536"/>
      <c r="FC140" s="2536"/>
      <c r="FD140" s="2536"/>
      <c r="FE140" s="2536"/>
      <c r="FF140" s="2536"/>
      <c r="FG140" s="2536"/>
      <c r="FH140" s="2536"/>
      <c r="FI140" s="2536"/>
      <c r="FJ140" s="2536"/>
      <c r="FK140" s="2536"/>
      <c r="FL140" s="2536"/>
      <c r="FM140" s="2536"/>
      <c r="FN140" s="2536"/>
      <c r="FO140" s="2536"/>
      <c r="FP140" s="2536"/>
      <c r="FQ140" s="2536"/>
      <c r="FR140" s="2536"/>
      <c r="FS140" s="2536"/>
      <c r="FT140" s="2536"/>
      <c r="FU140" s="2536"/>
      <c r="FV140" s="2536"/>
      <c r="FW140" s="2536"/>
      <c r="FX140" s="2536"/>
      <c r="FY140" s="2536"/>
      <c r="FZ140" s="2536"/>
      <c r="GA140" s="2536"/>
      <c r="GB140" s="2536"/>
      <c r="GC140" s="2536"/>
      <c r="GD140" s="2536"/>
      <c r="GE140" s="2536"/>
      <c r="GF140" s="2536"/>
      <c r="GG140" s="2536"/>
      <c r="GH140" s="2536"/>
      <c r="GI140" s="2536"/>
      <c r="GJ140" s="2536"/>
      <c r="GK140" s="2536"/>
      <c r="GL140" s="2536"/>
      <c r="GM140" s="2536"/>
      <c r="GN140" s="2536"/>
      <c r="GO140" s="2536"/>
      <c r="GP140" s="2536"/>
      <c r="GQ140" s="2536"/>
      <c r="GR140" s="2536"/>
      <c r="GS140" s="2536"/>
      <c r="GT140" s="2536"/>
      <c r="GU140" s="2536"/>
      <c r="GV140" s="2536"/>
      <c r="GW140" s="2536"/>
      <c r="GX140" s="2536"/>
      <c r="GY140" s="2536"/>
      <c r="GZ140" s="2536"/>
      <c r="HA140" s="2536"/>
      <c r="HB140" s="2536"/>
      <c r="HC140" s="2536"/>
      <c r="HD140" s="2536"/>
      <c r="HE140" s="2536"/>
      <c r="HF140" s="2536"/>
      <c r="HG140" s="2536"/>
      <c r="HH140" s="2536"/>
      <c r="HI140" s="2536"/>
      <c r="HJ140" s="2536"/>
      <c r="HK140" s="2536"/>
      <c r="HL140" s="2536"/>
      <c r="HM140" s="2536"/>
      <c r="HN140" s="2536"/>
      <c r="HO140" s="2536"/>
      <c r="HP140" s="2536"/>
      <c r="HQ140" s="2536"/>
      <c r="HR140" s="2536"/>
      <c r="MT140" s="1827"/>
      <c r="MU140" s="4114"/>
      <c r="MV140" s="4115">
        <v>280</v>
      </c>
      <c r="MW140" s="1840"/>
      <c r="MX140" s="1823"/>
      <c r="MY140" s="1823"/>
      <c r="MZ140" s="1823"/>
      <c r="NA140" s="1823"/>
      <c r="NB140" s="1837"/>
      <c r="NC140" s="1823"/>
      <c r="ND140" s="1823"/>
      <c r="NE140" s="1823"/>
      <c r="NF140" s="1823"/>
      <c r="NG140" s="1837"/>
      <c r="NH140" s="2241" t="s">
        <v>1587</v>
      </c>
      <c r="NI140" s="2010"/>
      <c r="NJ140" s="2010"/>
      <c r="NK140" s="2010"/>
      <c r="NL140" s="2011"/>
      <c r="NM140" s="2010"/>
      <c r="NN140" s="2010"/>
      <c r="NO140" s="2010"/>
      <c r="NP140" s="2010"/>
      <c r="NQ140" s="2242" t="s">
        <v>1588</v>
      </c>
      <c r="NR140" s="1867"/>
      <c r="NS140" s="1867"/>
      <c r="NT140" s="1867"/>
      <c r="NU140" s="1867"/>
      <c r="NV140" s="1868"/>
      <c r="NW140" s="1867"/>
      <c r="NX140" s="1867"/>
      <c r="NY140" s="1867"/>
      <c r="NZ140" s="2207" t="s">
        <v>1753</v>
      </c>
      <c r="OA140" s="2243"/>
      <c r="OB140" s="2244"/>
      <c r="OC140" s="2244"/>
      <c r="OD140" s="2244"/>
      <c r="OE140" s="2244"/>
      <c r="OF140" s="2243"/>
      <c r="OG140" s="2244"/>
      <c r="OH140" s="2244"/>
      <c r="OI140" s="2244"/>
      <c r="OJ140" s="2244"/>
      <c r="OK140" s="2245"/>
      <c r="OL140" s="2208"/>
      <c r="OM140" s="2208"/>
      <c r="ON140" s="2208"/>
      <c r="OO140" s="2208"/>
      <c r="OP140" s="2246"/>
      <c r="OQ140" s="2208"/>
      <c r="OR140" s="2208"/>
      <c r="OS140" s="2208"/>
      <c r="OT140" s="2208"/>
      <c r="OU140" s="2246"/>
      <c r="OV140" s="2208"/>
      <c r="OW140" s="2208"/>
      <c r="OX140" s="2208"/>
      <c r="OY140" s="2208"/>
      <c r="OZ140" s="2246"/>
      <c r="PA140" s="2208"/>
      <c r="PB140" s="2207"/>
      <c r="PC140" s="2208"/>
      <c r="PD140" s="2208"/>
      <c r="PE140" s="2246"/>
      <c r="PF140" s="2208"/>
      <c r="PG140" s="2208"/>
      <c r="PH140" s="2208"/>
      <c r="PI140" s="2208"/>
      <c r="PJ140" s="2209" t="s">
        <v>1752</v>
      </c>
      <c r="PK140" s="1823"/>
      <c r="PL140" s="1823"/>
      <c r="PM140" s="1823"/>
      <c r="PN140" s="1823"/>
      <c r="PO140" s="1837"/>
      <c r="PP140" s="1823"/>
      <c r="PQ140" s="1823"/>
      <c r="PR140" s="1823"/>
      <c r="PS140" s="1823"/>
      <c r="PT140" s="1837"/>
      <c r="PU140" s="1823"/>
      <c r="PV140" s="1823"/>
      <c r="PW140" s="1823"/>
      <c r="PX140" s="1823"/>
      <c r="PY140" s="1837"/>
      <c r="PZ140" s="1823"/>
      <c r="QA140" s="1823"/>
      <c r="QB140" s="1823"/>
      <c r="QC140" s="1823"/>
      <c r="QD140" s="1837"/>
      <c r="QE140" s="1823"/>
      <c r="QF140" s="1823"/>
      <c r="QG140" s="1823"/>
      <c r="QH140" s="1823"/>
      <c r="QI140" s="1837"/>
      <c r="QJ140" s="1823"/>
      <c r="QK140" s="1823"/>
      <c r="QL140" s="1823"/>
      <c r="QM140" s="1823"/>
      <c r="QN140" s="1837"/>
      <c r="QO140" s="1823"/>
      <c r="QP140" s="1823"/>
      <c r="QQ140" s="1823"/>
      <c r="QR140" s="1823"/>
      <c r="QS140" s="1837"/>
      <c r="QT140" s="1823"/>
      <c r="QU140" s="1823"/>
      <c r="QV140" s="1823"/>
      <c r="QW140" s="1823"/>
      <c r="QX140" s="1837"/>
      <c r="QY140" s="1823"/>
      <c r="QZ140" s="1823"/>
      <c r="RA140" s="1823"/>
      <c r="RB140" s="1823"/>
      <c r="RC140" s="1837"/>
      <c r="RD140" s="1823"/>
      <c r="RE140" s="1823"/>
      <c r="RF140" s="1823"/>
      <c r="RG140" s="1823"/>
      <c r="RH140" s="1837"/>
      <c r="RI140" s="1823"/>
      <c r="RJ140" s="1823"/>
      <c r="RK140" s="1823"/>
      <c r="RL140" s="1823"/>
      <c r="RM140" s="1837"/>
      <c r="RN140" s="1823"/>
      <c r="RO140" s="1823"/>
      <c r="RP140" s="1823"/>
      <c r="RQ140" s="1823"/>
      <c r="RR140" s="1837"/>
      <c r="RS140" s="1823"/>
      <c r="RT140" s="1823"/>
      <c r="RU140" s="1823"/>
      <c r="RV140" s="1823"/>
      <c r="RW140" s="1837"/>
      <c r="RX140" s="1823"/>
      <c r="RY140" s="1823"/>
      <c r="RZ140" s="1823"/>
      <c r="SA140" s="1823"/>
      <c r="SB140" s="1837"/>
      <c r="SC140" s="1823"/>
      <c r="SD140" s="1823"/>
      <c r="SE140" s="1823"/>
      <c r="SF140" s="1823"/>
      <c r="SG140" s="1837"/>
      <c r="SH140" s="1823"/>
      <c r="SI140" s="1823"/>
      <c r="SJ140" s="1823"/>
      <c r="SK140" s="1823"/>
      <c r="SL140" s="1837"/>
      <c r="SM140" s="1823"/>
      <c r="SN140" s="1823"/>
      <c r="SO140" s="1823"/>
      <c r="SP140" s="1823"/>
      <c r="SQ140" s="1837"/>
      <c r="SR140" s="1799"/>
      <c r="SS140" s="1799"/>
      <c r="ST140" s="1799"/>
      <c r="SU140" s="1799"/>
      <c r="SV140" s="1799"/>
      <c r="SW140" s="1799"/>
      <c r="SX140" s="1799"/>
      <c r="SY140" s="1799"/>
      <c r="SZ140" s="1799"/>
      <c r="TA140" s="1799"/>
      <c r="TB140" s="1799"/>
      <c r="TC140" s="1799"/>
      <c r="TD140" s="1799"/>
      <c r="TE140" s="1799"/>
      <c r="TF140" s="1799"/>
      <c r="TG140" s="1799"/>
      <c r="TH140" s="1799"/>
      <c r="TI140" s="1799"/>
      <c r="TJ140" s="1799"/>
      <c r="TK140" s="1799"/>
      <c r="TL140" s="1799"/>
      <c r="TM140" s="1799"/>
      <c r="TN140" s="1799"/>
      <c r="TO140" s="1799"/>
      <c r="TP140" s="1799"/>
      <c r="TQ140" s="1799"/>
      <c r="TR140" s="1799"/>
      <c r="TS140" s="1799"/>
      <c r="TT140" s="1799"/>
      <c r="TU140" s="1799"/>
      <c r="TV140" s="1799"/>
      <c r="TW140" s="1799"/>
      <c r="TX140" s="1799"/>
      <c r="TY140" s="1799"/>
      <c r="TZ140" s="1799"/>
      <c r="UA140" s="1799"/>
      <c r="UB140" s="1799"/>
      <c r="UC140" s="1799"/>
      <c r="UD140" s="1799"/>
      <c r="UE140" s="1799"/>
      <c r="UF140" s="1799"/>
      <c r="UG140" s="1799"/>
      <c r="UH140" s="1799"/>
      <c r="UI140" s="1799"/>
      <c r="UJ140" s="1799"/>
      <c r="UK140" s="1799"/>
      <c r="UL140" s="1799"/>
      <c r="UM140" s="2203"/>
      <c r="UN140" s="2203"/>
      <c r="UO140" s="2203"/>
      <c r="UP140" s="2536"/>
      <c r="UQ140" s="2536"/>
      <c r="UR140" s="2536"/>
    </row>
    <row r="141" spans="1:569">
      <c r="A141" s="2536"/>
      <c r="B141" s="2536"/>
      <c r="C141" s="2536"/>
      <c r="D141" s="2540"/>
      <c r="E141" s="2541"/>
      <c r="F141" s="2540"/>
      <c r="G141" s="2541"/>
      <c r="H141" s="2540"/>
      <c r="I141" s="2541"/>
      <c r="J141" s="2540"/>
      <c r="K141" s="2541"/>
      <c r="L141" s="2540"/>
      <c r="M141" s="2541"/>
      <c r="N141" s="2540"/>
      <c r="O141" s="2541"/>
      <c r="P141" s="2540"/>
      <c r="Q141" s="2541"/>
      <c r="R141" s="2540"/>
      <c r="S141" s="2541"/>
      <c r="T141" s="2540"/>
      <c r="U141" s="2541"/>
      <c r="V141" s="2540"/>
      <c r="W141" s="2541"/>
      <c r="X141" s="2540"/>
      <c r="Y141" s="2541"/>
      <c r="Z141" s="2540"/>
      <c r="AA141" s="2541"/>
      <c r="AB141" s="2540"/>
      <c r="AC141" s="2541"/>
      <c r="AD141" s="2541"/>
      <c r="AE141" s="2540"/>
      <c r="AF141" s="2541"/>
      <c r="AG141" s="2536"/>
      <c r="AH141" s="2536"/>
      <c r="AI141" s="2536"/>
      <c r="AJ141" s="2536"/>
      <c r="AK141" s="2536"/>
      <c r="AL141" s="2536"/>
      <c r="AM141" s="2536"/>
      <c r="AN141" s="2536"/>
      <c r="AO141" s="2536"/>
      <c r="AP141" s="2536"/>
      <c r="AQ141" s="2536"/>
      <c r="AR141" s="2536"/>
      <c r="AS141" s="2536"/>
      <c r="AT141" s="2536"/>
      <c r="AU141" s="2536"/>
      <c r="AV141" s="2536"/>
      <c r="AW141" s="2536"/>
      <c r="AX141" s="2536"/>
      <c r="AY141" s="2536"/>
      <c r="AZ141" s="2536"/>
      <c r="BA141" s="2536"/>
      <c r="BB141" s="2536"/>
      <c r="BC141" s="2536"/>
      <c r="BD141" s="2536"/>
      <c r="BE141" s="2536"/>
      <c r="BF141" s="2536"/>
      <c r="BG141" s="2536"/>
      <c r="BH141" s="2536"/>
      <c r="BI141" s="2536"/>
      <c r="BJ141" s="2536"/>
      <c r="BK141" s="2536"/>
      <c r="BL141" s="2536"/>
      <c r="BM141" s="2536"/>
      <c r="BN141" s="2536"/>
      <c r="BO141" s="2536"/>
      <c r="BP141" s="2536"/>
      <c r="BQ141" s="2536"/>
      <c r="BR141" s="2536"/>
      <c r="BS141" s="2536"/>
      <c r="BT141" s="2536"/>
      <c r="BU141" s="2536"/>
      <c r="BV141" s="2536"/>
      <c r="BW141" s="2536"/>
      <c r="BX141" s="2536"/>
      <c r="BY141" s="2536"/>
      <c r="BZ141" s="2536"/>
      <c r="CA141" s="2536"/>
      <c r="CB141" s="2536"/>
      <c r="CC141" s="2536"/>
      <c r="CD141" s="2536"/>
      <c r="CE141" s="2536"/>
      <c r="CF141" s="2536"/>
      <c r="CG141" s="2536"/>
      <c r="CH141" s="2536"/>
      <c r="CI141" s="2536"/>
      <c r="CJ141" s="2536"/>
      <c r="CK141" s="2536"/>
      <c r="CL141" s="2536"/>
      <c r="CM141" s="2536"/>
      <c r="CN141" s="2536"/>
      <c r="CO141" s="2536"/>
      <c r="CP141" s="2536"/>
      <c r="CQ141" s="2536"/>
      <c r="CR141" s="2536"/>
      <c r="CS141" s="2536"/>
      <c r="CT141" s="2536"/>
      <c r="CU141" s="2536"/>
      <c r="CV141" s="2536"/>
      <c r="CW141" s="2536"/>
      <c r="CX141" s="2536"/>
      <c r="CY141" s="2536"/>
      <c r="CZ141" s="2536"/>
      <c r="DA141" s="2536"/>
      <c r="DB141" s="2536"/>
      <c r="DC141" s="2536"/>
      <c r="DD141" s="2536"/>
      <c r="DE141" s="2536"/>
      <c r="DF141" s="2536"/>
      <c r="DG141" s="2536"/>
      <c r="DH141" s="2536"/>
      <c r="DI141" s="2536"/>
      <c r="DJ141" s="2536"/>
      <c r="DK141" s="2536"/>
      <c r="DL141" s="2536"/>
      <c r="DM141" s="2536"/>
      <c r="DN141" s="2536"/>
      <c r="DO141" s="2536"/>
      <c r="DP141" s="2536"/>
      <c r="DQ141" s="2536"/>
      <c r="DR141" s="2536"/>
      <c r="DS141" s="2536"/>
      <c r="DT141" s="2536"/>
      <c r="DU141" s="2536"/>
      <c r="DV141" s="2536"/>
      <c r="DW141" s="2536"/>
      <c r="DX141" s="2536"/>
      <c r="DY141" s="2536"/>
      <c r="DZ141" s="2536"/>
      <c r="EA141" s="2536"/>
      <c r="EB141" s="2536"/>
      <c r="EC141" s="2536"/>
      <c r="ED141" s="2536"/>
      <c r="EE141" s="2536"/>
      <c r="EF141" s="2536"/>
      <c r="EG141" s="2536"/>
      <c r="EH141" s="2536"/>
      <c r="EI141" s="2536"/>
      <c r="EJ141" s="2536"/>
      <c r="EK141" s="2536"/>
      <c r="EL141" s="2536"/>
      <c r="EM141" s="2536"/>
      <c r="EN141" s="2536"/>
      <c r="EO141" s="2536"/>
      <c r="EP141" s="2536"/>
      <c r="EQ141" s="2536"/>
      <c r="ER141" s="2536"/>
      <c r="ES141" s="2536"/>
      <c r="ET141" s="2536"/>
      <c r="EU141" s="2536"/>
      <c r="EV141" s="2536"/>
      <c r="EW141" s="2536"/>
      <c r="EX141" s="2536"/>
      <c r="EY141" s="2536"/>
      <c r="EZ141" s="2536"/>
      <c r="FA141" s="2536"/>
      <c r="FB141" s="2536"/>
      <c r="FC141" s="2536"/>
      <c r="FD141" s="2536"/>
      <c r="FE141" s="2536"/>
      <c r="FF141" s="2536"/>
      <c r="FG141" s="2536"/>
      <c r="FH141" s="2536"/>
      <c r="FI141" s="2536"/>
      <c r="FJ141" s="2536"/>
      <c r="FK141" s="2536"/>
      <c r="FL141" s="2536"/>
      <c r="FM141" s="2536"/>
      <c r="FN141" s="2536"/>
      <c r="FO141" s="2536"/>
      <c r="FP141" s="2536"/>
      <c r="FQ141" s="2536"/>
      <c r="FR141" s="2536"/>
      <c r="FS141" s="2536"/>
      <c r="FT141" s="2536"/>
      <c r="FU141" s="2536"/>
      <c r="FV141" s="2536"/>
      <c r="FW141" s="2536"/>
      <c r="FX141" s="2536"/>
      <c r="FY141" s="2536"/>
      <c r="FZ141" s="2536"/>
      <c r="GA141" s="2536"/>
      <c r="GB141" s="2536"/>
      <c r="GC141" s="2536"/>
      <c r="GD141" s="2536"/>
      <c r="GE141" s="2536"/>
      <c r="GF141" s="2536"/>
      <c r="GG141" s="2536"/>
      <c r="GH141" s="2536"/>
      <c r="GI141" s="2536"/>
      <c r="GJ141" s="2536"/>
      <c r="GK141" s="2536"/>
      <c r="GL141" s="2536"/>
      <c r="GM141" s="2536"/>
      <c r="GN141" s="2536"/>
      <c r="GO141" s="2536"/>
      <c r="GP141" s="2536"/>
      <c r="GQ141" s="2536"/>
      <c r="GR141" s="2536"/>
      <c r="GS141" s="2536"/>
      <c r="GT141" s="2536"/>
      <c r="GU141" s="2536"/>
      <c r="GV141" s="2536"/>
      <c r="GW141" s="2536"/>
      <c r="GX141" s="2536"/>
      <c r="GY141" s="2536"/>
      <c r="GZ141" s="2536"/>
      <c r="HA141" s="2536"/>
      <c r="HB141" s="2536"/>
      <c r="HC141" s="2536"/>
      <c r="HD141" s="2536"/>
      <c r="HE141" s="2536"/>
      <c r="HF141" s="2536"/>
      <c r="HG141" s="2536"/>
      <c r="HH141" s="2536"/>
      <c r="HI141" s="2536"/>
      <c r="HJ141" s="2536"/>
      <c r="HK141" s="2536"/>
      <c r="HL141" s="2536"/>
      <c r="HM141" s="2536"/>
      <c r="HN141" s="2536"/>
      <c r="HO141" s="2536"/>
      <c r="HP141" s="2536"/>
      <c r="HQ141" s="2536"/>
      <c r="HR141" s="2536"/>
      <c r="MT141" s="1827"/>
      <c r="MU141" s="4114"/>
      <c r="MV141" s="4115"/>
      <c r="MW141" s="1840"/>
      <c r="MX141" s="1823"/>
      <c r="MY141" s="1823"/>
      <c r="MZ141" s="1823"/>
      <c r="NA141" s="1823"/>
      <c r="NB141" s="1837"/>
      <c r="NC141" s="1823"/>
      <c r="ND141" s="1823"/>
      <c r="NE141" s="1823"/>
      <c r="NF141" s="1823"/>
      <c r="NG141" s="1837"/>
      <c r="NH141" s="1823"/>
      <c r="NI141" s="1823"/>
      <c r="NJ141" s="1823"/>
      <c r="NK141" s="1823"/>
      <c r="NL141" s="2247" t="s">
        <v>1589</v>
      </c>
      <c r="NM141" s="2016"/>
      <c r="NN141" s="2016"/>
      <c r="NO141" s="2016"/>
      <c r="NP141" s="2016"/>
      <c r="NQ141" s="2017"/>
      <c r="NR141" s="2016"/>
      <c r="NS141" s="2016"/>
      <c r="NT141" s="2016"/>
      <c r="NU141" s="2016"/>
      <c r="NV141" s="2017"/>
      <c r="NW141" s="2016"/>
      <c r="NX141" s="2016"/>
      <c r="NY141" s="2016"/>
      <c r="NZ141" s="2016"/>
      <c r="OA141" s="2017"/>
      <c r="OB141" s="2016"/>
      <c r="OC141" s="2248" t="s">
        <v>1590</v>
      </c>
      <c r="OD141" s="1823"/>
      <c r="OE141" s="1823"/>
      <c r="OF141" s="1837"/>
      <c r="OG141" s="1823"/>
      <c r="OH141" s="1823"/>
      <c r="OI141" s="1823"/>
      <c r="OJ141" s="1823"/>
      <c r="OK141" s="1837"/>
      <c r="OL141" s="1823"/>
      <c r="OM141" s="1823"/>
      <c r="ON141" s="1823"/>
      <c r="OO141" s="1823"/>
      <c r="OP141" s="1837"/>
      <c r="OQ141" s="2232" t="s">
        <v>1754</v>
      </c>
      <c r="OR141" s="2230"/>
      <c r="OS141" s="2249"/>
      <c r="OT141" s="2230"/>
      <c r="OU141" s="2231"/>
      <c r="OV141" s="2230"/>
      <c r="OW141" s="2230"/>
      <c r="OX141" s="2230"/>
      <c r="OY141" s="2230"/>
      <c r="OZ141" s="2231"/>
      <c r="PA141" s="2230"/>
      <c r="PB141" s="2232"/>
      <c r="PC141" s="2230"/>
      <c r="PD141" s="2230"/>
      <c r="PE141" s="2231"/>
      <c r="PF141" s="2230"/>
      <c r="PG141" s="2230"/>
      <c r="PH141" s="2230"/>
      <c r="PI141" s="2230"/>
      <c r="PJ141" s="2231"/>
      <c r="PK141" s="2230"/>
      <c r="PL141" s="2230"/>
      <c r="PM141" s="2230"/>
      <c r="PN141" s="2230"/>
      <c r="PO141" s="2231"/>
      <c r="PP141" s="2230"/>
      <c r="PQ141" s="2230"/>
      <c r="PR141" s="2230"/>
      <c r="PS141" s="2230"/>
      <c r="PT141" s="2231"/>
      <c r="PU141" s="2230"/>
      <c r="PV141" s="2230"/>
      <c r="PW141" s="2230"/>
      <c r="PX141" s="2230"/>
      <c r="PY141" s="2231"/>
      <c r="PZ141" s="2230"/>
      <c r="QA141" s="2230"/>
      <c r="QB141" s="2230"/>
      <c r="QC141" s="2230"/>
      <c r="QD141" s="2231"/>
      <c r="QE141" s="2230"/>
      <c r="QF141" s="2249" t="s">
        <v>1755</v>
      </c>
      <c r="QG141" s="1823"/>
      <c r="QH141" s="1823"/>
      <c r="QI141" s="1837"/>
      <c r="QJ141" s="1823"/>
      <c r="QK141" s="1823"/>
      <c r="QL141" s="1823"/>
      <c r="QM141" s="1823"/>
      <c r="QN141" s="1837"/>
      <c r="QO141" s="1823"/>
      <c r="QP141" s="1823"/>
      <c r="QQ141" s="1823"/>
      <c r="QR141" s="1823"/>
      <c r="QS141" s="1837"/>
      <c r="QT141" s="1823"/>
      <c r="QU141" s="1823"/>
      <c r="QV141" s="1823"/>
      <c r="QW141" s="1823"/>
      <c r="QX141" s="1837"/>
      <c r="QY141" s="1823"/>
      <c r="QZ141" s="1823"/>
      <c r="RA141" s="1823"/>
      <c r="RB141" s="1823"/>
      <c r="RC141" s="1869"/>
      <c r="RD141" s="1823"/>
      <c r="RE141" s="1823"/>
      <c r="RF141" s="1823"/>
      <c r="RG141" s="1823"/>
      <c r="RH141" s="1837"/>
      <c r="RI141" s="1823"/>
      <c r="RJ141" s="1823"/>
      <c r="RK141" s="1823"/>
      <c r="RL141" s="1823"/>
      <c r="RM141" s="1837"/>
      <c r="RN141" s="1823"/>
      <c r="RO141" s="1823"/>
      <c r="RP141" s="1823"/>
      <c r="RQ141" s="1823"/>
      <c r="RR141" s="1837"/>
      <c r="RS141" s="1823"/>
      <c r="RT141" s="1823"/>
      <c r="RU141" s="1823"/>
      <c r="RV141" s="1823"/>
      <c r="RW141" s="1837"/>
      <c r="RX141" s="1823"/>
      <c r="RY141" s="1823"/>
      <c r="RZ141" s="1823"/>
      <c r="SA141" s="1823"/>
      <c r="SB141" s="1837"/>
      <c r="SC141" s="1823"/>
      <c r="SD141" s="1823"/>
      <c r="SE141" s="1823"/>
      <c r="SF141" s="1823"/>
      <c r="SG141" s="1837"/>
      <c r="SH141" s="1823"/>
      <c r="SI141" s="1823"/>
      <c r="SJ141" s="1823"/>
      <c r="SK141" s="1823"/>
      <c r="SL141" s="1837"/>
      <c r="SM141" s="1823"/>
      <c r="SN141" s="1823"/>
      <c r="SO141" s="1823"/>
      <c r="SP141" s="1823"/>
      <c r="SQ141" s="1837"/>
      <c r="SR141" s="1799"/>
      <c r="SS141" s="1799"/>
      <c r="ST141" s="1799"/>
      <c r="SU141" s="1799"/>
      <c r="SV141" s="1799"/>
      <c r="SW141" s="1799"/>
      <c r="SX141" s="1799"/>
      <c r="SY141" s="1799"/>
      <c r="SZ141" s="1799"/>
      <c r="TA141" s="1799"/>
      <c r="TB141" s="1799"/>
      <c r="TC141" s="1799"/>
      <c r="TD141" s="1799"/>
      <c r="TE141" s="1799"/>
      <c r="TF141" s="1799"/>
      <c r="TG141" s="1799"/>
      <c r="TH141" s="1799"/>
      <c r="TI141" s="1799"/>
      <c r="TJ141" s="1799"/>
      <c r="TK141" s="1799"/>
      <c r="TL141" s="1799"/>
      <c r="TM141" s="1799"/>
      <c r="TN141" s="1799"/>
      <c r="TO141" s="1799"/>
      <c r="TP141" s="1799"/>
      <c r="TQ141" s="1799"/>
      <c r="TR141" s="1799"/>
      <c r="TS141" s="1799"/>
      <c r="TT141" s="1799"/>
      <c r="TU141" s="1799"/>
      <c r="TV141" s="1799"/>
      <c r="TW141" s="1799"/>
      <c r="TX141" s="1799"/>
      <c r="TY141" s="1799"/>
      <c r="TZ141" s="1799"/>
      <c r="UA141" s="1799"/>
      <c r="UB141" s="1799"/>
      <c r="UC141" s="1799"/>
      <c r="UD141" s="1799"/>
      <c r="UE141" s="1799"/>
      <c r="UF141" s="1799"/>
      <c r="UG141" s="1799"/>
      <c r="UH141" s="1799"/>
      <c r="UI141" s="1799"/>
      <c r="UJ141" s="1799"/>
      <c r="UK141" s="1799"/>
      <c r="UL141" s="1799"/>
      <c r="UM141" s="2203"/>
      <c r="UN141" s="2203"/>
      <c r="UO141" s="2203"/>
      <c r="UP141" s="2536"/>
      <c r="UQ141" s="2536"/>
      <c r="UR141" s="2536"/>
    </row>
    <row r="142" spans="1:569">
      <c r="A142" s="2536"/>
      <c r="B142" s="2536"/>
      <c r="C142" s="2536"/>
      <c r="D142" s="2540"/>
      <c r="E142" s="2541"/>
      <c r="F142" s="2540"/>
      <c r="G142" s="2541"/>
      <c r="H142" s="2540"/>
      <c r="I142" s="2541"/>
      <c r="J142" s="2540"/>
      <c r="K142" s="2541"/>
      <c r="L142" s="2540"/>
      <c r="M142" s="2541"/>
      <c r="N142" s="2540"/>
      <c r="O142" s="2541"/>
      <c r="P142" s="2540"/>
      <c r="Q142" s="2541"/>
      <c r="R142" s="2540"/>
      <c r="S142" s="2541"/>
      <c r="T142" s="2540"/>
      <c r="U142" s="2541"/>
      <c r="V142" s="2540"/>
      <c r="W142" s="2541"/>
      <c r="X142" s="2540"/>
      <c r="Y142" s="2541"/>
      <c r="Z142" s="2540"/>
      <c r="AA142" s="2541"/>
      <c r="AB142" s="2540"/>
      <c r="AC142" s="2541"/>
      <c r="AD142" s="2541"/>
      <c r="AE142" s="2540"/>
      <c r="AF142" s="2541"/>
      <c r="AG142" s="2536"/>
      <c r="AH142" s="2536"/>
      <c r="AI142" s="2536"/>
      <c r="AJ142" s="2536"/>
      <c r="AK142" s="2536"/>
      <c r="AL142" s="2536"/>
      <c r="AM142" s="2536"/>
      <c r="AN142" s="2536"/>
      <c r="AO142" s="2536"/>
      <c r="AP142" s="2536"/>
      <c r="AQ142" s="2536"/>
      <c r="AR142" s="2536"/>
      <c r="AS142" s="2536"/>
      <c r="AT142" s="2536"/>
      <c r="AU142" s="2536"/>
      <c r="AV142" s="2536"/>
      <c r="AW142" s="2536"/>
      <c r="AX142" s="2536"/>
      <c r="AY142" s="2536"/>
      <c r="AZ142" s="2536"/>
      <c r="BA142" s="2536"/>
      <c r="BB142" s="2536"/>
      <c r="BC142" s="2536"/>
      <c r="BD142" s="2536"/>
      <c r="BE142" s="2536"/>
      <c r="BF142" s="2536"/>
      <c r="BG142" s="2536"/>
      <c r="BH142" s="2536"/>
      <c r="BI142" s="2536"/>
      <c r="BJ142" s="2536"/>
      <c r="BK142" s="2536"/>
      <c r="BL142" s="2536"/>
      <c r="BM142" s="2536"/>
      <c r="BN142" s="2536"/>
      <c r="BO142" s="2536"/>
      <c r="BP142" s="2536"/>
      <c r="BQ142" s="2536"/>
      <c r="BR142" s="2536"/>
      <c r="BS142" s="2536"/>
      <c r="BT142" s="2536"/>
      <c r="BU142" s="2536"/>
      <c r="BV142" s="2536"/>
      <c r="BW142" s="2536"/>
      <c r="BX142" s="2536"/>
      <c r="BY142" s="2536"/>
      <c r="BZ142" s="2536"/>
      <c r="CA142" s="2536"/>
      <c r="CB142" s="2536"/>
      <c r="CC142" s="2536"/>
      <c r="CD142" s="2536"/>
      <c r="CE142" s="2536"/>
      <c r="CF142" s="2536"/>
      <c r="CG142" s="2536"/>
      <c r="CH142" s="2536"/>
      <c r="CI142" s="2536"/>
      <c r="CJ142" s="2536"/>
      <c r="CK142" s="2536"/>
      <c r="CL142" s="2536"/>
      <c r="CM142" s="2536"/>
      <c r="CN142" s="2536"/>
      <c r="CO142" s="2536"/>
      <c r="CP142" s="2536"/>
      <c r="CQ142" s="2536"/>
      <c r="CR142" s="2536"/>
      <c r="CS142" s="2536"/>
      <c r="CT142" s="2536"/>
      <c r="CU142" s="2536"/>
      <c r="CV142" s="2536"/>
      <c r="CW142" s="2536"/>
      <c r="CX142" s="2536"/>
      <c r="CY142" s="2536"/>
      <c r="CZ142" s="2536"/>
      <c r="DA142" s="2536"/>
      <c r="DB142" s="2536"/>
      <c r="DC142" s="2536"/>
      <c r="DD142" s="2536"/>
      <c r="DE142" s="2536"/>
      <c r="DF142" s="2536"/>
      <c r="DG142" s="2536"/>
      <c r="DH142" s="2536"/>
      <c r="DI142" s="2536"/>
      <c r="DJ142" s="2536"/>
      <c r="DK142" s="2536"/>
      <c r="DL142" s="2536"/>
      <c r="DM142" s="2536"/>
      <c r="DN142" s="2536"/>
      <c r="DO142" s="2536"/>
      <c r="DP142" s="2536"/>
      <c r="DQ142" s="2536"/>
      <c r="DR142" s="2536"/>
      <c r="DS142" s="2536"/>
      <c r="DT142" s="2536"/>
      <c r="DU142" s="2536"/>
      <c r="DV142" s="2536"/>
      <c r="DW142" s="2536"/>
      <c r="DX142" s="2536"/>
      <c r="DY142" s="2536"/>
      <c r="DZ142" s="2536"/>
      <c r="EA142" s="2536"/>
      <c r="EB142" s="2536"/>
      <c r="EC142" s="2536"/>
      <c r="ED142" s="2536"/>
      <c r="EE142" s="2536"/>
      <c r="EF142" s="2536"/>
      <c r="EG142" s="2536"/>
      <c r="EH142" s="2536"/>
      <c r="EI142" s="2536"/>
      <c r="EJ142" s="2536"/>
      <c r="EK142" s="2536"/>
      <c r="EL142" s="2536"/>
      <c r="EM142" s="2536"/>
      <c r="EN142" s="2536"/>
      <c r="EO142" s="2536"/>
      <c r="EP142" s="2536"/>
      <c r="EQ142" s="2536"/>
      <c r="ER142" s="2536"/>
      <c r="ES142" s="2536"/>
      <c r="ET142" s="2536"/>
      <c r="EU142" s="2536"/>
      <c r="EV142" s="2536"/>
      <c r="EW142" s="2536"/>
      <c r="EX142" s="2536"/>
      <c r="EY142" s="2536"/>
      <c r="EZ142" s="2536"/>
      <c r="FA142" s="2536"/>
      <c r="FB142" s="2536"/>
      <c r="FC142" s="2536"/>
      <c r="FD142" s="2536"/>
      <c r="FE142" s="2536"/>
      <c r="FF142" s="2536"/>
      <c r="FG142" s="2536"/>
      <c r="FH142" s="2536"/>
      <c r="FI142" s="2536"/>
      <c r="FJ142" s="2536"/>
      <c r="FK142" s="2536"/>
      <c r="FL142" s="2536"/>
      <c r="FM142" s="2536"/>
      <c r="FN142" s="2536"/>
      <c r="FO142" s="2536"/>
      <c r="FP142" s="2536"/>
      <c r="FQ142" s="2536"/>
      <c r="FR142" s="2536"/>
      <c r="FS142" s="2536"/>
      <c r="FT142" s="2536"/>
      <c r="FU142" s="2536"/>
      <c r="FV142" s="2536"/>
      <c r="FW142" s="2536"/>
      <c r="FX142" s="2536"/>
      <c r="FY142" s="2536"/>
      <c r="FZ142" s="2536"/>
      <c r="GA142" s="2536"/>
      <c r="GB142" s="2536"/>
      <c r="GC142" s="2536"/>
      <c r="GD142" s="2536"/>
      <c r="GE142" s="2536"/>
      <c r="GF142" s="2536"/>
      <c r="GG142" s="2536"/>
      <c r="GH142" s="2536"/>
      <c r="GI142" s="2536"/>
      <c r="GJ142" s="2536"/>
      <c r="GK142" s="2536"/>
      <c r="GL142" s="2536"/>
      <c r="GM142" s="2536"/>
      <c r="GN142" s="2536"/>
      <c r="GO142" s="2536"/>
      <c r="GP142" s="2536"/>
      <c r="GQ142" s="2536"/>
      <c r="GR142" s="2536"/>
      <c r="GS142" s="2536"/>
      <c r="GT142" s="2536"/>
      <c r="GU142" s="2536"/>
      <c r="GV142" s="2536"/>
      <c r="GW142" s="2536"/>
      <c r="GX142" s="2536"/>
      <c r="GY142" s="2536"/>
      <c r="GZ142" s="2536"/>
      <c r="HA142" s="2536"/>
      <c r="HB142" s="2536"/>
      <c r="HC142" s="2536"/>
      <c r="HD142" s="2536"/>
      <c r="HE142" s="2536"/>
      <c r="HF142" s="2536"/>
      <c r="HG142" s="2536"/>
      <c r="HH142" s="2536"/>
      <c r="HI142" s="2536"/>
      <c r="HJ142" s="2536"/>
      <c r="HK142" s="2536"/>
      <c r="HL142" s="2536"/>
      <c r="HM142" s="2536"/>
      <c r="HN142" s="2536"/>
      <c r="HO142" s="2536"/>
      <c r="HP142" s="2536"/>
      <c r="HQ142" s="2536"/>
      <c r="HR142" s="2536"/>
      <c r="MT142" s="1827"/>
      <c r="MU142" s="4114"/>
      <c r="MV142" s="4115"/>
      <c r="MW142" s="1840"/>
      <c r="MX142" s="1823"/>
      <c r="MY142" s="1823"/>
      <c r="MZ142" s="1823"/>
      <c r="NA142" s="1823"/>
      <c r="NB142" s="1837"/>
      <c r="NC142" s="1823"/>
      <c r="ND142" s="1823"/>
      <c r="NE142" s="1823"/>
      <c r="NF142" s="1823"/>
      <c r="NG142" s="1837"/>
      <c r="NH142" s="1823"/>
      <c r="NI142" s="1823"/>
      <c r="NJ142" s="1823"/>
      <c r="NK142" s="1823"/>
      <c r="NL142" s="1837"/>
      <c r="NM142" s="1823"/>
      <c r="NN142" s="1823"/>
      <c r="NO142" s="1823"/>
      <c r="NP142" s="1823"/>
      <c r="NQ142" s="1837"/>
      <c r="NR142" s="1823"/>
      <c r="NS142" s="1823"/>
      <c r="NT142" s="1823"/>
      <c r="NU142" s="2015" t="s">
        <v>1591</v>
      </c>
      <c r="NV142" s="2017"/>
      <c r="NW142" s="2016"/>
      <c r="NX142" s="2016"/>
      <c r="NY142" s="2016"/>
      <c r="NZ142" s="2016"/>
      <c r="OA142" s="2017"/>
      <c r="OB142" s="2016"/>
      <c r="OC142" s="2016"/>
      <c r="OD142" s="2016"/>
      <c r="OE142" s="2016"/>
      <c r="OF142" s="2017"/>
      <c r="OG142" s="2016"/>
      <c r="OH142" s="2016"/>
      <c r="OI142" s="2016"/>
      <c r="OJ142" s="2016"/>
      <c r="OK142" s="2018" t="s">
        <v>1592</v>
      </c>
      <c r="OL142" s="1823"/>
      <c r="OM142" s="1823"/>
      <c r="ON142" s="1823"/>
      <c r="OO142" s="1823"/>
      <c r="OP142" s="1837"/>
      <c r="OQ142" s="1823"/>
      <c r="OR142" s="1823"/>
      <c r="OS142" s="1932"/>
      <c r="OT142" s="1823"/>
      <c r="OU142" s="1837"/>
      <c r="OV142" s="1823"/>
      <c r="OW142" s="1823"/>
      <c r="OX142" s="1823"/>
      <c r="OY142" s="1823"/>
      <c r="OZ142" s="1837"/>
      <c r="PA142" s="1947"/>
      <c r="PB142" s="2014"/>
      <c r="PC142" s="2022"/>
      <c r="PD142" s="2020" t="s">
        <v>1593</v>
      </c>
      <c r="PE142" s="2021"/>
      <c r="PF142" s="2022"/>
      <c r="PG142" s="2022"/>
      <c r="PH142" s="2022"/>
      <c r="PI142" s="2022"/>
      <c r="PJ142" s="2021"/>
      <c r="PK142" s="2022"/>
      <c r="PL142" s="2022"/>
      <c r="PM142" s="2022"/>
      <c r="PN142" s="2022"/>
      <c r="PO142" s="2021"/>
      <c r="PP142" s="2022"/>
      <c r="PQ142" s="2022"/>
      <c r="PR142" s="2022"/>
      <c r="PS142" s="2022"/>
      <c r="PT142" s="2021"/>
      <c r="PU142" s="2022"/>
      <c r="PV142" s="2022"/>
      <c r="PW142" s="2022"/>
      <c r="PX142" s="2022"/>
      <c r="PY142" s="2021"/>
      <c r="PZ142" s="2022"/>
      <c r="QA142" s="2022"/>
      <c r="QB142" s="2022"/>
      <c r="QC142" s="2022"/>
      <c r="QD142" s="2021"/>
      <c r="QE142" s="2022"/>
      <c r="QF142" s="2022"/>
      <c r="QG142" s="2022"/>
      <c r="QH142" s="2022"/>
      <c r="QI142" s="2021"/>
      <c r="QJ142" s="2022"/>
      <c r="QK142" s="2022"/>
      <c r="QL142" s="2022"/>
      <c r="QM142" s="2022"/>
      <c r="QN142" s="2021"/>
      <c r="QO142" s="2022"/>
      <c r="QP142" s="2022"/>
      <c r="QQ142" s="2022"/>
      <c r="QR142" s="2022"/>
      <c r="QS142" s="2021"/>
      <c r="QT142" s="2022"/>
      <c r="QU142" s="2022"/>
      <c r="QV142" s="2022"/>
      <c r="QW142" s="2022"/>
      <c r="QX142" s="2021"/>
      <c r="QY142" s="2022"/>
      <c r="QZ142" s="2022"/>
      <c r="RA142" s="2022"/>
      <c r="RB142" s="2022"/>
      <c r="RC142" s="2021"/>
      <c r="RD142" s="2022"/>
      <c r="RE142" s="2022"/>
      <c r="RF142" s="2022"/>
      <c r="RG142" s="2022"/>
      <c r="RH142" s="2021"/>
      <c r="RI142" s="2022"/>
      <c r="RJ142" s="2022"/>
      <c r="RK142" s="2022"/>
      <c r="RL142" s="2022"/>
      <c r="RM142" s="2021"/>
      <c r="RN142" s="2022"/>
      <c r="RO142" s="2022"/>
      <c r="RP142" s="2022"/>
      <c r="RQ142" s="2022"/>
      <c r="RR142" s="2021"/>
      <c r="RS142" s="2022"/>
      <c r="RT142" s="2022"/>
      <c r="RU142" s="2022"/>
      <c r="RV142" s="2022"/>
      <c r="RW142" s="2021"/>
      <c r="RX142" s="2022"/>
      <c r="RY142" s="2022"/>
      <c r="RZ142" s="2022"/>
      <c r="SA142" s="2022"/>
      <c r="SB142" s="2021"/>
      <c r="SC142" s="2022"/>
      <c r="SD142" s="2022"/>
      <c r="SE142" s="2022"/>
      <c r="SF142" s="2022"/>
      <c r="SG142" s="2021"/>
      <c r="SH142" s="2022"/>
      <c r="SI142" s="2022"/>
      <c r="SJ142" s="2022"/>
      <c r="SK142" s="2022"/>
      <c r="SL142" s="2021"/>
      <c r="SM142" s="2250"/>
      <c r="SN142" s="2022"/>
      <c r="SO142" s="2022"/>
      <c r="SP142" s="2022"/>
      <c r="SQ142" s="2023" t="s">
        <v>1594</v>
      </c>
      <c r="SR142" s="1799"/>
      <c r="SS142" s="1799"/>
      <c r="ST142" s="1799"/>
      <c r="SU142" s="1799"/>
      <c r="SV142" s="1799"/>
      <c r="SW142" s="1799"/>
      <c r="SX142" s="1799"/>
      <c r="SY142" s="1799"/>
      <c r="SZ142" s="1799"/>
      <c r="TA142" s="1799"/>
      <c r="TB142" s="1799"/>
      <c r="TC142" s="1799"/>
      <c r="TD142" s="1799"/>
      <c r="TE142" s="1799"/>
      <c r="TF142" s="1799"/>
      <c r="TG142" s="1799"/>
      <c r="TH142" s="1799"/>
      <c r="TI142" s="1799"/>
      <c r="TJ142" s="1799"/>
      <c r="TK142" s="1799"/>
      <c r="TL142" s="1799"/>
      <c r="TM142" s="1799"/>
      <c r="TN142" s="1799"/>
      <c r="TO142" s="1799"/>
      <c r="TP142" s="1799"/>
      <c r="TQ142" s="1799"/>
      <c r="TR142" s="1799"/>
      <c r="TS142" s="1799"/>
      <c r="TT142" s="1799"/>
      <c r="TU142" s="1799"/>
      <c r="TV142" s="1799"/>
      <c r="TW142" s="1799"/>
      <c r="TX142" s="1799"/>
      <c r="TY142" s="1799"/>
      <c r="TZ142" s="1799"/>
      <c r="UA142" s="1799"/>
      <c r="UB142" s="1799"/>
      <c r="UC142" s="1799"/>
      <c r="UD142" s="1799"/>
      <c r="UE142" s="1799"/>
      <c r="UF142" s="1799"/>
      <c r="UG142" s="1799"/>
      <c r="UH142" s="1799"/>
      <c r="UI142" s="1799"/>
      <c r="UJ142" s="1799"/>
      <c r="UK142" s="1799"/>
      <c r="UL142" s="1799"/>
      <c r="UM142" s="2536"/>
      <c r="UN142" s="2536"/>
      <c r="UO142" s="2536"/>
      <c r="UP142" s="2536"/>
      <c r="UQ142" s="2536"/>
      <c r="UR142" s="2536"/>
    </row>
    <row r="143" spans="1:569">
      <c r="A143" s="2536"/>
      <c r="B143" s="2536"/>
      <c r="C143" s="2536"/>
      <c r="D143" s="2540"/>
      <c r="E143" s="2541"/>
      <c r="F143" s="2540"/>
      <c r="G143" s="2541"/>
      <c r="H143" s="2540"/>
      <c r="I143" s="2541"/>
      <c r="J143" s="2540"/>
      <c r="K143" s="2541"/>
      <c r="L143" s="2540"/>
      <c r="M143" s="2541"/>
      <c r="N143" s="2540"/>
      <c r="O143" s="2541"/>
      <c r="P143" s="2540"/>
      <c r="Q143" s="2541"/>
      <c r="R143" s="2540"/>
      <c r="S143" s="2541"/>
      <c r="T143" s="2540"/>
      <c r="U143" s="2541"/>
      <c r="V143" s="2540"/>
      <c r="W143" s="2541"/>
      <c r="X143" s="2540"/>
      <c r="Y143" s="2541"/>
      <c r="Z143" s="2540"/>
      <c r="AA143" s="2541"/>
      <c r="AB143" s="2540"/>
      <c r="AC143" s="2541"/>
      <c r="AD143" s="2541"/>
      <c r="AE143" s="2540"/>
      <c r="AF143" s="2541"/>
      <c r="AG143" s="2536"/>
      <c r="AH143" s="2536"/>
      <c r="AI143" s="2536"/>
      <c r="AJ143" s="2536"/>
      <c r="AK143" s="2536"/>
      <c r="AL143" s="2536"/>
      <c r="AM143" s="2536"/>
      <c r="AN143" s="2536"/>
      <c r="AO143" s="2536"/>
      <c r="AP143" s="2536"/>
      <c r="AQ143" s="2536"/>
      <c r="AR143" s="2536"/>
      <c r="AS143" s="2536"/>
      <c r="AT143" s="2536"/>
      <c r="AU143" s="2536"/>
      <c r="AV143" s="2536"/>
      <c r="AW143" s="2536"/>
      <c r="AX143" s="2536"/>
      <c r="AY143" s="2536"/>
      <c r="AZ143" s="2536"/>
      <c r="BA143" s="2536"/>
      <c r="BB143" s="2536"/>
      <c r="BC143" s="2536"/>
      <c r="BD143" s="2536"/>
      <c r="BE143" s="2536"/>
      <c r="BF143" s="2536"/>
      <c r="BG143" s="2536"/>
      <c r="BH143" s="2536"/>
      <c r="BI143" s="2536"/>
      <c r="BJ143" s="2536"/>
      <c r="BK143" s="2536"/>
      <c r="BL143" s="2536"/>
      <c r="BM143" s="2536"/>
      <c r="BN143" s="2536"/>
      <c r="BO143" s="2536"/>
      <c r="BP143" s="2536"/>
      <c r="BQ143" s="2536"/>
      <c r="BR143" s="2536"/>
      <c r="BS143" s="2536"/>
      <c r="BT143" s="2536"/>
      <c r="BU143" s="2536"/>
      <c r="BV143" s="2536"/>
      <c r="BW143" s="2536"/>
      <c r="BX143" s="2536"/>
      <c r="BY143" s="2536"/>
      <c r="BZ143" s="2536"/>
      <c r="CA143" s="2536"/>
      <c r="CB143" s="2536"/>
      <c r="CC143" s="2536"/>
      <c r="CD143" s="2536"/>
      <c r="CE143" s="2536"/>
      <c r="CF143" s="2536"/>
      <c r="CG143" s="2536"/>
      <c r="CH143" s="2536"/>
      <c r="CI143" s="2536"/>
      <c r="CJ143" s="2536"/>
      <c r="CK143" s="2536"/>
      <c r="CL143" s="2536"/>
      <c r="CM143" s="2536"/>
      <c r="CN143" s="2536"/>
      <c r="CO143" s="2536"/>
      <c r="CP143" s="2536"/>
      <c r="CQ143" s="2536"/>
      <c r="CR143" s="2536"/>
      <c r="CS143" s="2536"/>
      <c r="CT143" s="2536"/>
      <c r="CU143" s="2536"/>
      <c r="CV143" s="2536"/>
      <c r="CW143" s="2536"/>
      <c r="CX143" s="2536"/>
      <c r="CY143" s="2536"/>
      <c r="CZ143" s="2536"/>
      <c r="DA143" s="2536"/>
      <c r="DB143" s="2536"/>
      <c r="DC143" s="2536"/>
      <c r="DD143" s="2536"/>
      <c r="DE143" s="2536"/>
      <c r="DF143" s="2536"/>
      <c r="DG143" s="2536"/>
      <c r="DH143" s="2536"/>
      <c r="DI143" s="2536"/>
      <c r="DJ143" s="2536"/>
      <c r="DK143" s="2536"/>
      <c r="DL143" s="2536"/>
      <c r="DM143" s="2536"/>
      <c r="DN143" s="2536"/>
      <c r="DO143" s="2536"/>
      <c r="DP143" s="2536"/>
      <c r="DQ143" s="2536"/>
      <c r="DR143" s="2536"/>
      <c r="DS143" s="2536"/>
      <c r="DT143" s="2536"/>
      <c r="DU143" s="2536"/>
      <c r="DV143" s="2536"/>
      <c r="DW143" s="2536"/>
      <c r="DX143" s="2536"/>
      <c r="DY143" s="2536"/>
      <c r="DZ143" s="2536"/>
      <c r="EA143" s="2536"/>
      <c r="EB143" s="2536"/>
      <c r="EC143" s="2536"/>
      <c r="ED143" s="2536"/>
      <c r="EE143" s="2536"/>
      <c r="EF143" s="2536"/>
      <c r="EG143" s="2536"/>
      <c r="EH143" s="2536"/>
      <c r="EI143" s="2536"/>
      <c r="EJ143" s="2536"/>
      <c r="EK143" s="2536"/>
      <c r="EL143" s="2536"/>
      <c r="EM143" s="2536"/>
      <c r="EN143" s="2536"/>
      <c r="EO143" s="2536"/>
      <c r="EP143" s="2536"/>
      <c r="EQ143" s="2536"/>
      <c r="ER143" s="2536"/>
      <c r="ES143" s="2536"/>
      <c r="ET143" s="2536"/>
      <c r="EU143" s="2536"/>
      <c r="EV143" s="2536"/>
      <c r="EW143" s="2536"/>
      <c r="EX143" s="2536"/>
      <c r="EY143" s="2536"/>
      <c r="EZ143" s="2536"/>
      <c r="FA143" s="2536"/>
      <c r="FB143" s="2536"/>
      <c r="FC143" s="2536"/>
      <c r="FD143" s="2536"/>
      <c r="FE143" s="2536"/>
      <c r="FF143" s="2536"/>
      <c r="FG143" s="2536"/>
      <c r="FH143" s="2536"/>
      <c r="FI143" s="2536"/>
      <c r="FJ143" s="2536"/>
      <c r="FK143" s="2536"/>
      <c r="FL143" s="2536"/>
      <c r="FM143" s="2536"/>
      <c r="FN143" s="2536"/>
      <c r="FO143" s="2536"/>
      <c r="FP143" s="2536"/>
      <c r="FQ143" s="2536"/>
      <c r="FR143" s="2536"/>
      <c r="FS143" s="2536"/>
      <c r="FT143" s="2536"/>
      <c r="FU143" s="2536"/>
      <c r="FV143" s="2536"/>
      <c r="FW143" s="2536"/>
      <c r="FX143" s="2536"/>
      <c r="FY143" s="2536"/>
      <c r="FZ143" s="2536"/>
      <c r="GA143" s="2536"/>
      <c r="GB143" s="2536"/>
      <c r="GC143" s="2536"/>
      <c r="GD143" s="2536"/>
      <c r="GE143" s="2536"/>
      <c r="GF143" s="2536"/>
      <c r="GG143" s="2536"/>
      <c r="GH143" s="2536"/>
      <c r="GI143" s="2536"/>
      <c r="GJ143" s="2536"/>
      <c r="GK143" s="2536"/>
      <c r="GL143" s="2536"/>
      <c r="GM143" s="2536"/>
      <c r="GN143" s="2536"/>
      <c r="GO143" s="2536"/>
      <c r="GP143" s="2536"/>
      <c r="GQ143" s="2536"/>
      <c r="GR143" s="2536"/>
      <c r="GS143" s="2536"/>
      <c r="GT143" s="2536"/>
      <c r="GU143" s="2536"/>
      <c r="GV143" s="2536"/>
      <c r="GW143" s="2536"/>
      <c r="GX143" s="2536"/>
      <c r="GY143" s="2536"/>
      <c r="GZ143" s="2536"/>
      <c r="HA143" s="2536"/>
      <c r="HB143" s="2536"/>
      <c r="HC143" s="2536"/>
      <c r="HD143" s="2536"/>
      <c r="HE143" s="2536"/>
      <c r="HF143" s="2536"/>
      <c r="HG143" s="2536"/>
      <c r="HH143" s="2536"/>
      <c r="HI143" s="2536"/>
      <c r="HJ143" s="2536"/>
      <c r="HK143" s="2536"/>
      <c r="HL143" s="2536"/>
      <c r="HM143" s="2536"/>
      <c r="HN143" s="2536"/>
      <c r="HO143" s="2536"/>
      <c r="HP143" s="2536"/>
      <c r="HQ143" s="2536"/>
      <c r="HR143" s="2536"/>
      <c r="MT143" s="1827"/>
      <c r="MU143" s="4114"/>
      <c r="MV143" s="4115"/>
      <c r="MW143" s="1874"/>
      <c r="MX143" s="1818"/>
      <c r="MY143" s="1818"/>
      <c r="MZ143" s="1818"/>
      <c r="NA143" s="1818"/>
      <c r="NB143" s="1819"/>
      <c r="NC143" s="1818"/>
      <c r="ND143" s="1818"/>
      <c r="NE143" s="1818"/>
      <c r="NF143" s="1818"/>
      <c r="NG143" s="1819"/>
      <c r="NH143" s="1818"/>
      <c r="NI143" s="1818"/>
      <c r="NJ143" s="1818"/>
      <c r="NK143" s="1818"/>
      <c r="NL143" s="1819"/>
      <c r="NM143" s="1818"/>
      <c r="NN143" s="1818"/>
      <c r="NO143" s="1818"/>
      <c r="NP143" s="1818"/>
      <c r="NQ143" s="1819"/>
      <c r="NR143" s="1818"/>
      <c r="NS143" s="1818"/>
      <c r="NT143" s="1818"/>
      <c r="NU143" s="1818"/>
      <c r="NV143" s="1819"/>
      <c r="NW143" s="2024" t="s">
        <v>1595</v>
      </c>
      <c r="NX143" s="2026"/>
      <c r="NY143" s="2026"/>
      <c r="NZ143" s="2026"/>
      <c r="OA143" s="2025"/>
      <c r="OB143" s="2026"/>
      <c r="OC143" s="2026"/>
      <c r="OD143" s="2026"/>
      <c r="OE143" s="2026"/>
      <c r="OF143" s="2025"/>
      <c r="OG143" s="2026"/>
      <c r="OH143" s="2026"/>
      <c r="OI143" s="2026"/>
      <c r="OJ143" s="2026"/>
      <c r="OK143" s="2025"/>
      <c r="OL143" s="2026"/>
      <c r="OM143" s="2026"/>
      <c r="ON143" s="2026"/>
      <c r="OO143" s="2026"/>
      <c r="OP143" s="2025"/>
      <c r="OQ143" s="2026"/>
      <c r="OR143" s="2026"/>
      <c r="OS143" s="2027" t="s">
        <v>1596</v>
      </c>
      <c r="OT143" s="1818"/>
      <c r="OU143" s="1819"/>
      <c r="OV143" s="1818"/>
      <c r="OW143" s="1818"/>
      <c r="OX143" s="1818"/>
      <c r="OY143" s="1818"/>
      <c r="OZ143" s="1819"/>
      <c r="PA143" s="1818"/>
      <c r="PB143" s="1817"/>
      <c r="PC143" s="1818"/>
      <c r="PD143" s="1818"/>
      <c r="PE143" s="1819"/>
      <c r="PF143" s="1818"/>
      <c r="PG143" s="1818"/>
      <c r="PH143" s="1818"/>
      <c r="PI143" s="1818"/>
      <c r="PJ143" s="1819"/>
      <c r="PK143" s="1818"/>
      <c r="PL143" s="1818"/>
      <c r="PM143" s="1818"/>
      <c r="PN143" s="1818"/>
      <c r="PO143" s="1819"/>
      <c r="PP143" s="1818"/>
      <c r="PQ143" s="1818"/>
      <c r="PR143" s="1818"/>
      <c r="PS143" s="1818"/>
      <c r="PT143" s="1819"/>
      <c r="PU143" s="1818"/>
      <c r="PV143" s="1818"/>
      <c r="PW143" s="1818"/>
      <c r="PX143" s="1818"/>
      <c r="PY143" s="1819"/>
      <c r="PZ143" s="1818"/>
      <c r="QA143" s="1818"/>
      <c r="QB143" s="1818"/>
      <c r="QC143" s="1818"/>
      <c r="QD143" s="1819"/>
      <c r="QE143" s="1818"/>
      <c r="QF143" s="1818"/>
      <c r="QG143" s="1818"/>
      <c r="QH143" s="1818"/>
      <c r="QI143" s="1819"/>
      <c r="QJ143" s="1818"/>
      <c r="QK143" s="1818"/>
      <c r="QL143" s="1818"/>
      <c r="QM143" s="1818"/>
      <c r="QN143" s="1819"/>
      <c r="QO143" s="1818"/>
      <c r="QP143" s="1818"/>
      <c r="QQ143" s="1818"/>
      <c r="QR143" s="1818"/>
      <c r="QS143" s="1819"/>
      <c r="QT143" s="2251" t="s">
        <v>1597</v>
      </c>
      <c r="QU143" s="2029"/>
      <c r="QV143" s="2029"/>
      <c r="QW143" s="2029"/>
      <c r="QX143" s="2030"/>
      <c r="QY143" s="2029"/>
      <c r="QZ143" s="2029"/>
      <c r="RA143" s="2029"/>
      <c r="RB143" s="2029"/>
      <c r="RC143" s="2030"/>
      <c r="RD143" s="2029"/>
      <c r="RE143" s="2029"/>
      <c r="RF143" s="2029"/>
      <c r="RG143" s="2029"/>
      <c r="RH143" s="2030"/>
      <c r="RI143" s="2029"/>
      <c r="RJ143" s="2029"/>
      <c r="RK143" s="2029"/>
      <c r="RL143" s="2029"/>
      <c r="RM143" s="2030"/>
      <c r="RN143" s="2029"/>
      <c r="RO143" s="2029"/>
      <c r="RP143" s="2029"/>
      <c r="RQ143" s="2029"/>
      <c r="RR143" s="2030"/>
      <c r="RS143" s="2029"/>
      <c r="RT143" s="2029"/>
      <c r="RU143" s="2029"/>
      <c r="RV143" s="2029"/>
      <c r="RW143" s="2030"/>
      <c r="RX143" s="2029"/>
      <c r="RY143" s="2029"/>
      <c r="RZ143" s="2029"/>
      <c r="SA143" s="2029"/>
      <c r="SB143" s="2030"/>
      <c r="SC143" s="2029"/>
      <c r="SD143" s="2029"/>
      <c r="SE143" s="2029"/>
      <c r="SF143" s="2029"/>
      <c r="SG143" s="2030"/>
      <c r="SH143" s="2029"/>
      <c r="SI143" s="2029"/>
      <c r="SJ143" s="2029"/>
      <c r="SK143" s="2029"/>
      <c r="SL143" s="2030"/>
      <c r="SM143" s="2029"/>
      <c r="SN143" s="2029"/>
      <c r="SO143" s="2029"/>
      <c r="SP143" s="2029"/>
      <c r="SQ143" s="2030"/>
      <c r="SR143" s="2072" t="s">
        <v>1598</v>
      </c>
      <c r="SS143" s="2252"/>
      <c r="ST143" s="2252"/>
      <c r="SU143" s="2252"/>
      <c r="SV143" s="2252"/>
      <c r="SW143" s="2252"/>
      <c r="SX143" s="2252"/>
      <c r="SY143" s="2252"/>
      <c r="SZ143" s="2252"/>
      <c r="TA143" s="2252"/>
      <c r="TB143" s="2252"/>
      <c r="TC143" s="2252"/>
      <c r="TD143" s="2252"/>
      <c r="TE143" s="2252"/>
      <c r="TF143" s="2252"/>
      <c r="TG143" s="2252"/>
      <c r="TH143" s="2252"/>
      <c r="TI143" s="2252"/>
      <c r="TJ143" s="2252"/>
      <c r="TK143" s="2252"/>
      <c r="TL143" s="2252"/>
      <c r="TM143" s="2252"/>
      <c r="TN143" s="2252"/>
      <c r="TO143" s="2252"/>
      <c r="TP143" s="2252"/>
      <c r="TQ143" s="2252"/>
      <c r="TR143" s="2252"/>
      <c r="TS143" s="2252"/>
      <c r="TT143" s="2252"/>
      <c r="TU143" s="2252"/>
      <c r="TV143" s="2252"/>
      <c r="TW143" s="2252"/>
      <c r="TX143" s="2252"/>
      <c r="TY143" s="2252"/>
      <c r="TZ143" s="2252"/>
      <c r="UA143" s="2252"/>
      <c r="UB143" s="2252"/>
      <c r="UC143" s="2252"/>
      <c r="UD143" s="2252"/>
      <c r="UE143" s="2252"/>
      <c r="UF143" s="2252"/>
      <c r="UG143" s="2252"/>
      <c r="UH143" s="2252"/>
      <c r="UI143" s="2073" t="s">
        <v>1598</v>
      </c>
      <c r="UJ143" s="2089"/>
      <c r="UK143" s="2089"/>
      <c r="UL143" s="2089"/>
      <c r="UM143" s="2536"/>
      <c r="UN143" s="2536"/>
      <c r="UO143" s="2536"/>
      <c r="UP143" s="2536"/>
      <c r="UQ143" s="2536"/>
      <c r="UR143" s="2536"/>
    </row>
    <row r="144" spans="1:569">
      <c r="A144" s="2536"/>
      <c r="B144" s="2536"/>
      <c r="C144" s="2536"/>
      <c r="D144" s="2540"/>
      <c r="E144" s="2541"/>
      <c r="F144" s="2540"/>
      <c r="G144" s="2541"/>
      <c r="H144" s="2540"/>
      <c r="I144" s="2541"/>
      <c r="J144" s="2540"/>
      <c r="K144" s="2541"/>
      <c r="L144" s="2540"/>
      <c r="M144" s="2541"/>
      <c r="N144" s="2540"/>
      <c r="O144" s="2541"/>
      <c r="P144" s="2540"/>
      <c r="Q144" s="2541"/>
      <c r="R144" s="2540"/>
      <c r="S144" s="2541"/>
      <c r="T144" s="2540"/>
      <c r="U144" s="2541"/>
      <c r="V144" s="2540"/>
      <c r="W144" s="2541"/>
      <c r="X144" s="2540"/>
      <c r="Y144" s="2541"/>
      <c r="Z144" s="2540"/>
      <c r="AA144" s="2541"/>
      <c r="AB144" s="2540"/>
      <c r="AC144" s="2541"/>
      <c r="AD144" s="2541"/>
      <c r="AE144" s="2540"/>
      <c r="AF144" s="2541"/>
      <c r="AG144" s="2536"/>
      <c r="AH144" s="2536"/>
      <c r="AI144" s="2536"/>
      <c r="AJ144" s="2536"/>
      <c r="AK144" s="2536"/>
      <c r="AL144" s="2536"/>
      <c r="AM144" s="2536"/>
      <c r="AN144" s="2536"/>
      <c r="AO144" s="2536"/>
      <c r="AP144" s="2536"/>
      <c r="AQ144" s="2536"/>
      <c r="AR144" s="2536"/>
      <c r="AS144" s="2536"/>
      <c r="AT144" s="2536"/>
      <c r="AU144" s="2536"/>
      <c r="AV144" s="2536"/>
      <c r="AW144" s="2536"/>
      <c r="AX144" s="2536"/>
      <c r="AY144" s="2536"/>
      <c r="AZ144" s="2536"/>
      <c r="BA144" s="2536"/>
      <c r="BB144" s="2536"/>
      <c r="BC144" s="2536"/>
      <c r="BD144" s="2536"/>
      <c r="BE144" s="2536"/>
      <c r="BF144" s="2536"/>
      <c r="BG144" s="2536"/>
      <c r="BH144" s="2536"/>
      <c r="BI144" s="2536"/>
      <c r="BJ144" s="2536"/>
      <c r="BK144" s="2536"/>
      <c r="BL144" s="2536"/>
      <c r="BM144" s="2536"/>
      <c r="BN144" s="2536"/>
      <c r="BO144" s="2536"/>
      <c r="BP144" s="2536"/>
      <c r="BQ144" s="2536"/>
      <c r="BR144" s="2536"/>
      <c r="BS144" s="2536"/>
      <c r="BT144" s="2536"/>
      <c r="BU144" s="2536"/>
      <c r="BV144" s="2536"/>
      <c r="BW144" s="2536"/>
      <c r="BX144" s="2536"/>
      <c r="BY144" s="2536"/>
      <c r="BZ144" s="2536"/>
      <c r="CA144" s="2536"/>
      <c r="CB144" s="2536"/>
      <c r="CC144" s="2536"/>
      <c r="CD144" s="2536"/>
      <c r="CE144" s="2536"/>
      <c r="CF144" s="2536"/>
      <c r="CG144" s="2536"/>
      <c r="CH144" s="2536"/>
      <c r="CI144" s="2536"/>
      <c r="CJ144" s="2536"/>
      <c r="CK144" s="2536"/>
      <c r="CL144" s="2536"/>
      <c r="CM144" s="2536"/>
      <c r="CN144" s="2536"/>
      <c r="CO144" s="2536"/>
      <c r="CP144" s="2536"/>
      <c r="CQ144" s="2536"/>
      <c r="CR144" s="2536"/>
      <c r="CS144" s="2536"/>
      <c r="CT144" s="2536"/>
      <c r="CU144" s="2536"/>
      <c r="CV144" s="2536"/>
      <c r="CW144" s="2536"/>
      <c r="CX144" s="2536"/>
      <c r="CY144" s="2536"/>
      <c r="CZ144" s="2536"/>
      <c r="DA144" s="2536"/>
      <c r="DB144" s="2536"/>
      <c r="DC144" s="2536"/>
      <c r="DD144" s="2536"/>
      <c r="DE144" s="2536"/>
      <c r="DF144" s="2536"/>
      <c r="DG144" s="2536"/>
      <c r="DH144" s="2536"/>
      <c r="DI144" s="2536"/>
      <c r="DJ144" s="2536"/>
      <c r="DK144" s="2536"/>
      <c r="DL144" s="2536"/>
      <c r="DM144" s="2536"/>
      <c r="DN144" s="2536"/>
      <c r="DO144" s="2536"/>
      <c r="DP144" s="2536"/>
      <c r="DQ144" s="2536"/>
      <c r="DR144" s="2536"/>
      <c r="DS144" s="2536"/>
      <c r="DT144" s="2536"/>
      <c r="DU144" s="2536"/>
      <c r="DV144" s="2536"/>
      <c r="DW144" s="2536"/>
      <c r="DX144" s="2536"/>
      <c r="DY144" s="2536"/>
      <c r="DZ144" s="2536"/>
      <c r="EA144" s="2536"/>
      <c r="EB144" s="2536"/>
      <c r="EC144" s="2536"/>
      <c r="ED144" s="2536"/>
      <c r="EE144" s="2536"/>
      <c r="EF144" s="2536"/>
      <c r="EG144" s="2536"/>
      <c r="EH144" s="2536"/>
      <c r="EI144" s="2536"/>
      <c r="EJ144" s="2536"/>
      <c r="EK144" s="2536"/>
      <c r="EL144" s="2536"/>
      <c r="EM144" s="2536"/>
      <c r="EN144" s="2536"/>
      <c r="EO144" s="2536"/>
      <c r="EP144" s="2536"/>
      <c r="EQ144" s="2536"/>
      <c r="ER144" s="2536"/>
      <c r="ES144" s="2536"/>
      <c r="ET144" s="2536"/>
      <c r="EU144" s="2536"/>
      <c r="EV144" s="2536"/>
      <c r="EW144" s="2536"/>
      <c r="EX144" s="2536"/>
      <c r="EY144" s="2536"/>
      <c r="EZ144" s="2536"/>
      <c r="FA144" s="2536"/>
      <c r="FB144" s="2536"/>
      <c r="FC144" s="2536"/>
      <c r="FD144" s="2536"/>
      <c r="FE144" s="2536"/>
      <c r="FF144" s="2536"/>
      <c r="FG144" s="2536"/>
      <c r="FH144" s="2536"/>
      <c r="FI144" s="2536"/>
      <c r="FJ144" s="2536"/>
      <c r="FK144" s="2536"/>
      <c r="FL144" s="2536"/>
      <c r="FM144" s="2536"/>
      <c r="FN144" s="2536"/>
      <c r="FO144" s="2536"/>
      <c r="FP144" s="2536"/>
      <c r="FQ144" s="2536"/>
      <c r="FR144" s="2536"/>
      <c r="FS144" s="2536"/>
      <c r="FT144" s="2536"/>
      <c r="FU144" s="2536"/>
      <c r="FV144" s="2536"/>
      <c r="FW144" s="2536"/>
      <c r="FX144" s="2536"/>
      <c r="FY144" s="2536"/>
      <c r="FZ144" s="2536"/>
      <c r="GA144" s="2536"/>
      <c r="GB144" s="2536"/>
      <c r="GC144" s="2536"/>
      <c r="GD144" s="2536"/>
      <c r="GE144" s="2536"/>
      <c r="GF144" s="2536"/>
      <c r="GG144" s="2536"/>
      <c r="GH144" s="2536"/>
      <c r="GI144" s="2536"/>
      <c r="GJ144" s="2536"/>
      <c r="GK144" s="2536"/>
      <c r="GL144" s="2536"/>
      <c r="GM144" s="2536"/>
      <c r="GN144" s="2536"/>
      <c r="GO144" s="2536"/>
      <c r="GP144" s="2536"/>
      <c r="GQ144" s="2536"/>
      <c r="GR144" s="2536"/>
      <c r="GS144" s="2536"/>
      <c r="GT144" s="2536"/>
      <c r="GU144" s="2536"/>
      <c r="GV144" s="2536"/>
      <c r="GW144" s="2536"/>
      <c r="GX144" s="2536"/>
      <c r="GY144" s="2536"/>
      <c r="GZ144" s="2536"/>
      <c r="HA144" s="2536"/>
      <c r="HB144" s="2536"/>
      <c r="HC144" s="2536"/>
      <c r="HD144" s="2536"/>
      <c r="HE144" s="2536"/>
      <c r="HF144" s="2536"/>
      <c r="HG144" s="2536"/>
      <c r="HH144" s="2536"/>
      <c r="HI144" s="2536"/>
      <c r="HJ144" s="2536"/>
      <c r="HK144" s="2536"/>
      <c r="HL144" s="2536"/>
      <c r="HM144" s="2536"/>
      <c r="HN144" s="2536"/>
      <c r="HO144" s="2536"/>
      <c r="HP144" s="2536"/>
      <c r="HQ144" s="2536"/>
      <c r="HR144" s="2536"/>
      <c r="MT144" s="2641"/>
      <c r="MU144" s="4114"/>
      <c r="MV144" s="2641">
        <v>270</v>
      </c>
      <c r="MW144" s="1905"/>
      <c r="MX144" s="1815"/>
      <c r="MY144" s="1815"/>
      <c r="MZ144" s="1815"/>
      <c r="NA144" s="1815"/>
      <c r="NB144" s="1816"/>
      <c r="NC144" s="1815"/>
      <c r="ND144" s="1815"/>
      <c r="NE144" s="1815"/>
      <c r="NF144" s="1815"/>
      <c r="NG144" s="1816"/>
      <c r="NH144" s="1815"/>
      <c r="NI144" s="1815"/>
      <c r="NJ144" s="1815"/>
      <c r="NK144" s="1815"/>
      <c r="NL144" s="1816"/>
      <c r="NM144" s="1815"/>
      <c r="NN144" s="1815"/>
      <c r="NO144" s="1815"/>
      <c r="NP144" s="1815"/>
      <c r="NQ144" s="1816"/>
      <c r="NR144" s="1815"/>
      <c r="NS144" s="1815"/>
      <c r="NT144" s="1815"/>
      <c r="NU144" s="1815"/>
      <c r="NV144" s="1816"/>
      <c r="NW144" s="1940"/>
      <c r="NX144" s="1815"/>
      <c r="NY144" s="1815"/>
      <c r="NZ144" s="1815"/>
      <c r="OA144" s="1816"/>
      <c r="OB144" s="1815"/>
      <c r="OC144" s="1815"/>
      <c r="OD144" s="1815"/>
      <c r="OE144" s="1815"/>
      <c r="OF144" s="1816"/>
      <c r="OG144" s="1815"/>
      <c r="OH144" s="1815"/>
      <c r="OI144" s="1815"/>
      <c r="OJ144" s="1815"/>
      <c r="OK144" s="1816"/>
      <c r="OL144" s="1815"/>
      <c r="OM144" s="1815"/>
      <c r="ON144" s="1815"/>
      <c r="OO144" s="1815"/>
      <c r="OP144" s="1816"/>
      <c r="OQ144" s="1815"/>
      <c r="OR144" s="1815"/>
      <c r="OS144" s="2005"/>
      <c r="OT144" s="1815"/>
      <c r="OU144" s="1816"/>
      <c r="OV144" s="1815"/>
      <c r="OW144" s="1815"/>
      <c r="OX144" s="1815"/>
      <c r="OY144" s="1815"/>
      <c r="OZ144" s="1816"/>
      <c r="PA144" s="1815"/>
      <c r="PB144" s="1817"/>
      <c r="PC144" s="1818"/>
      <c r="PD144" s="1818"/>
      <c r="PE144" s="1819"/>
      <c r="PF144" s="1818"/>
      <c r="PG144" s="1818"/>
      <c r="PH144" s="1818"/>
      <c r="PI144" s="1818"/>
      <c r="PJ144" s="1819"/>
      <c r="PK144" s="1818"/>
      <c r="PL144" s="1818"/>
      <c r="PM144" s="1818"/>
      <c r="PN144" s="1818"/>
      <c r="PO144" s="1819"/>
      <c r="PP144" s="1818"/>
      <c r="PQ144" s="1818"/>
      <c r="PR144" s="1818"/>
      <c r="PS144" s="1818"/>
      <c r="PT144" s="1819"/>
      <c r="PU144" s="1818"/>
      <c r="PV144" s="1818"/>
      <c r="PW144" s="1818"/>
      <c r="PX144" s="1818"/>
      <c r="PY144" s="1819"/>
      <c r="PZ144" s="1818"/>
      <c r="QA144" s="1818"/>
      <c r="QB144" s="1818"/>
      <c r="QC144" s="1818"/>
      <c r="QD144" s="1819"/>
      <c r="QE144" s="1818"/>
      <c r="QF144" s="1818"/>
      <c r="QG144" s="1818"/>
      <c r="QH144" s="1818"/>
      <c r="QI144" s="1819"/>
      <c r="QJ144" s="1818"/>
      <c r="QK144" s="1818"/>
      <c r="QL144" s="1818"/>
      <c r="QM144" s="1818"/>
      <c r="QN144" s="1819"/>
      <c r="QO144" s="1818"/>
      <c r="QP144" s="1818"/>
      <c r="QQ144" s="1818"/>
      <c r="QR144" s="1818"/>
      <c r="QS144" s="1819"/>
      <c r="QT144" s="1818"/>
      <c r="QU144" s="1818"/>
      <c r="QV144" s="1818"/>
      <c r="QW144" s="1818"/>
      <c r="QX144" s="1819"/>
      <c r="QY144" s="1818"/>
      <c r="QZ144" s="1818"/>
      <c r="RA144" s="1818"/>
      <c r="RB144" s="1818"/>
      <c r="RC144" s="1819"/>
      <c r="RD144" s="1818"/>
      <c r="RE144" s="1818"/>
      <c r="RF144" s="1990"/>
      <c r="RG144" s="1818"/>
      <c r="RH144" s="1819"/>
      <c r="RI144" s="1818"/>
      <c r="RJ144" s="1818"/>
      <c r="RK144" s="1818"/>
      <c r="RL144" s="1818"/>
      <c r="RM144" s="1819"/>
      <c r="RN144" s="1818"/>
      <c r="RO144" s="1818"/>
      <c r="RP144" s="1818"/>
      <c r="RQ144" s="1818"/>
      <c r="RR144" s="1819"/>
      <c r="RS144" s="1818"/>
      <c r="RT144" s="1818"/>
      <c r="RU144" s="1818"/>
      <c r="RV144" s="1818"/>
      <c r="RW144" s="1819"/>
      <c r="RX144" s="1818"/>
      <c r="RY144" s="1818"/>
      <c r="RZ144" s="1818"/>
      <c r="SA144" s="1818"/>
      <c r="SB144" s="1819"/>
      <c r="SC144" s="1818"/>
      <c r="SD144" s="1818"/>
      <c r="SE144" s="1818"/>
      <c r="SF144" s="1818"/>
      <c r="SG144" s="1819"/>
      <c r="SH144" s="1818"/>
      <c r="SI144" s="1818"/>
      <c r="SJ144" s="1818"/>
      <c r="SK144" s="1818"/>
      <c r="SL144" s="1819"/>
      <c r="SM144" s="1818"/>
      <c r="SN144" s="1818"/>
      <c r="SO144" s="1818"/>
      <c r="SP144" s="1818"/>
      <c r="SQ144" s="1819"/>
      <c r="SR144" s="1799"/>
      <c r="SS144" s="1799"/>
      <c r="ST144" s="1799"/>
      <c r="SU144" s="1799"/>
      <c r="SV144" s="1799"/>
      <c r="SW144" s="1799"/>
      <c r="SX144" s="1799"/>
      <c r="SY144" s="1799"/>
      <c r="SZ144" s="1799"/>
      <c r="TA144" s="1799"/>
      <c r="TB144" s="1799"/>
      <c r="TC144" s="1799"/>
      <c r="TD144" s="1799"/>
      <c r="TE144" s="1799"/>
      <c r="TF144" s="1799"/>
      <c r="TG144" s="1799"/>
      <c r="TH144" s="1799"/>
      <c r="TI144" s="1799"/>
      <c r="TJ144" s="1799"/>
      <c r="TK144" s="1799"/>
      <c r="TL144" s="1799"/>
      <c r="TM144" s="1799"/>
      <c r="TN144" s="1799"/>
      <c r="TO144" s="1799"/>
      <c r="TP144" s="1799"/>
      <c r="TQ144" s="1799"/>
      <c r="TR144" s="1799"/>
      <c r="TS144" s="1799"/>
      <c r="TT144" s="1799"/>
      <c r="TU144" s="1799"/>
      <c r="TV144" s="1799"/>
      <c r="TW144" s="1799"/>
      <c r="TX144" s="1799"/>
      <c r="TY144" s="1799"/>
      <c r="TZ144" s="1799"/>
      <c r="UA144" s="1799"/>
      <c r="UB144" s="1799"/>
      <c r="UC144" s="1799"/>
      <c r="UD144" s="1799"/>
      <c r="UE144" s="1799"/>
      <c r="UF144" s="1799"/>
      <c r="UG144" s="1799"/>
      <c r="UH144" s="1799"/>
      <c r="UI144" s="1799"/>
      <c r="UJ144" s="1799"/>
      <c r="UK144" s="1799"/>
      <c r="UL144" s="1799"/>
      <c r="UM144" s="2536"/>
      <c r="UN144" s="2536"/>
      <c r="UO144" s="2536"/>
      <c r="UP144" s="2536"/>
      <c r="UQ144" s="2536"/>
      <c r="UR144" s="2536"/>
    </row>
    <row r="145" spans="1:564">
      <c r="A145" s="2536"/>
      <c r="B145" s="2536"/>
      <c r="C145" s="2536"/>
      <c r="D145" s="2540"/>
      <c r="E145" s="2541"/>
      <c r="F145" s="2540"/>
      <c r="G145" s="2541"/>
      <c r="H145" s="2540"/>
      <c r="I145" s="2541"/>
      <c r="J145" s="2540"/>
      <c r="K145" s="2541"/>
      <c r="L145" s="2540"/>
      <c r="M145" s="2541"/>
      <c r="N145" s="2540"/>
      <c r="O145" s="2541"/>
      <c r="P145" s="2540"/>
      <c r="Q145" s="2541"/>
      <c r="R145" s="2540"/>
      <c r="S145" s="2541"/>
      <c r="T145" s="2540"/>
      <c r="U145" s="2541"/>
      <c r="V145" s="2540"/>
      <c r="W145" s="2541"/>
      <c r="X145" s="2540"/>
      <c r="Y145" s="2541"/>
      <c r="Z145" s="2540"/>
      <c r="AA145" s="2541"/>
      <c r="AB145" s="2540"/>
      <c r="AC145" s="2541"/>
      <c r="AD145" s="2541"/>
      <c r="AE145" s="2540"/>
      <c r="AF145" s="2541"/>
      <c r="AG145" s="2536"/>
      <c r="AH145" s="2536"/>
      <c r="AI145" s="2536"/>
      <c r="AJ145" s="2536"/>
      <c r="AK145" s="2536"/>
      <c r="AL145" s="2536"/>
      <c r="AM145" s="2536"/>
      <c r="AN145" s="2536"/>
      <c r="AO145" s="2536"/>
      <c r="AP145" s="2536"/>
      <c r="AQ145" s="2536"/>
      <c r="AR145" s="2536"/>
      <c r="AS145" s="2536"/>
      <c r="AT145" s="2536"/>
      <c r="AU145" s="2536"/>
      <c r="AV145" s="2536"/>
      <c r="AW145" s="2536"/>
      <c r="AX145" s="2536"/>
      <c r="AY145" s="2536"/>
      <c r="AZ145" s="2536"/>
      <c r="BA145" s="2536"/>
      <c r="BB145" s="2536"/>
      <c r="BC145" s="2536"/>
      <c r="BD145" s="2536"/>
      <c r="BE145" s="2536"/>
      <c r="BF145" s="2536"/>
      <c r="BG145" s="2536"/>
      <c r="BH145" s="2536"/>
      <c r="BI145" s="2536"/>
      <c r="BJ145" s="2536"/>
      <c r="BK145" s="2536"/>
      <c r="BL145" s="2536"/>
      <c r="BM145" s="2536"/>
      <c r="BN145" s="2536"/>
      <c r="BO145" s="2536"/>
      <c r="BP145" s="2536"/>
      <c r="BQ145" s="2536"/>
      <c r="BR145" s="2536"/>
      <c r="BS145" s="2536"/>
      <c r="BT145" s="2536"/>
      <c r="BU145" s="2536"/>
      <c r="BV145" s="2536"/>
      <c r="BW145" s="2536"/>
      <c r="BX145" s="2536"/>
      <c r="BY145" s="2536"/>
      <c r="BZ145" s="2536"/>
      <c r="CA145" s="2536"/>
      <c r="CB145" s="2536"/>
      <c r="CC145" s="2536"/>
      <c r="CD145" s="2536"/>
      <c r="CE145" s="2536"/>
      <c r="CF145" s="2536"/>
      <c r="CG145" s="2536"/>
      <c r="CH145" s="2536"/>
      <c r="CI145" s="2536"/>
      <c r="CJ145" s="2536"/>
      <c r="CK145" s="2536"/>
      <c r="CL145" s="2536"/>
      <c r="CM145" s="2536"/>
      <c r="CN145" s="2536"/>
      <c r="CO145" s="2536"/>
      <c r="CP145" s="2536"/>
      <c r="CQ145" s="2536"/>
      <c r="CR145" s="2536"/>
      <c r="CS145" s="2536"/>
      <c r="CT145" s="2536"/>
      <c r="CU145" s="2536"/>
      <c r="CV145" s="2536"/>
      <c r="CW145" s="2536"/>
      <c r="CX145" s="2536"/>
      <c r="CY145" s="2536"/>
      <c r="CZ145" s="2536"/>
      <c r="DA145" s="2536"/>
      <c r="DB145" s="2536"/>
      <c r="DC145" s="2536"/>
      <c r="DD145" s="2536"/>
      <c r="DE145" s="2536"/>
      <c r="DF145" s="2536"/>
      <c r="DG145" s="2536"/>
      <c r="DH145" s="2536"/>
      <c r="DI145" s="2536"/>
      <c r="DJ145" s="2536"/>
      <c r="DK145" s="2536"/>
      <c r="DL145" s="2536"/>
      <c r="DM145" s="2536"/>
      <c r="DN145" s="2536"/>
      <c r="DO145" s="2536"/>
      <c r="DP145" s="2536"/>
      <c r="DQ145" s="2536"/>
      <c r="DR145" s="2536"/>
      <c r="DS145" s="2536"/>
      <c r="DT145" s="2536"/>
      <c r="DU145" s="2536"/>
      <c r="DV145" s="2536"/>
      <c r="DW145" s="2536"/>
      <c r="DX145" s="2536"/>
      <c r="DY145" s="2536"/>
      <c r="DZ145" s="2536"/>
      <c r="EA145" s="2536"/>
      <c r="EB145" s="2536"/>
      <c r="EC145" s="2536"/>
      <c r="ED145" s="2536"/>
      <c r="EE145" s="2536"/>
      <c r="EF145" s="2536"/>
      <c r="EG145" s="2536"/>
      <c r="EH145" s="2536"/>
      <c r="EI145" s="2536"/>
      <c r="EJ145" s="2536"/>
      <c r="EK145" s="2536"/>
      <c r="EL145" s="2536"/>
      <c r="EM145" s="2536"/>
      <c r="EN145" s="2536"/>
      <c r="EO145" s="2536"/>
      <c r="EP145" s="2536"/>
      <c r="EQ145" s="2536"/>
      <c r="ER145" s="2536"/>
      <c r="ES145" s="2536"/>
      <c r="ET145" s="2536"/>
      <c r="EU145" s="2536"/>
      <c r="EV145" s="2536"/>
      <c r="EW145" s="2536"/>
      <c r="EX145" s="2536"/>
      <c r="EY145" s="2536"/>
      <c r="EZ145" s="2536"/>
      <c r="FA145" s="2536"/>
      <c r="FB145" s="2536"/>
      <c r="FC145" s="2536"/>
      <c r="FD145" s="2536"/>
      <c r="FE145" s="2536"/>
      <c r="FF145" s="2536"/>
      <c r="FG145" s="2536"/>
      <c r="FH145" s="2536"/>
      <c r="FI145" s="2536"/>
      <c r="FJ145" s="2536"/>
      <c r="FK145" s="2536"/>
      <c r="FL145" s="2536"/>
      <c r="FM145" s="2536"/>
      <c r="FN145" s="2536"/>
      <c r="FO145" s="2536"/>
      <c r="FP145" s="2536"/>
      <c r="FQ145" s="2536"/>
      <c r="FR145" s="2536"/>
      <c r="FS145" s="2536"/>
      <c r="FT145" s="2536"/>
      <c r="FU145" s="2536"/>
      <c r="FV145" s="2536"/>
      <c r="FW145" s="2536"/>
      <c r="FX145" s="2536"/>
      <c r="FY145" s="2536"/>
      <c r="FZ145" s="2536"/>
      <c r="GA145" s="2536"/>
      <c r="GB145" s="2536"/>
      <c r="GC145" s="2536"/>
      <c r="GD145" s="2536"/>
      <c r="GE145" s="2536"/>
      <c r="GF145" s="2536"/>
      <c r="GG145" s="2536"/>
      <c r="GH145" s="2536"/>
      <c r="GI145" s="2536"/>
      <c r="GJ145" s="2536"/>
      <c r="GK145" s="2536"/>
      <c r="GL145" s="2536"/>
      <c r="GM145" s="2536"/>
      <c r="GN145" s="2536"/>
      <c r="GO145" s="2536"/>
      <c r="GP145" s="2536"/>
      <c r="GQ145" s="2536"/>
      <c r="GR145" s="2536"/>
      <c r="GS145" s="2536"/>
      <c r="GT145" s="2536"/>
      <c r="GU145" s="2536"/>
      <c r="GV145" s="2536"/>
      <c r="GW145" s="2536"/>
      <c r="GX145" s="2536"/>
      <c r="GY145" s="2536"/>
      <c r="GZ145" s="2536"/>
      <c r="HA145" s="2536"/>
      <c r="HB145" s="2536"/>
      <c r="HC145" s="2536"/>
      <c r="HD145" s="2536"/>
      <c r="HE145" s="2536"/>
      <c r="HF145" s="2536"/>
      <c r="HG145" s="2536"/>
      <c r="HH145" s="2536"/>
      <c r="HI145" s="2536"/>
      <c r="HJ145" s="2536"/>
      <c r="HK145" s="2536"/>
      <c r="HL145" s="2536"/>
      <c r="HM145" s="2536"/>
      <c r="HN145" s="2536"/>
      <c r="HO145" s="2536"/>
      <c r="HP145" s="2536"/>
      <c r="HQ145" s="2536"/>
      <c r="HR145" s="2536"/>
      <c r="MT145" s="1799"/>
      <c r="MU145" s="4114"/>
      <c r="MV145" s="1799">
        <v>260</v>
      </c>
      <c r="MW145" s="1905"/>
      <c r="MX145" s="1815"/>
      <c r="MY145" s="1815"/>
      <c r="MZ145" s="1815"/>
      <c r="NA145" s="1815"/>
      <c r="NB145" s="1816"/>
      <c r="NC145" s="1815"/>
      <c r="ND145" s="1815"/>
      <c r="NE145" s="1815"/>
      <c r="NF145" s="1815"/>
      <c r="NG145" s="1816"/>
      <c r="NH145" s="1815"/>
      <c r="NI145" s="1815"/>
      <c r="NJ145" s="1815"/>
      <c r="NK145" s="1815"/>
      <c r="NL145" s="1816"/>
      <c r="NM145" s="1815"/>
      <c r="NN145" s="1815"/>
      <c r="NO145" s="1815"/>
      <c r="NP145" s="1815"/>
      <c r="NQ145" s="1912"/>
      <c r="NR145" s="1913"/>
      <c r="NS145" s="1913"/>
      <c r="NT145" s="1913"/>
      <c r="NU145" s="1913"/>
      <c r="NV145" s="1914"/>
      <c r="NW145" s="1913"/>
      <c r="NX145" s="1913"/>
      <c r="NY145" s="1913"/>
      <c r="NZ145" s="1913"/>
      <c r="OA145" s="1914"/>
      <c r="OB145" s="1913"/>
      <c r="OC145" s="1913"/>
      <c r="OD145" s="1913"/>
      <c r="OE145" s="1913"/>
      <c r="OF145" s="1914"/>
      <c r="OG145" s="1913"/>
      <c r="OH145" s="1913"/>
      <c r="OI145" s="1913"/>
      <c r="OJ145" s="1913"/>
      <c r="OK145" s="1915"/>
      <c r="OL145" s="1815"/>
      <c r="OM145" s="1815"/>
      <c r="ON145" s="1815"/>
      <c r="OO145" s="1815"/>
      <c r="OP145" s="1816"/>
      <c r="OQ145" s="1815"/>
      <c r="OR145" s="1815"/>
      <c r="OS145" s="1815"/>
      <c r="OT145" s="1815"/>
      <c r="OU145" s="1816"/>
      <c r="OV145" s="1815"/>
      <c r="OW145" s="1815"/>
      <c r="OX145" s="1815"/>
      <c r="OY145" s="1815"/>
      <c r="OZ145" s="1816"/>
      <c r="PA145" s="1815"/>
      <c r="PB145" s="1817"/>
      <c r="PC145" s="1818"/>
      <c r="PD145" s="1818"/>
      <c r="PE145" s="1819"/>
      <c r="PF145" s="1818"/>
      <c r="PG145" s="1818"/>
      <c r="PH145" s="1818"/>
      <c r="PI145" s="1818"/>
      <c r="PJ145" s="1819"/>
      <c r="PK145" s="1818"/>
      <c r="PL145" s="1818"/>
      <c r="PM145" s="1818"/>
      <c r="PN145" s="1818"/>
      <c r="PO145" s="1819"/>
      <c r="PP145" s="1818"/>
      <c r="PQ145" s="1818"/>
      <c r="PR145" s="1818"/>
      <c r="PS145" s="1818"/>
      <c r="PT145" s="1819"/>
      <c r="PU145" s="1818"/>
      <c r="PV145" s="1818"/>
      <c r="PW145" s="1818"/>
      <c r="PX145" s="1818"/>
      <c r="PY145" s="1819"/>
      <c r="PZ145" s="1818"/>
      <c r="QA145" s="1818"/>
      <c r="QB145" s="1818"/>
      <c r="QC145" s="1818"/>
      <c r="QD145" s="1819"/>
      <c r="QE145" s="1818"/>
      <c r="QF145" s="1818"/>
      <c r="QG145" s="1818"/>
      <c r="QH145" s="1818"/>
      <c r="QI145" s="1819"/>
      <c r="QJ145" s="1818"/>
      <c r="QK145" s="1818"/>
      <c r="QL145" s="1818"/>
      <c r="QM145" s="1818"/>
      <c r="QN145" s="1819"/>
      <c r="QO145" s="1818"/>
      <c r="QP145" s="1818"/>
      <c r="QQ145" s="1818"/>
      <c r="QR145" s="1818"/>
      <c r="QS145" s="1819"/>
      <c r="QT145" s="1818"/>
      <c r="QU145" s="1818"/>
      <c r="QV145" s="1818"/>
      <c r="QW145" s="1818"/>
      <c r="QX145" s="1819"/>
      <c r="QY145" s="1818"/>
      <c r="QZ145" s="1818"/>
      <c r="RA145" s="1818"/>
      <c r="RB145" s="1818"/>
      <c r="RC145" s="1819"/>
      <c r="RD145" s="1818"/>
      <c r="RE145" s="1818"/>
      <c r="RF145" s="1799"/>
      <c r="RG145" s="1818"/>
      <c r="RH145" s="1819"/>
      <c r="RI145" s="1818"/>
      <c r="RJ145" s="1818"/>
      <c r="RK145" s="1818"/>
      <c r="RL145" s="1818"/>
      <c r="RM145" s="1819"/>
      <c r="RN145" s="1818"/>
      <c r="RO145" s="1818"/>
      <c r="RP145" s="1818"/>
      <c r="RQ145" s="1818"/>
      <c r="RR145" s="1819"/>
      <c r="RS145" s="1818"/>
      <c r="RT145" s="1818"/>
      <c r="RU145" s="1818"/>
      <c r="RV145" s="1818"/>
      <c r="RW145" s="1819"/>
      <c r="RX145" s="1818"/>
      <c r="RY145" s="1818"/>
      <c r="RZ145" s="1818"/>
      <c r="SA145" s="1818"/>
      <c r="SB145" s="1819"/>
      <c r="SC145" s="1818"/>
      <c r="SD145" s="1818"/>
      <c r="SE145" s="1818"/>
      <c r="SF145" s="1818"/>
      <c r="SG145" s="1819"/>
      <c r="SH145" s="1818"/>
      <c r="SI145" s="1818"/>
      <c r="SJ145" s="1916"/>
      <c r="SK145" s="1818"/>
      <c r="SL145" s="1819"/>
      <c r="SM145" s="1818"/>
      <c r="SN145" s="1818"/>
      <c r="SO145" s="1818"/>
      <c r="SP145" s="1818"/>
      <c r="SQ145" s="1819"/>
      <c r="SR145" s="1799"/>
      <c r="SS145" s="1799"/>
      <c r="ST145" s="1799"/>
      <c r="SU145" s="1799"/>
      <c r="SV145" s="1799"/>
      <c r="SW145" s="1799"/>
      <c r="SX145" s="1799"/>
      <c r="SY145" s="1799"/>
      <c r="SZ145" s="1799"/>
      <c r="TA145" s="1799"/>
      <c r="TB145" s="1799"/>
      <c r="TC145" s="1799"/>
      <c r="TD145" s="1799"/>
      <c r="TE145" s="1799"/>
      <c r="TF145" s="1799"/>
      <c r="TG145" s="1799"/>
      <c r="TH145" s="1799"/>
      <c r="TI145" s="1799"/>
      <c r="TJ145" s="1799"/>
      <c r="TK145" s="1799"/>
      <c r="TL145" s="1799"/>
      <c r="TM145" s="1799"/>
      <c r="TN145" s="1799"/>
      <c r="TO145" s="1799"/>
      <c r="TP145" s="1799"/>
      <c r="TQ145" s="1799"/>
      <c r="TR145" s="1799"/>
      <c r="TS145" s="1799"/>
      <c r="TT145" s="1799"/>
      <c r="TU145" s="1799"/>
      <c r="TV145" s="1799"/>
      <c r="TW145" s="1799"/>
      <c r="TX145" s="1799"/>
      <c r="TY145" s="1799"/>
      <c r="TZ145" s="1799"/>
      <c r="UA145" s="1799"/>
      <c r="UB145" s="1799"/>
      <c r="UC145" s="1799"/>
      <c r="UD145" s="1799"/>
      <c r="UE145" s="1799"/>
      <c r="UF145" s="1799"/>
      <c r="UG145" s="1799"/>
      <c r="UH145" s="1799"/>
      <c r="UI145" s="1799"/>
      <c r="UJ145" s="1799"/>
      <c r="UK145" s="1799"/>
      <c r="UL145" s="1799"/>
      <c r="UM145" s="2536"/>
      <c r="UN145" s="2536"/>
      <c r="UO145" s="2536"/>
      <c r="UP145" s="2536"/>
      <c r="UQ145" s="2536"/>
      <c r="UR145" s="2536"/>
    </row>
    <row r="146" spans="1:564">
      <c r="A146" s="2536"/>
      <c r="B146" s="2536"/>
      <c r="C146" s="2536"/>
      <c r="D146" s="2540"/>
      <c r="E146" s="2541"/>
      <c r="F146" s="2540"/>
      <c r="G146" s="2541"/>
      <c r="H146" s="2540"/>
      <c r="I146" s="2541"/>
      <c r="J146" s="2540"/>
      <c r="K146" s="2541"/>
      <c r="L146" s="2540"/>
      <c r="M146" s="2541"/>
      <c r="N146" s="2540"/>
      <c r="O146" s="2541"/>
      <c r="P146" s="2540"/>
      <c r="Q146" s="2541"/>
      <c r="R146" s="2540"/>
      <c r="S146" s="2541"/>
      <c r="T146" s="2540"/>
      <c r="U146" s="2541"/>
      <c r="V146" s="2540"/>
      <c r="W146" s="2541"/>
      <c r="X146" s="2540"/>
      <c r="Y146" s="2541"/>
      <c r="Z146" s="2540"/>
      <c r="AA146" s="2541"/>
      <c r="AB146" s="2540"/>
      <c r="AC146" s="2541"/>
      <c r="AD146" s="2541"/>
      <c r="AE146" s="2540"/>
      <c r="AF146" s="2541"/>
      <c r="AG146" s="2536"/>
      <c r="AH146" s="2536"/>
      <c r="AI146" s="2536"/>
      <c r="AJ146" s="2536"/>
      <c r="AK146" s="2536"/>
      <c r="AL146" s="2536"/>
      <c r="AM146" s="2536"/>
      <c r="AN146" s="2536"/>
      <c r="AO146" s="2536"/>
      <c r="AP146" s="2536"/>
      <c r="AQ146" s="2536"/>
      <c r="AR146" s="2536"/>
      <c r="AS146" s="2536"/>
      <c r="AT146" s="2536"/>
      <c r="AU146" s="2536"/>
      <c r="AV146" s="2536"/>
      <c r="AW146" s="2536"/>
      <c r="AX146" s="2536"/>
      <c r="AY146" s="2536"/>
      <c r="AZ146" s="2536"/>
      <c r="BA146" s="2536"/>
      <c r="BB146" s="2536"/>
      <c r="BC146" s="2536"/>
      <c r="BD146" s="2536"/>
      <c r="BE146" s="2536"/>
      <c r="BF146" s="2536"/>
      <c r="BG146" s="2536"/>
      <c r="BH146" s="2536"/>
      <c r="BI146" s="2536"/>
      <c r="BJ146" s="2536"/>
      <c r="BK146" s="2536"/>
      <c r="BL146" s="2536"/>
      <c r="BM146" s="2536"/>
      <c r="BN146" s="2536"/>
      <c r="BO146" s="2536"/>
      <c r="BP146" s="2536"/>
      <c r="BQ146" s="2536"/>
      <c r="BR146" s="2536"/>
      <c r="BS146" s="2536"/>
      <c r="BT146" s="2536"/>
      <c r="BU146" s="2536"/>
      <c r="BV146" s="2536"/>
      <c r="BW146" s="2536"/>
      <c r="BX146" s="2536"/>
      <c r="BY146" s="2536"/>
      <c r="BZ146" s="2536"/>
      <c r="CA146" s="2536"/>
      <c r="CB146" s="2536"/>
      <c r="CC146" s="2536"/>
      <c r="CD146" s="2536"/>
      <c r="CE146" s="2536"/>
      <c r="CF146" s="2536"/>
      <c r="CG146" s="2536"/>
      <c r="CH146" s="2536"/>
      <c r="CI146" s="2536"/>
      <c r="CJ146" s="2536"/>
      <c r="CK146" s="2536"/>
      <c r="CL146" s="2536"/>
      <c r="CM146" s="2536"/>
      <c r="CN146" s="2536"/>
      <c r="CO146" s="2536"/>
      <c r="CP146" s="2536"/>
      <c r="CQ146" s="2536"/>
      <c r="CR146" s="2536"/>
      <c r="CS146" s="2536"/>
      <c r="CT146" s="2536"/>
      <c r="CU146" s="2536"/>
      <c r="CV146" s="2536"/>
      <c r="CW146" s="2536"/>
      <c r="CX146" s="2536"/>
      <c r="CY146" s="2536"/>
      <c r="CZ146" s="2536"/>
      <c r="DA146" s="2536"/>
      <c r="DB146" s="2536"/>
      <c r="DC146" s="2536"/>
      <c r="DD146" s="2536"/>
      <c r="DE146" s="2536"/>
      <c r="DF146" s="2536"/>
      <c r="DG146" s="2536"/>
      <c r="DH146" s="2536"/>
      <c r="DI146" s="2536"/>
      <c r="DJ146" s="2536"/>
      <c r="DK146" s="2536"/>
      <c r="DL146" s="2536"/>
      <c r="DM146" s="2536"/>
      <c r="DN146" s="2536"/>
      <c r="DO146" s="2536"/>
      <c r="DP146" s="2536"/>
      <c r="DQ146" s="2536"/>
      <c r="DR146" s="2536"/>
      <c r="DS146" s="2536"/>
      <c r="DT146" s="2536"/>
      <c r="DU146" s="2536"/>
      <c r="DV146" s="2536"/>
      <c r="DW146" s="2536"/>
      <c r="DX146" s="2536"/>
      <c r="DY146" s="2536"/>
      <c r="DZ146" s="2536"/>
      <c r="EA146" s="2536"/>
      <c r="EB146" s="2536"/>
      <c r="EC146" s="2536"/>
      <c r="ED146" s="2536"/>
      <c r="EE146" s="2536"/>
      <c r="EF146" s="2536"/>
      <c r="EG146" s="2536"/>
      <c r="EH146" s="2536"/>
      <c r="EI146" s="2536"/>
      <c r="EJ146" s="2536"/>
      <c r="EK146" s="2536"/>
      <c r="EL146" s="2536"/>
      <c r="EM146" s="2536"/>
      <c r="EN146" s="2536"/>
      <c r="EO146" s="2536"/>
      <c r="EP146" s="2536"/>
      <c r="EQ146" s="2536"/>
      <c r="ER146" s="2536"/>
      <c r="ES146" s="2536"/>
      <c r="ET146" s="2536"/>
      <c r="EU146" s="2536"/>
      <c r="EV146" s="2536"/>
      <c r="EW146" s="2536"/>
      <c r="EX146" s="2536"/>
      <c r="EY146" s="2536"/>
      <c r="EZ146" s="2536"/>
      <c r="FA146" s="2536"/>
      <c r="FB146" s="2536"/>
      <c r="FC146" s="2536"/>
      <c r="FD146" s="2536"/>
      <c r="FE146" s="2536"/>
      <c r="FF146" s="2536"/>
      <c r="FG146" s="2536"/>
      <c r="FH146" s="2536"/>
      <c r="FI146" s="2536"/>
      <c r="FJ146" s="2536"/>
      <c r="FK146" s="2536"/>
      <c r="FL146" s="2536"/>
      <c r="FM146" s="2536"/>
      <c r="FN146" s="2536"/>
      <c r="FO146" s="2536"/>
      <c r="FP146" s="2536"/>
      <c r="FQ146" s="2536"/>
      <c r="FR146" s="2536"/>
      <c r="FS146" s="2536"/>
      <c r="FT146" s="2536"/>
      <c r="FU146" s="2536"/>
      <c r="FV146" s="2536"/>
      <c r="FW146" s="2536"/>
      <c r="FX146" s="2536"/>
      <c r="FY146" s="2536"/>
      <c r="FZ146" s="2536"/>
      <c r="GA146" s="2536"/>
      <c r="GB146" s="2536"/>
      <c r="GC146" s="2536"/>
      <c r="GD146" s="2536"/>
      <c r="GE146" s="2536"/>
      <c r="GF146" s="2536"/>
      <c r="GG146" s="2536"/>
      <c r="GH146" s="2536"/>
      <c r="GI146" s="2536"/>
      <c r="GJ146" s="2536"/>
      <c r="GK146" s="2536"/>
      <c r="GL146" s="2536"/>
      <c r="GM146" s="2536"/>
      <c r="GN146" s="2536"/>
      <c r="GO146" s="2536"/>
      <c r="GP146" s="2536"/>
      <c r="GQ146" s="2536"/>
      <c r="GR146" s="2536"/>
      <c r="GS146" s="2536"/>
      <c r="GT146" s="2536"/>
      <c r="GU146" s="2536"/>
      <c r="GV146" s="2536"/>
      <c r="GW146" s="2536"/>
      <c r="GX146" s="2536"/>
      <c r="GY146" s="2536"/>
      <c r="GZ146" s="2536"/>
      <c r="HA146" s="2536"/>
      <c r="HB146" s="2536"/>
      <c r="HC146" s="2536"/>
      <c r="HD146" s="2536"/>
      <c r="HE146" s="2536"/>
      <c r="HF146" s="2536"/>
      <c r="HG146" s="2536"/>
      <c r="HH146" s="2536"/>
      <c r="HI146" s="2536"/>
      <c r="HJ146" s="2536"/>
      <c r="HK146" s="2536"/>
      <c r="HL146" s="2536"/>
      <c r="HM146" s="2536"/>
      <c r="HN146" s="2536"/>
      <c r="HO146" s="2536"/>
      <c r="HP146" s="2536"/>
      <c r="HQ146" s="2536"/>
      <c r="HR146" s="2536"/>
      <c r="MT146" s="1799"/>
      <c r="MU146" s="4114"/>
      <c r="MV146" s="1917">
        <v>250</v>
      </c>
      <c r="MW146" s="1889"/>
      <c r="MX146" s="1890"/>
      <c r="MY146" s="1890"/>
      <c r="MZ146" s="1890"/>
      <c r="NA146" s="1890"/>
      <c r="NB146" s="1891"/>
      <c r="NC146" s="1890"/>
      <c r="ND146" s="1890"/>
      <c r="NE146" s="1890"/>
      <c r="NF146" s="1890"/>
      <c r="NG146" s="1891"/>
      <c r="NH146" s="1890"/>
      <c r="NI146" s="1890"/>
      <c r="NJ146" s="1890"/>
      <c r="NK146" s="1890"/>
      <c r="NL146" s="1891"/>
      <c r="NM146" s="1890"/>
      <c r="NN146" s="1890"/>
      <c r="NO146" s="1890"/>
      <c r="NP146" s="1890"/>
      <c r="NQ146" s="1891"/>
      <c r="NR146" s="1890"/>
      <c r="NS146" s="1890"/>
      <c r="NT146" s="1890"/>
      <c r="NU146" s="1890"/>
      <c r="NV146" s="1891"/>
      <c r="NW146" s="1890"/>
      <c r="NX146" s="1890"/>
      <c r="NY146" s="1890"/>
      <c r="NZ146" s="1890"/>
      <c r="OA146" s="1891"/>
      <c r="OB146" s="1890"/>
      <c r="OC146" s="1890"/>
      <c r="OD146" s="1890"/>
      <c r="OE146" s="1890"/>
      <c r="OF146" s="1891"/>
      <c r="OG146" s="1890"/>
      <c r="OH146" s="1890"/>
      <c r="OI146" s="1890"/>
      <c r="OJ146" s="1890"/>
      <c r="OK146" s="1891"/>
      <c r="OL146" s="1890"/>
      <c r="OM146" s="1890"/>
      <c r="ON146" s="1890"/>
      <c r="OO146" s="1890"/>
      <c r="OP146" s="1891"/>
      <c r="OQ146" s="1890"/>
      <c r="OR146" s="1890"/>
      <c r="OS146" s="1890"/>
      <c r="OT146" s="1890"/>
      <c r="OU146" s="1891"/>
      <c r="OV146" s="1890"/>
      <c r="OW146" s="1890"/>
      <c r="OX146" s="1890"/>
      <c r="OY146" s="1890"/>
      <c r="OZ146" s="1891"/>
      <c r="PA146" s="1890"/>
      <c r="PB146" s="1897"/>
      <c r="PC146" s="1898"/>
      <c r="PD146" s="1898"/>
      <c r="PE146" s="1899"/>
      <c r="PF146" s="1898"/>
      <c r="PG146" s="1898"/>
      <c r="PH146" s="1898"/>
      <c r="PI146" s="1898"/>
      <c r="PJ146" s="1899"/>
      <c r="PK146" s="1898"/>
      <c r="PL146" s="1898"/>
      <c r="PM146" s="1898"/>
      <c r="PN146" s="1898"/>
      <c r="PO146" s="1899"/>
      <c r="PP146" s="1898"/>
      <c r="PQ146" s="1898"/>
      <c r="PR146" s="1898"/>
      <c r="PS146" s="1898"/>
      <c r="PT146" s="1899"/>
      <c r="PU146" s="1898"/>
      <c r="PV146" s="1898"/>
      <c r="PW146" s="1898"/>
      <c r="PX146" s="1898"/>
      <c r="PY146" s="1899"/>
      <c r="PZ146" s="1898"/>
      <c r="QA146" s="1898"/>
      <c r="QB146" s="1898"/>
      <c r="QC146" s="1898"/>
      <c r="QD146" s="1899"/>
      <c r="QE146" s="1898"/>
      <c r="QF146" s="1898"/>
      <c r="QG146" s="1898"/>
      <c r="QH146" s="1898"/>
      <c r="QI146" s="1899"/>
      <c r="QJ146" s="1898"/>
      <c r="QK146" s="1898"/>
      <c r="QL146" s="1898"/>
      <c r="QM146" s="1898"/>
      <c r="QN146" s="1899"/>
      <c r="QO146" s="1898"/>
      <c r="QP146" s="1898"/>
      <c r="QQ146" s="1898"/>
      <c r="QR146" s="1898"/>
      <c r="QS146" s="1899"/>
      <c r="QT146" s="1898"/>
      <c r="QU146" s="1898"/>
      <c r="QV146" s="1898"/>
      <c r="QW146" s="1898"/>
      <c r="QX146" s="1899"/>
      <c r="QY146" s="1898"/>
      <c r="QZ146" s="1898"/>
      <c r="RA146" s="1898"/>
      <c r="RB146" s="1898"/>
      <c r="RC146" s="1899"/>
      <c r="RD146" s="1898"/>
      <c r="RE146" s="1898"/>
      <c r="RF146" s="1898"/>
      <c r="RG146" s="1898"/>
      <c r="RH146" s="1899"/>
      <c r="RI146" s="1898"/>
      <c r="RJ146" s="1898"/>
      <c r="RK146" s="1898"/>
      <c r="RL146" s="1898"/>
      <c r="RM146" s="1899"/>
      <c r="RN146" s="1898"/>
      <c r="RO146" s="1898"/>
      <c r="RP146" s="1898"/>
      <c r="RQ146" s="1898"/>
      <c r="RR146" s="1899"/>
      <c r="RS146" s="1898"/>
      <c r="RT146" s="1898"/>
      <c r="RU146" s="1898"/>
      <c r="RV146" s="1898"/>
      <c r="RW146" s="1899"/>
      <c r="RX146" s="1898"/>
      <c r="RY146" s="1898"/>
      <c r="RZ146" s="1898"/>
      <c r="SA146" s="1898"/>
      <c r="SB146" s="1899"/>
      <c r="SC146" s="1898"/>
      <c r="SD146" s="1898"/>
      <c r="SE146" s="1898"/>
      <c r="SF146" s="1898"/>
      <c r="SG146" s="1899"/>
      <c r="SH146" s="1898"/>
      <c r="SI146" s="1898"/>
      <c r="SJ146" s="1898"/>
      <c r="SK146" s="1898"/>
      <c r="SL146" s="1899"/>
      <c r="SM146" s="1898"/>
      <c r="SN146" s="1898"/>
      <c r="SO146" s="1898"/>
      <c r="SP146" s="1898"/>
      <c r="SQ146" s="2043"/>
      <c r="SR146" s="1799"/>
      <c r="SS146" s="1799"/>
      <c r="ST146" s="1799"/>
      <c r="SU146" s="1799"/>
      <c r="SV146" s="1799"/>
      <c r="SW146" s="1799"/>
      <c r="SX146" s="1799"/>
      <c r="SY146" s="1799"/>
      <c r="SZ146" s="1799"/>
      <c r="TA146" s="1799"/>
      <c r="TB146" s="1799"/>
      <c r="TC146" s="1799"/>
      <c r="TD146" s="1799"/>
      <c r="TE146" s="1799"/>
      <c r="TF146" s="1799"/>
      <c r="TG146" s="1799"/>
      <c r="TH146" s="1799"/>
      <c r="TI146" s="1799"/>
      <c r="TJ146" s="1799"/>
      <c r="TK146" s="1799"/>
      <c r="TL146" s="1799"/>
      <c r="TM146" s="1799"/>
      <c r="TN146" s="1799"/>
      <c r="TO146" s="1799"/>
      <c r="TP146" s="1799"/>
      <c r="TQ146" s="1799"/>
      <c r="TR146" s="1799"/>
      <c r="TS146" s="1799"/>
      <c r="TT146" s="1799"/>
      <c r="TU146" s="1799"/>
      <c r="TV146" s="1799"/>
      <c r="TW146" s="1799"/>
      <c r="TX146" s="1799"/>
      <c r="TY146" s="1799"/>
      <c r="TZ146" s="1799"/>
      <c r="UA146" s="1799"/>
      <c r="UB146" s="1799"/>
      <c r="UC146" s="1799"/>
      <c r="UD146" s="1799"/>
      <c r="UE146" s="1799"/>
      <c r="UF146" s="1799"/>
      <c r="UG146" s="1799"/>
      <c r="UH146" s="1799"/>
      <c r="UI146" s="1799"/>
      <c r="UJ146" s="1799"/>
      <c r="UK146" s="1799"/>
      <c r="UL146" s="1799"/>
      <c r="UM146" s="2536"/>
      <c r="UN146" s="2536"/>
      <c r="UO146" s="2536"/>
      <c r="UP146" s="2536"/>
      <c r="UQ146" s="2536"/>
      <c r="UR146" s="2536"/>
    </row>
    <row r="147" spans="1:564">
      <c r="A147" s="2536"/>
      <c r="B147" s="2536"/>
      <c r="C147" s="2536"/>
      <c r="D147" s="2540"/>
      <c r="E147" s="2541"/>
      <c r="F147" s="2540"/>
      <c r="G147" s="2541"/>
      <c r="H147" s="2540"/>
      <c r="I147" s="2541"/>
      <c r="J147" s="2540"/>
      <c r="K147" s="2541"/>
      <c r="L147" s="2540"/>
      <c r="M147" s="2541"/>
      <c r="N147" s="2540"/>
      <c r="O147" s="2541"/>
      <c r="P147" s="2540"/>
      <c r="Q147" s="2541"/>
      <c r="R147" s="2540"/>
      <c r="S147" s="2541"/>
      <c r="T147" s="2540"/>
      <c r="U147" s="2541"/>
      <c r="V147" s="2540"/>
      <c r="W147" s="2541"/>
      <c r="X147" s="2540"/>
      <c r="Y147" s="2541"/>
      <c r="Z147" s="2540"/>
      <c r="AA147" s="2541"/>
      <c r="AB147" s="2540"/>
      <c r="AC147" s="2541"/>
      <c r="AD147" s="2541"/>
      <c r="AE147" s="2540"/>
      <c r="AF147" s="2541"/>
      <c r="AG147" s="2536"/>
      <c r="AH147" s="2536"/>
      <c r="AI147" s="2536"/>
      <c r="AJ147" s="2536"/>
      <c r="AK147" s="2536"/>
      <c r="AL147" s="2536"/>
      <c r="AM147" s="2536"/>
      <c r="AN147" s="2536"/>
      <c r="AO147" s="2536"/>
      <c r="AP147" s="2536"/>
      <c r="AQ147" s="2536"/>
      <c r="AR147" s="2536"/>
      <c r="AS147" s="2536"/>
      <c r="AT147" s="2536"/>
      <c r="AU147" s="2536"/>
      <c r="AV147" s="2536"/>
      <c r="AW147" s="2536"/>
      <c r="AX147" s="2536"/>
      <c r="AY147" s="2536"/>
      <c r="AZ147" s="2536"/>
      <c r="BA147" s="2536"/>
      <c r="BB147" s="2536"/>
      <c r="BC147" s="2536"/>
      <c r="BD147" s="2536"/>
      <c r="BE147" s="2536"/>
      <c r="BF147" s="2536"/>
      <c r="BG147" s="2536"/>
      <c r="BH147" s="2536"/>
      <c r="BI147" s="2536"/>
      <c r="BJ147" s="2536"/>
      <c r="BK147" s="2536"/>
      <c r="BL147" s="2536"/>
      <c r="BM147" s="2536"/>
      <c r="BN147" s="2536"/>
      <c r="BO147" s="2536"/>
      <c r="BP147" s="2536"/>
      <c r="BQ147" s="2536"/>
      <c r="BR147" s="2536"/>
      <c r="BS147" s="2536"/>
      <c r="BT147" s="2536"/>
      <c r="BU147" s="2536"/>
      <c r="BV147" s="2536"/>
      <c r="BW147" s="2536"/>
      <c r="BX147" s="2536"/>
      <c r="BY147" s="2536"/>
      <c r="BZ147" s="2536"/>
      <c r="CA147" s="2536"/>
      <c r="CB147" s="2536"/>
      <c r="CC147" s="2536"/>
      <c r="CD147" s="2536"/>
      <c r="CE147" s="2536"/>
      <c r="CF147" s="2536"/>
      <c r="CG147" s="2536"/>
      <c r="CH147" s="2536"/>
      <c r="CI147" s="2536"/>
      <c r="CJ147" s="2536"/>
      <c r="CK147" s="2536"/>
      <c r="CL147" s="2536"/>
      <c r="CM147" s="2536"/>
      <c r="CN147" s="2536"/>
      <c r="CO147" s="2536"/>
      <c r="CP147" s="2536"/>
      <c r="CQ147" s="2536"/>
      <c r="CR147" s="2536"/>
      <c r="CS147" s="2536"/>
      <c r="CT147" s="2536"/>
      <c r="CU147" s="2536"/>
      <c r="CV147" s="2536"/>
      <c r="CW147" s="2536"/>
      <c r="CX147" s="2536"/>
      <c r="CY147" s="2536"/>
      <c r="CZ147" s="2536"/>
      <c r="DA147" s="2536"/>
      <c r="DB147" s="2536"/>
      <c r="DC147" s="2536"/>
      <c r="DD147" s="2536"/>
      <c r="DE147" s="2536"/>
      <c r="DF147" s="2536"/>
      <c r="DG147" s="2536"/>
      <c r="DH147" s="2536"/>
      <c r="DI147" s="2536"/>
      <c r="DJ147" s="2536"/>
      <c r="DK147" s="2536"/>
      <c r="DL147" s="2536"/>
      <c r="DM147" s="2536"/>
      <c r="DN147" s="2536"/>
      <c r="DO147" s="2536"/>
      <c r="DP147" s="2536"/>
      <c r="DQ147" s="2536"/>
      <c r="DR147" s="2536"/>
      <c r="DS147" s="2536"/>
      <c r="DT147" s="2536"/>
      <c r="DU147" s="2536"/>
      <c r="DV147" s="2536"/>
      <c r="DW147" s="2536"/>
      <c r="DX147" s="2536"/>
      <c r="DY147" s="2536"/>
      <c r="DZ147" s="2536"/>
      <c r="EA147" s="2536"/>
      <c r="EB147" s="2536"/>
      <c r="EC147" s="2536"/>
      <c r="ED147" s="2536"/>
      <c r="EE147" s="2536"/>
      <c r="EF147" s="2536"/>
      <c r="EG147" s="2536"/>
      <c r="EH147" s="2536"/>
      <c r="EI147" s="2536"/>
      <c r="EJ147" s="2536"/>
      <c r="EK147" s="2536"/>
      <c r="EL147" s="2536"/>
      <c r="EM147" s="2536"/>
      <c r="EN147" s="2536"/>
      <c r="EO147" s="2536"/>
      <c r="EP147" s="2536"/>
      <c r="EQ147" s="2536"/>
      <c r="ER147" s="2536"/>
      <c r="ES147" s="2536"/>
      <c r="ET147" s="2536"/>
      <c r="EU147" s="2536"/>
      <c r="EV147" s="2536"/>
      <c r="EW147" s="2536"/>
      <c r="EX147" s="2536"/>
      <c r="EY147" s="2536"/>
      <c r="EZ147" s="2536"/>
      <c r="FA147" s="2536"/>
      <c r="FB147" s="2536"/>
      <c r="FC147" s="2536"/>
      <c r="FD147" s="2536"/>
      <c r="FE147" s="2536"/>
      <c r="FF147" s="2536"/>
      <c r="FG147" s="2536"/>
      <c r="FH147" s="2536"/>
      <c r="FI147" s="2536"/>
      <c r="FJ147" s="2536"/>
      <c r="FK147" s="2536"/>
      <c r="FL147" s="2536"/>
      <c r="FM147" s="2536"/>
      <c r="FN147" s="2536"/>
      <c r="FO147" s="2536"/>
      <c r="FP147" s="2536"/>
      <c r="FQ147" s="2536"/>
      <c r="FR147" s="2536"/>
      <c r="FS147" s="2536"/>
      <c r="FT147" s="2536"/>
      <c r="FU147" s="2536"/>
      <c r="FV147" s="2536"/>
      <c r="FW147" s="2536"/>
      <c r="FX147" s="2536"/>
      <c r="FY147" s="2536"/>
      <c r="FZ147" s="2536"/>
      <c r="GA147" s="2536"/>
      <c r="GB147" s="2536"/>
      <c r="GC147" s="2536"/>
      <c r="GD147" s="2536"/>
      <c r="GE147" s="2536"/>
      <c r="GF147" s="2536"/>
      <c r="GG147" s="2536"/>
      <c r="GH147" s="2536"/>
      <c r="GI147" s="2536"/>
      <c r="GJ147" s="2536"/>
      <c r="GK147" s="2536"/>
      <c r="GL147" s="2536"/>
      <c r="GM147" s="2536"/>
      <c r="GN147" s="2536"/>
      <c r="GO147" s="2536"/>
      <c r="GP147" s="2536"/>
      <c r="GQ147" s="2536"/>
      <c r="GR147" s="2536"/>
      <c r="GS147" s="2536"/>
      <c r="GT147" s="2536"/>
      <c r="GU147" s="2536"/>
      <c r="GV147" s="2536"/>
      <c r="GW147" s="2536"/>
      <c r="GX147" s="2536"/>
      <c r="GY147" s="2536"/>
      <c r="GZ147" s="2536"/>
      <c r="HA147" s="2536"/>
      <c r="HB147" s="2536"/>
      <c r="HC147" s="2536"/>
      <c r="HD147" s="2536"/>
      <c r="HE147" s="2536"/>
      <c r="HF147" s="2536"/>
      <c r="HG147" s="2536"/>
      <c r="HH147" s="2536"/>
      <c r="HI147" s="2536"/>
      <c r="HJ147" s="2536"/>
      <c r="HK147" s="2536"/>
      <c r="HL147" s="2536"/>
      <c r="HM147" s="2536"/>
      <c r="HN147" s="2536"/>
      <c r="HO147" s="2536"/>
      <c r="HP147" s="2536"/>
      <c r="HQ147" s="2536"/>
      <c r="HR147" s="2536"/>
      <c r="MT147" s="1799"/>
      <c r="MU147" s="4114"/>
      <c r="MV147" s="1799">
        <v>240</v>
      </c>
      <c r="MW147" s="1874"/>
      <c r="MX147" s="1818"/>
      <c r="MY147" s="1818"/>
      <c r="MZ147" s="1818"/>
      <c r="NA147" s="1818"/>
      <c r="NB147" s="1819"/>
      <c r="NC147" s="1818"/>
      <c r="ND147" s="1818"/>
      <c r="NE147" s="1818"/>
      <c r="NF147" s="1818"/>
      <c r="NG147" s="1819"/>
      <c r="NH147" s="1818"/>
      <c r="NI147" s="1818"/>
      <c r="NJ147" s="1818"/>
      <c r="NK147" s="1818"/>
      <c r="NL147" s="1819"/>
      <c r="NM147" s="1818"/>
      <c r="NN147" s="1818"/>
      <c r="NO147" s="1818"/>
      <c r="NP147" s="1818"/>
      <c r="NQ147" s="1819"/>
      <c r="NR147" s="1818"/>
      <c r="NS147" s="1818"/>
      <c r="NT147" s="1818"/>
      <c r="NU147" s="1818"/>
      <c r="NV147" s="1819"/>
      <c r="NW147" s="1818"/>
      <c r="NX147" s="1818"/>
      <c r="NY147" s="1818"/>
      <c r="NZ147" s="1818"/>
      <c r="OA147" s="1819"/>
      <c r="OB147" s="1818"/>
      <c r="OC147" s="1818"/>
      <c r="OD147" s="1818"/>
      <c r="OE147" s="1818"/>
      <c r="OF147" s="1819"/>
      <c r="OG147" s="1818"/>
      <c r="OH147" s="1818"/>
      <c r="OI147" s="1818"/>
      <c r="OJ147" s="1818"/>
      <c r="OK147" s="1819"/>
      <c r="OL147" s="1818"/>
      <c r="OM147" s="1818"/>
      <c r="ON147" s="1818"/>
      <c r="OO147" s="1818"/>
      <c r="OP147" s="1819"/>
      <c r="OQ147" s="1818"/>
      <c r="OR147" s="1818"/>
      <c r="OS147" s="1818"/>
      <c r="OT147" s="1818"/>
      <c r="OU147" s="1819"/>
      <c r="OV147" s="1818"/>
      <c r="OW147" s="1818"/>
      <c r="OX147" s="1818"/>
      <c r="OY147" s="1818"/>
      <c r="OZ147" s="1819"/>
      <c r="PA147" s="1818"/>
      <c r="PB147" s="1817"/>
      <c r="PC147" s="1818"/>
      <c r="PD147" s="1818"/>
      <c r="PE147" s="1819"/>
      <c r="PF147" s="1818"/>
      <c r="PG147" s="1818"/>
      <c r="PH147" s="1818"/>
      <c r="PI147" s="1818"/>
      <c r="PJ147" s="1819"/>
      <c r="PK147" s="1818"/>
      <c r="PL147" s="1818"/>
      <c r="PM147" s="1818"/>
      <c r="PN147" s="1818"/>
      <c r="PO147" s="1819"/>
      <c r="PP147" s="1818"/>
      <c r="PQ147" s="1818"/>
      <c r="PR147" s="1818"/>
      <c r="PS147" s="1818"/>
      <c r="PT147" s="1819"/>
      <c r="PU147" s="1818"/>
      <c r="PV147" s="1818"/>
      <c r="PW147" s="1818"/>
      <c r="PX147" s="1818"/>
      <c r="PY147" s="1819"/>
      <c r="PZ147" s="1818"/>
      <c r="QA147" s="1818"/>
      <c r="QB147" s="1818"/>
      <c r="QC147" s="1818"/>
      <c r="QD147" s="1819"/>
      <c r="QE147" s="1818"/>
      <c r="QF147" s="1818"/>
      <c r="QG147" s="1818"/>
      <c r="QH147" s="1818"/>
      <c r="QI147" s="1819"/>
      <c r="QJ147" s="1818"/>
      <c r="QK147" s="1818"/>
      <c r="QL147" s="1818"/>
      <c r="QM147" s="1818"/>
      <c r="QN147" s="1819"/>
      <c r="QO147" s="1818"/>
      <c r="QP147" s="1818"/>
      <c r="QQ147" s="1818"/>
      <c r="QR147" s="1818"/>
      <c r="QS147" s="1819"/>
      <c r="QT147" s="1818"/>
      <c r="QU147" s="1818"/>
      <c r="QV147" s="1818"/>
      <c r="QW147" s="1818"/>
      <c r="QX147" s="1819"/>
      <c r="QY147" s="1818"/>
      <c r="QZ147" s="1818"/>
      <c r="RA147" s="1818"/>
      <c r="RB147" s="1818"/>
      <c r="RC147" s="1819"/>
      <c r="RD147" s="1818"/>
      <c r="RE147" s="1818"/>
      <c r="RF147" s="1818"/>
      <c r="RG147" s="1818"/>
      <c r="RH147" s="1819"/>
      <c r="RI147" s="1818"/>
      <c r="RJ147" s="1818"/>
      <c r="RK147" s="1818"/>
      <c r="RL147" s="1818"/>
      <c r="RM147" s="1819"/>
      <c r="RN147" s="1818"/>
      <c r="RO147" s="1818"/>
      <c r="RP147" s="1818"/>
      <c r="RQ147" s="1818"/>
      <c r="RR147" s="1819"/>
      <c r="RS147" s="1818"/>
      <c r="RT147" s="1818"/>
      <c r="RU147" s="1818"/>
      <c r="RV147" s="1818"/>
      <c r="RW147" s="1819"/>
      <c r="RX147" s="1818"/>
      <c r="RY147" s="1818"/>
      <c r="RZ147" s="1818"/>
      <c r="SA147" s="1818"/>
      <c r="SB147" s="1819"/>
      <c r="SC147" s="1818"/>
      <c r="SD147" s="1818"/>
      <c r="SE147" s="1818"/>
      <c r="SF147" s="1818"/>
      <c r="SG147" s="1819"/>
      <c r="SH147" s="1818"/>
      <c r="SI147" s="1818"/>
      <c r="SJ147" s="1818"/>
      <c r="SK147" s="1818"/>
      <c r="SL147" s="1819"/>
      <c r="SM147" s="1818"/>
      <c r="SN147" s="1818"/>
      <c r="SO147" s="1818"/>
      <c r="SP147" s="1818"/>
      <c r="SQ147" s="1819"/>
      <c r="SR147" s="2657"/>
      <c r="SS147" s="2657"/>
      <c r="ST147" s="2657"/>
      <c r="SU147" s="2657"/>
      <c r="SV147" s="2657"/>
      <c r="SW147" s="2657"/>
      <c r="SX147" s="2657"/>
      <c r="SY147" s="2657"/>
      <c r="SZ147" s="2657"/>
      <c r="TA147" s="2657"/>
      <c r="TB147" s="2657"/>
      <c r="TC147" s="2657"/>
      <c r="TD147" s="2657"/>
      <c r="TE147" s="2657"/>
      <c r="TF147" s="2657"/>
      <c r="TG147" s="2657"/>
      <c r="TH147" s="2657"/>
      <c r="TI147" s="2657"/>
      <c r="TJ147" s="2657"/>
      <c r="TK147" s="2657"/>
      <c r="TL147" s="2657"/>
      <c r="TM147" s="2657"/>
      <c r="TN147" s="2657"/>
      <c r="TO147" s="2657"/>
      <c r="TP147" s="2657"/>
      <c r="TQ147" s="2657"/>
      <c r="TR147" s="2657"/>
      <c r="TS147" s="2657"/>
      <c r="TT147" s="2657"/>
      <c r="TU147" s="2203"/>
      <c r="TV147" s="2203"/>
      <c r="TW147" s="2203"/>
      <c r="TX147" s="2203"/>
      <c r="TY147" s="2203"/>
      <c r="TZ147" s="2203"/>
      <c r="UA147" s="2203"/>
      <c r="UB147" s="2203"/>
      <c r="UC147" s="2203"/>
      <c r="UD147" s="2203"/>
      <c r="UE147" s="2203"/>
      <c r="UF147" s="2203"/>
      <c r="UG147" s="2203"/>
      <c r="UH147" s="2203"/>
      <c r="UI147" s="2203"/>
      <c r="UJ147" s="2203"/>
      <c r="UK147" s="2203"/>
      <c r="UL147" s="2203"/>
      <c r="UM147" s="2536"/>
      <c r="UN147" s="2536"/>
      <c r="UO147" s="2536"/>
      <c r="UP147" s="2536"/>
      <c r="UQ147" s="2536"/>
      <c r="UR147" s="2536"/>
    </row>
    <row r="148" spans="1:564">
      <c r="A148" s="2536"/>
      <c r="B148" s="2536"/>
      <c r="C148" s="2536"/>
      <c r="D148" s="2540"/>
      <c r="E148" s="2541"/>
      <c r="F148" s="2540"/>
      <c r="G148" s="2541"/>
      <c r="H148" s="2540"/>
      <c r="I148" s="2541"/>
      <c r="J148" s="2540"/>
      <c r="K148" s="2541"/>
      <c r="L148" s="2540"/>
      <c r="M148" s="2541"/>
      <c r="N148" s="2540"/>
      <c r="O148" s="2541"/>
      <c r="P148" s="2540"/>
      <c r="Q148" s="2541"/>
      <c r="R148" s="2540"/>
      <c r="S148" s="2541"/>
      <c r="T148" s="2540"/>
      <c r="U148" s="2541"/>
      <c r="V148" s="2540"/>
      <c r="W148" s="2541"/>
      <c r="X148" s="2540"/>
      <c r="Y148" s="2541"/>
      <c r="Z148" s="2540"/>
      <c r="AA148" s="2541"/>
      <c r="AB148" s="2540"/>
      <c r="AC148" s="2541"/>
      <c r="AD148" s="2541"/>
      <c r="AE148" s="2540"/>
      <c r="AF148" s="2541"/>
      <c r="AG148" s="2536"/>
      <c r="AH148" s="2536"/>
      <c r="AI148" s="2536"/>
      <c r="AJ148" s="2536"/>
      <c r="AK148" s="2536"/>
      <c r="AL148" s="2536"/>
      <c r="AM148" s="2536"/>
      <c r="AN148" s="2536"/>
      <c r="AO148" s="2536"/>
      <c r="AP148" s="2536"/>
      <c r="AQ148" s="2536"/>
      <c r="AR148" s="2536"/>
      <c r="AS148" s="2536"/>
      <c r="AT148" s="2536"/>
      <c r="AU148" s="2536"/>
      <c r="AV148" s="2536"/>
      <c r="AW148" s="2536"/>
      <c r="AX148" s="2536"/>
      <c r="AY148" s="2536"/>
      <c r="AZ148" s="2536"/>
      <c r="BA148" s="2536"/>
      <c r="BB148" s="2536"/>
      <c r="BC148" s="2536"/>
      <c r="BD148" s="2536"/>
      <c r="BE148" s="2536"/>
      <c r="BF148" s="2536"/>
      <c r="BG148" s="2536"/>
      <c r="BH148" s="2536"/>
      <c r="BI148" s="2536"/>
      <c r="BJ148" s="2536"/>
      <c r="BK148" s="2536"/>
      <c r="BL148" s="2536"/>
      <c r="BM148" s="2536"/>
      <c r="BN148" s="2536"/>
      <c r="BO148" s="2536"/>
      <c r="BP148" s="2536"/>
      <c r="BQ148" s="2536"/>
      <c r="BR148" s="2536"/>
      <c r="BS148" s="2536"/>
      <c r="BT148" s="2536"/>
      <c r="BU148" s="2536"/>
      <c r="BV148" s="2536"/>
      <c r="BW148" s="2536"/>
      <c r="BX148" s="2536"/>
      <c r="BY148" s="2536"/>
      <c r="BZ148" s="2536"/>
      <c r="CA148" s="2536"/>
      <c r="CB148" s="2536"/>
      <c r="CC148" s="2536"/>
      <c r="CD148" s="2536"/>
      <c r="CE148" s="2536"/>
      <c r="CF148" s="2536"/>
      <c r="CG148" s="2536"/>
      <c r="CH148" s="2536"/>
      <c r="CI148" s="2536"/>
      <c r="CJ148" s="2536"/>
      <c r="CK148" s="2536"/>
      <c r="CL148" s="2536"/>
      <c r="CM148" s="2536"/>
      <c r="CN148" s="2536"/>
      <c r="CO148" s="2536"/>
      <c r="CP148" s="2536"/>
      <c r="CQ148" s="2536"/>
      <c r="CR148" s="2536"/>
      <c r="CS148" s="2536"/>
      <c r="CT148" s="2536"/>
      <c r="CU148" s="2536"/>
      <c r="CV148" s="2536"/>
      <c r="CW148" s="2536"/>
      <c r="CX148" s="2536"/>
      <c r="CY148" s="2536"/>
      <c r="CZ148" s="2536"/>
      <c r="DA148" s="2536"/>
      <c r="DB148" s="2536"/>
      <c r="DC148" s="2536"/>
      <c r="DD148" s="2536"/>
      <c r="DE148" s="2536"/>
      <c r="DF148" s="2536"/>
      <c r="DG148" s="2536"/>
      <c r="DH148" s="2536"/>
      <c r="DI148" s="2536"/>
      <c r="DJ148" s="2536"/>
      <c r="DK148" s="2536"/>
      <c r="DL148" s="2536"/>
      <c r="DM148" s="2536"/>
      <c r="DN148" s="2536"/>
      <c r="DO148" s="2536"/>
      <c r="DP148" s="2536"/>
      <c r="DQ148" s="2536"/>
      <c r="DR148" s="2536"/>
      <c r="DS148" s="2536"/>
      <c r="DT148" s="2536"/>
      <c r="DU148" s="2536"/>
      <c r="DV148" s="2536"/>
      <c r="DW148" s="2536"/>
      <c r="DX148" s="2536"/>
      <c r="DY148" s="2536"/>
      <c r="DZ148" s="2536"/>
      <c r="EA148" s="2536"/>
      <c r="EB148" s="2536"/>
      <c r="EC148" s="2536"/>
      <c r="ED148" s="2536"/>
      <c r="EE148" s="2536"/>
      <c r="EF148" s="2536"/>
      <c r="EG148" s="2536"/>
      <c r="EH148" s="2536"/>
      <c r="EI148" s="2536"/>
      <c r="EJ148" s="2536"/>
      <c r="EK148" s="2536"/>
      <c r="EL148" s="2536"/>
      <c r="EM148" s="2536"/>
      <c r="EN148" s="2536"/>
      <c r="EO148" s="2536"/>
      <c r="EP148" s="2536"/>
      <c r="EQ148" s="2536"/>
      <c r="ER148" s="2536"/>
      <c r="ES148" s="2536"/>
      <c r="ET148" s="2536"/>
      <c r="EU148" s="2536"/>
      <c r="EV148" s="2536"/>
      <c r="EW148" s="2536"/>
      <c r="EX148" s="2536"/>
      <c r="EY148" s="2536"/>
      <c r="EZ148" s="2536"/>
      <c r="FA148" s="2536"/>
      <c r="FB148" s="2536"/>
      <c r="FC148" s="2536"/>
      <c r="FD148" s="2536"/>
      <c r="FE148" s="2536"/>
      <c r="FF148" s="2536"/>
      <c r="FG148" s="2536"/>
      <c r="FH148" s="2536"/>
      <c r="FI148" s="2536"/>
      <c r="FJ148" s="2536"/>
      <c r="FK148" s="2536"/>
      <c r="FL148" s="2536"/>
      <c r="FM148" s="2536"/>
      <c r="FN148" s="2536"/>
      <c r="FO148" s="2536"/>
      <c r="FP148" s="2536"/>
      <c r="FQ148" s="2536"/>
      <c r="FR148" s="2536"/>
      <c r="FS148" s="2536"/>
      <c r="FT148" s="2536"/>
      <c r="FU148" s="2536"/>
      <c r="FV148" s="2536"/>
      <c r="FW148" s="2536"/>
      <c r="FX148" s="2536"/>
      <c r="FY148" s="2536"/>
      <c r="FZ148" s="2536"/>
      <c r="GA148" s="2536"/>
      <c r="GB148" s="2536"/>
      <c r="GC148" s="2536"/>
      <c r="GD148" s="2536"/>
      <c r="GE148" s="2536"/>
      <c r="GF148" s="2536"/>
      <c r="GG148" s="2536"/>
      <c r="GH148" s="2536"/>
      <c r="GI148" s="2536"/>
      <c r="GJ148" s="2536"/>
      <c r="GK148" s="2536"/>
      <c r="GL148" s="2536"/>
      <c r="GM148" s="2536"/>
      <c r="GN148" s="2536"/>
      <c r="GO148" s="2536"/>
      <c r="GP148" s="2536"/>
      <c r="GQ148" s="2536"/>
      <c r="GR148" s="2536"/>
      <c r="GS148" s="2536"/>
      <c r="GT148" s="2536"/>
      <c r="GU148" s="2536"/>
      <c r="GV148" s="2536"/>
      <c r="GW148" s="2536"/>
      <c r="GX148" s="2536"/>
      <c r="GY148" s="2536"/>
      <c r="GZ148" s="2536"/>
      <c r="HA148" s="2536"/>
      <c r="HB148" s="2536"/>
      <c r="HC148" s="2536"/>
      <c r="HD148" s="2536"/>
      <c r="HE148" s="2536"/>
      <c r="HF148" s="2536"/>
      <c r="HG148" s="2536"/>
      <c r="HH148" s="2536"/>
      <c r="HI148" s="2536"/>
      <c r="HJ148" s="2536"/>
      <c r="HK148" s="2536"/>
      <c r="HL148" s="2536"/>
      <c r="HM148" s="2536"/>
      <c r="HN148" s="2536"/>
      <c r="HO148" s="2536"/>
      <c r="HP148" s="2536"/>
      <c r="HQ148" s="2536"/>
      <c r="HR148" s="2536"/>
      <c r="MT148" s="1799"/>
      <c r="MU148" s="4114"/>
      <c r="MV148" s="1799">
        <v>230</v>
      </c>
      <c r="MW148" s="1905"/>
      <c r="MX148" s="1815"/>
      <c r="MY148" s="1815"/>
      <c r="MZ148" s="1815"/>
      <c r="NA148" s="1815"/>
      <c r="NB148" s="1816"/>
      <c r="NC148" s="1815"/>
      <c r="ND148" s="1815"/>
      <c r="NE148" s="1815"/>
      <c r="NF148" s="1815"/>
      <c r="NG148" s="1816"/>
      <c r="NH148" s="1815"/>
      <c r="NI148" s="1815"/>
      <c r="NJ148" s="1815"/>
      <c r="NK148" s="1815"/>
      <c r="NL148" s="1816"/>
      <c r="NM148" s="1815"/>
      <c r="NN148" s="1815"/>
      <c r="NO148" s="1815"/>
      <c r="NP148" s="1815"/>
      <c r="NQ148" s="1816"/>
      <c r="NR148" s="1815"/>
      <c r="NS148" s="1815"/>
      <c r="NT148" s="1815"/>
      <c r="NU148" s="1815"/>
      <c r="NV148" s="1816"/>
      <c r="NW148" s="1815"/>
      <c r="NX148" s="1815"/>
      <c r="NY148" s="1815"/>
      <c r="NZ148" s="1815"/>
      <c r="OA148" s="1816"/>
      <c r="OB148" s="1815"/>
      <c r="OC148" s="1815"/>
      <c r="OD148" s="1815"/>
      <c r="OE148" s="1815"/>
      <c r="OF148" s="1816"/>
      <c r="OG148" s="1815"/>
      <c r="OH148" s="1815"/>
      <c r="OI148" s="1815"/>
      <c r="OJ148" s="1815"/>
      <c r="OK148" s="1816"/>
      <c r="OL148" s="1815"/>
      <c r="OM148" s="1815"/>
      <c r="ON148" s="1815"/>
      <c r="OO148" s="1815"/>
      <c r="OP148" s="1816"/>
      <c r="OQ148" s="1815"/>
      <c r="OR148" s="1815"/>
      <c r="OS148" s="1815"/>
      <c r="OT148" s="1815"/>
      <c r="OU148" s="1816"/>
      <c r="OV148" s="1815"/>
      <c r="OW148" s="1815"/>
      <c r="OX148" s="1815"/>
      <c r="OY148" s="1815"/>
      <c r="OZ148" s="1816"/>
      <c r="PA148" s="1815"/>
      <c r="PB148" s="1817"/>
      <c r="PC148" s="1818"/>
      <c r="PD148" s="1818"/>
      <c r="PE148" s="1819"/>
      <c r="PF148" s="1818"/>
      <c r="PG148" s="1818"/>
      <c r="PH148" s="1818"/>
      <c r="PI148" s="1818"/>
      <c r="PJ148" s="1819"/>
      <c r="PK148" s="1818"/>
      <c r="PL148" s="1818"/>
      <c r="PM148" s="1818"/>
      <c r="PN148" s="1818"/>
      <c r="PO148" s="1819"/>
      <c r="PP148" s="1818"/>
      <c r="PQ148" s="1818"/>
      <c r="PR148" s="1818"/>
      <c r="PS148" s="1818"/>
      <c r="PT148" s="1819"/>
      <c r="PU148" s="1818"/>
      <c r="PV148" s="1818"/>
      <c r="PW148" s="1818"/>
      <c r="PX148" s="1818"/>
      <c r="PY148" s="1819"/>
      <c r="PZ148" s="1818"/>
      <c r="QA148" s="1818"/>
      <c r="QB148" s="1818"/>
      <c r="QC148" s="1818"/>
      <c r="QD148" s="1819"/>
      <c r="QE148" s="1818"/>
      <c r="QF148" s="1818"/>
      <c r="QG148" s="1818"/>
      <c r="QH148" s="1818"/>
      <c r="QI148" s="1819"/>
      <c r="QJ148" s="1818"/>
      <c r="QK148" s="1818"/>
      <c r="QL148" s="1818"/>
      <c r="QM148" s="1818"/>
      <c r="QN148" s="1819"/>
      <c r="QO148" s="1818"/>
      <c r="QP148" s="1818"/>
      <c r="QQ148" s="1818"/>
      <c r="QR148" s="1818"/>
      <c r="QS148" s="1819"/>
      <c r="QT148" s="1818"/>
      <c r="QU148" s="1818"/>
      <c r="QV148" s="1818"/>
      <c r="QW148" s="1818"/>
      <c r="QX148" s="1819"/>
      <c r="QY148" s="1818"/>
      <c r="QZ148" s="1818"/>
      <c r="RA148" s="1818"/>
      <c r="RB148" s="1818"/>
      <c r="RC148" s="1819"/>
      <c r="RD148" s="1818"/>
      <c r="RE148" s="1818"/>
      <c r="RF148" s="1818"/>
      <c r="RG148" s="1818"/>
      <c r="RH148" s="1819"/>
      <c r="RI148" s="1818"/>
      <c r="RJ148" s="1818"/>
      <c r="RK148" s="1818"/>
      <c r="RL148" s="1818"/>
      <c r="RM148" s="1819"/>
      <c r="RN148" s="1818"/>
      <c r="RO148" s="1818"/>
      <c r="RP148" s="1818"/>
      <c r="RQ148" s="1818"/>
      <c r="RR148" s="1819"/>
      <c r="RS148" s="1818"/>
      <c r="RT148" s="1818"/>
      <c r="RU148" s="1818"/>
      <c r="RV148" s="1818"/>
      <c r="RW148" s="1819"/>
      <c r="RX148" s="1818"/>
      <c r="RY148" s="1818"/>
      <c r="RZ148" s="1818"/>
      <c r="SA148" s="1818"/>
      <c r="SB148" s="1819"/>
      <c r="SC148" s="1818"/>
      <c r="SD148" s="1818"/>
      <c r="SE148" s="1818"/>
      <c r="SF148" s="1818"/>
      <c r="SG148" s="1819"/>
      <c r="SH148" s="1818"/>
      <c r="SI148" s="1818"/>
      <c r="SJ148" s="1818"/>
      <c r="SK148" s="1818"/>
      <c r="SL148" s="1819"/>
      <c r="SM148" s="1818"/>
      <c r="SN148" s="1818"/>
      <c r="SO148" s="1818"/>
      <c r="SP148" s="1818"/>
      <c r="SQ148" s="1819"/>
      <c r="SR148" s="2203"/>
      <c r="SS148" s="2203"/>
      <c r="ST148" s="2203"/>
      <c r="SU148" s="2203"/>
      <c r="SV148" s="2203"/>
      <c r="SW148" s="2203"/>
      <c r="SX148" s="2203"/>
      <c r="SY148" s="2203"/>
      <c r="SZ148" s="2203"/>
      <c r="TA148" s="2203"/>
      <c r="TB148" s="2203"/>
      <c r="TC148" s="2203"/>
      <c r="TD148" s="2203"/>
      <c r="TE148" s="2203"/>
      <c r="TF148" s="2203"/>
      <c r="TG148" s="2203"/>
      <c r="TH148" s="2203"/>
      <c r="TI148" s="2203"/>
      <c r="TJ148" s="2203"/>
      <c r="TK148" s="2203"/>
      <c r="TL148" s="2203"/>
      <c r="TM148" s="2203"/>
      <c r="TN148" s="2203"/>
      <c r="TO148" s="2203"/>
      <c r="TP148" s="2203"/>
      <c r="TQ148" s="2203"/>
      <c r="TR148" s="2203"/>
      <c r="TS148" s="2203"/>
      <c r="TT148" s="2203"/>
      <c r="TU148" s="2203"/>
      <c r="TV148" s="2203"/>
      <c r="TW148" s="2203"/>
      <c r="TX148" s="2203"/>
      <c r="TY148" s="2203"/>
      <c r="TZ148" s="2203"/>
      <c r="UA148" s="2203"/>
      <c r="UB148" s="2203"/>
      <c r="UC148" s="2203"/>
      <c r="UD148" s="2203"/>
      <c r="UE148" s="2203"/>
      <c r="UF148" s="2203"/>
      <c r="UG148" s="2203"/>
      <c r="UH148" s="2203"/>
      <c r="UI148" s="2203"/>
      <c r="UJ148" s="2203"/>
      <c r="UK148" s="2203"/>
      <c r="UL148" s="2203"/>
      <c r="UM148" s="2536"/>
      <c r="UN148" s="2536"/>
      <c r="UO148" s="2536"/>
      <c r="UP148" s="2536"/>
      <c r="UQ148" s="2536"/>
      <c r="UR148" s="2536"/>
    </row>
    <row r="149" spans="1:564">
      <c r="MT149" s="1827"/>
      <c r="MU149" s="4114"/>
      <c r="MV149" s="4115">
        <v>220</v>
      </c>
      <c r="MW149" s="1828"/>
      <c r="MX149" s="1820"/>
      <c r="MY149" s="1820"/>
      <c r="MZ149" s="1820"/>
      <c r="NA149" s="1820"/>
      <c r="NB149" s="1821"/>
      <c r="NC149" s="1820"/>
      <c r="ND149" s="1820"/>
      <c r="NE149" s="2074"/>
      <c r="NF149" s="1820"/>
      <c r="NG149" s="2253" t="s">
        <v>1599</v>
      </c>
      <c r="NH149" s="1943"/>
      <c r="NI149" s="1943"/>
      <c r="NJ149" s="1943"/>
      <c r="NK149" s="1943"/>
      <c r="NL149" s="1944"/>
      <c r="NM149" s="1943"/>
      <c r="NN149" s="1943"/>
      <c r="NO149" s="1943"/>
      <c r="NP149" s="1943"/>
      <c r="NQ149" s="1944"/>
      <c r="NR149" s="1943"/>
      <c r="NS149" s="1943"/>
      <c r="NT149" s="1943"/>
      <c r="NU149" s="1943"/>
      <c r="NV149" s="1944"/>
      <c r="NW149" s="1943"/>
      <c r="NX149" s="1943"/>
      <c r="NY149" s="1943"/>
      <c r="NZ149" s="1943"/>
      <c r="OA149" s="1944"/>
      <c r="OB149" s="1943"/>
      <c r="OC149" s="1943"/>
      <c r="OD149" s="1943"/>
      <c r="OE149" s="1943"/>
      <c r="OF149" s="1944"/>
      <c r="OG149" s="1943"/>
      <c r="OH149" s="1943"/>
      <c r="OI149" s="1943"/>
      <c r="OJ149" s="1943"/>
      <c r="OK149" s="1944"/>
      <c r="OL149" s="1943"/>
      <c r="OM149" s="1943"/>
      <c r="ON149" s="1943"/>
      <c r="OO149" s="1943"/>
      <c r="OP149" s="1944"/>
      <c r="OQ149" s="1943"/>
      <c r="OR149" s="2254" t="s">
        <v>1600</v>
      </c>
      <c r="OS149" s="1820"/>
      <c r="OT149" s="1820"/>
      <c r="OU149" s="1821"/>
      <c r="OV149" s="1820"/>
      <c r="OW149" s="1820"/>
      <c r="OX149" s="1820"/>
      <c r="OY149" s="1820"/>
      <c r="OZ149" s="1821"/>
      <c r="PA149" s="1820"/>
      <c r="PB149" s="1822"/>
      <c r="PC149" s="1823"/>
      <c r="PD149" s="1823"/>
      <c r="PE149" s="1869"/>
      <c r="PF149" s="1823"/>
      <c r="PG149" s="1823"/>
      <c r="PH149" s="1823"/>
      <c r="PI149" s="1823"/>
      <c r="PJ149" s="1837"/>
      <c r="PK149" s="1823"/>
      <c r="PL149" s="1823"/>
      <c r="PM149" s="1823"/>
      <c r="PN149" s="1823"/>
      <c r="PO149" s="1837"/>
      <c r="PP149" s="1932"/>
      <c r="PQ149" s="1823"/>
      <c r="PR149" s="1823"/>
      <c r="PS149" s="1823"/>
      <c r="PT149" s="1837"/>
      <c r="PU149" s="1823"/>
      <c r="PV149" s="1823"/>
      <c r="PW149" s="1823"/>
      <c r="PX149" s="1823"/>
      <c r="PY149" s="1837"/>
      <c r="PZ149" s="1823"/>
      <c r="QA149" s="1823"/>
      <c r="QB149" s="1823"/>
      <c r="QC149" s="1823"/>
      <c r="QD149" s="1837"/>
      <c r="QE149" s="1823"/>
      <c r="QF149" s="1823"/>
      <c r="QG149" s="1823"/>
      <c r="QH149" s="1823"/>
      <c r="QI149" s="1837"/>
      <c r="QJ149" s="1823"/>
      <c r="QK149" s="1823"/>
      <c r="QL149" s="1823"/>
      <c r="QM149" s="1823"/>
      <c r="QN149" s="1837"/>
      <c r="QO149" s="1823"/>
      <c r="QP149" s="1823"/>
      <c r="QQ149" s="1823"/>
      <c r="QR149" s="1823"/>
      <c r="QS149" s="1837"/>
      <c r="QT149" s="1823"/>
      <c r="QU149" s="1823"/>
      <c r="QV149" s="1823"/>
      <c r="QW149" s="1823"/>
      <c r="QX149" s="1837"/>
      <c r="QY149" s="1823"/>
      <c r="QZ149" s="1823"/>
      <c r="RA149" s="1823"/>
      <c r="RB149" s="1823"/>
      <c r="RC149" s="1837"/>
      <c r="RD149" s="1823"/>
      <c r="RE149" s="1823"/>
      <c r="RF149" s="1823"/>
      <c r="RG149" s="1823"/>
      <c r="RH149" s="1837"/>
      <c r="RI149" s="1823"/>
      <c r="RJ149" s="1823"/>
      <c r="RK149" s="1823"/>
      <c r="RL149" s="1823"/>
      <c r="RM149" s="1837"/>
      <c r="RN149" s="1823"/>
      <c r="RO149" s="1823"/>
      <c r="RP149" s="1823"/>
      <c r="RQ149" s="1823"/>
      <c r="RR149" s="1837"/>
      <c r="RS149" s="1823"/>
      <c r="RT149" s="1823"/>
      <c r="RU149" s="1823"/>
      <c r="RV149" s="1823"/>
      <c r="RW149" s="1837"/>
      <c r="RX149" s="1823"/>
      <c r="RY149" s="1823"/>
      <c r="RZ149" s="1823"/>
      <c r="SA149" s="1823"/>
      <c r="SB149" s="1837"/>
      <c r="SC149" s="1823"/>
      <c r="SD149" s="1823"/>
      <c r="SE149" s="1823"/>
      <c r="SF149" s="1823"/>
      <c r="SG149" s="1837"/>
      <c r="SH149" s="1823"/>
      <c r="SI149" s="1823"/>
      <c r="SJ149" s="1823"/>
      <c r="SK149" s="1823"/>
      <c r="SL149" s="1837"/>
      <c r="SM149" s="1823"/>
      <c r="SN149" s="1823"/>
      <c r="SO149" s="1823"/>
      <c r="SP149" s="1823"/>
      <c r="SQ149" s="1837"/>
      <c r="SR149" s="2203"/>
      <c r="SS149" s="2203"/>
      <c r="ST149" s="2203"/>
      <c r="SU149" s="2203"/>
      <c r="SV149" s="2203"/>
      <c r="SW149" s="2203"/>
      <c r="SX149" s="2203"/>
      <c r="SY149" s="2203"/>
      <c r="SZ149" s="2203"/>
      <c r="TA149" s="2203"/>
      <c r="TB149" s="2203"/>
      <c r="TC149" s="2203"/>
      <c r="TD149" s="2203"/>
      <c r="TE149" s="2203"/>
      <c r="TF149" s="2203"/>
      <c r="TG149" s="2203"/>
      <c r="TH149" s="2203"/>
      <c r="TI149" s="2203"/>
      <c r="TJ149" s="2203"/>
      <c r="TK149" s="2203"/>
      <c r="TL149" s="2203"/>
      <c r="TM149" s="2203"/>
      <c r="TN149" s="2203"/>
      <c r="TO149" s="2203"/>
      <c r="TP149" s="2203"/>
      <c r="TQ149" s="2203"/>
      <c r="TR149" s="2203"/>
      <c r="TS149" s="2203"/>
      <c r="TT149" s="2203"/>
      <c r="TU149" s="2203"/>
      <c r="TV149" s="2203"/>
      <c r="TW149" s="2203"/>
      <c r="TX149" s="2203"/>
      <c r="TY149" s="2203"/>
      <c r="TZ149" s="2203"/>
      <c r="UA149" s="2203"/>
      <c r="UB149" s="2203"/>
      <c r="UC149" s="2203"/>
      <c r="UD149" s="2203"/>
      <c r="UE149" s="2203"/>
      <c r="UF149" s="2203"/>
      <c r="UG149" s="2203"/>
      <c r="UH149" s="2203"/>
      <c r="UI149" s="2203"/>
      <c r="UJ149" s="2203"/>
      <c r="UK149" s="2203"/>
      <c r="UL149" s="2203"/>
      <c r="UM149" s="2536"/>
      <c r="UN149" s="2536"/>
      <c r="UO149" s="2536"/>
      <c r="UP149" s="2536"/>
      <c r="UQ149" s="2536"/>
      <c r="UR149" s="2536"/>
    </row>
    <row r="150" spans="1:564">
      <c r="MT150" s="1827"/>
      <c r="MU150" s="4114"/>
      <c r="MV150" s="4115"/>
      <c r="MW150" s="1874"/>
      <c r="MX150" s="1818"/>
      <c r="MY150" s="1818"/>
      <c r="MZ150" s="1818"/>
      <c r="NA150" s="1818"/>
      <c r="NB150" s="1819"/>
      <c r="NC150" s="1818"/>
      <c r="ND150" s="1818"/>
      <c r="NE150" s="1818"/>
      <c r="NF150" s="1818"/>
      <c r="NG150" s="1819"/>
      <c r="NH150" s="1818"/>
      <c r="NI150" s="1818"/>
      <c r="NJ150" s="1818"/>
      <c r="NK150" s="1818"/>
      <c r="NL150" s="1819"/>
      <c r="NM150" s="1818"/>
      <c r="NN150" s="1818"/>
      <c r="NO150" s="1818"/>
      <c r="NP150" s="1818"/>
      <c r="NQ150" s="1819"/>
      <c r="NR150" s="1818"/>
      <c r="NS150" s="1818"/>
      <c r="NT150" s="1818"/>
      <c r="NU150" s="2048"/>
      <c r="NV150" s="2238" t="s">
        <v>1601</v>
      </c>
      <c r="NW150" s="1935"/>
      <c r="NX150" s="1935"/>
      <c r="NY150" s="1935"/>
      <c r="NZ150" s="1935"/>
      <c r="OA150" s="1934"/>
      <c r="OB150" s="1935"/>
      <c r="OC150" s="1935"/>
      <c r="OD150" s="1935"/>
      <c r="OE150" s="1935"/>
      <c r="OF150" s="1934"/>
      <c r="OG150" s="1935"/>
      <c r="OH150" s="1935"/>
      <c r="OI150" s="1935"/>
      <c r="OJ150" s="1935"/>
      <c r="OK150" s="1934"/>
      <c r="OL150" s="1935"/>
      <c r="OM150" s="1935"/>
      <c r="ON150" s="1935"/>
      <c r="OO150" s="1935"/>
      <c r="OP150" s="1934"/>
      <c r="OQ150" s="1935"/>
      <c r="OR150" s="1935"/>
      <c r="OS150" s="1935"/>
      <c r="OT150" s="1935"/>
      <c r="OU150" s="1934"/>
      <c r="OV150" s="1935"/>
      <c r="OW150" s="1935"/>
      <c r="OX150" s="1935"/>
      <c r="OY150" s="1935"/>
      <c r="OZ150" s="1934"/>
      <c r="PA150" s="1935"/>
      <c r="PB150" s="1933"/>
      <c r="PC150" s="1935"/>
      <c r="PD150" s="1935"/>
      <c r="PE150" s="1934"/>
      <c r="PF150" s="1935"/>
      <c r="PG150" s="1935"/>
      <c r="PH150" s="1935"/>
      <c r="PI150" s="1935"/>
      <c r="PJ150" s="1934"/>
      <c r="PK150" s="1935"/>
      <c r="PL150" s="1935"/>
      <c r="PM150" s="1935"/>
      <c r="PN150" s="1935"/>
      <c r="PO150" s="1934"/>
      <c r="PP150" s="1935"/>
      <c r="PQ150" s="1935"/>
      <c r="PR150" s="1935"/>
      <c r="PS150" s="1935"/>
      <c r="PT150" s="1934"/>
      <c r="PU150" s="1935"/>
      <c r="PV150" s="1935"/>
      <c r="PW150" s="1935"/>
      <c r="PX150" s="1935"/>
      <c r="PY150" s="1934"/>
      <c r="PZ150" s="1935"/>
      <c r="QA150" s="2255" t="s">
        <v>1602</v>
      </c>
      <c r="QB150" s="1818"/>
      <c r="QC150" s="1818"/>
      <c r="QD150" s="1819"/>
      <c r="QE150" s="1818"/>
      <c r="QF150" s="1818"/>
      <c r="QG150" s="1818"/>
      <c r="QH150" s="1818"/>
      <c r="QI150" s="1819"/>
      <c r="QJ150" s="1818"/>
      <c r="QK150" s="1818"/>
      <c r="QL150" s="1818"/>
      <c r="QM150" s="1818"/>
      <c r="QN150" s="1819"/>
      <c r="QO150" s="1818"/>
      <c r="QP150" s="1818"/>
      <c r="QQ150" s="1818"/>
      <c r="QR150" s="1818"/>
      <c r="QS150" s="1819"/>
      <c r="QT150" s="1818"/>
      <c r="QU150" s="1818"/>
      <c r="QV150" s="1818"/>
      <c r="QW150" s="1818"/>
      <c r="QX150" s="1819"/>
      <c r="QY150" s="1818"/>
      <c r="QZ150" s="1818"/>
      <c r="RA150" s="1818"/>
      <c r="RB150" s="1818"/>
      <c r="RC150" s="1819"/>
      <c r="RD150" s="1818"/>
      <c r="RE150" s="1818"/>
      <c r="RF150" s="1818"/>
      <c r="RG150" s="1818"/>
      <c r="RH150" s="1819"/>
      <c r="RI150" s="1818"/>
      <c r="RJ150" s="1818"/>
      <c r="RK150" s="1818"/>
      <c r="RL150" s="1818"/>
      <c r="RM150" s="1819"/>
      <c r="RN150" s="1818"/>
      <c r="RO150" s="1818"/>
      <c r="RP150" s="1818"/>
      <c r="RQ150" s="1818"/>
      <c r="RR150" s="1819"/>
      <c r="RS150" s="1818"/>
      <c r="RT150" s="1818"/>
      <c r="RU150" s="1818"/>
      <c r="RV150" s="1818"/>
      <c r="RW150" s="1819"/>
      <c r="RX150" s="1818"/>
      <c r="RY150" s="1818"/>
      <c r="RZ150" s="1818"/>
      <c r="SA150" s="1818"/>
      <c r="SB150" s="1819"/>
      <c r="SC150" s="1818"/>
      <c r="SD150" s="1818"/>
      <c r="SE150" s="1818"/>
      <c r="SF150" s="1818"/>
      <c r="SG150" s="1819"/>
      <c r="SH150" s="1818"/>
      <c r="SI150" s="1818"/>
      <c r="SJ150" s="1818"/>
      <c r="SK150" s="1818"/>
      <c r="SL150" s="1819"/>
      <c r="SM150" s="1818"/>
      <c r="SN150" s="1818"/>
      <c r="SO150" s="1818"/>
      <c r="SP150" s="1818"/>
      <c r="SQ150" s="1819"/>
      <c r="SR150" s="2203"/>
      <c r="SS150" s="2203"/>
      <c r="ST150" s="2203"/>
      <c r="SU150" s="2203"/>
      <c r="SV150" s="2203"/>
      <c r="SW150" s="2203"/>
      <c r="SX150" s="2203"/>
      <c r="SY150" s="2203"/>
      <c r="SZ150" s="2203"/>
      <c r="TA150" s="2203"/>
      <c r="TB150" s="2203"/>
      <c r="TC150" s="2203"/>
      <c r="TD150" s="2203"/>
      <c r="TE150" s="2203"/>
      <c r="TF150" s="2203"/>
      <c r="TG150" s="2203"/>
      <c r="TH150" s="2203"/>
      <c r="TI150" s="2203"/>
      <c r="TJ150" s="2203"/>
      <c r="TK150" s="2203"/>
      <c r="TL150" s="2203"/>
      <c r="TM150" s="2203"/>
      <c r="TN150" s="2203"/>
      <c r="TO150" s="2203"/>
      <c r="TP150" s="2203"/>
      <c r="TQ150" s="2203"/>
      <c r="TR150" s="2203"/>
      <c r="TS150" s="2203"/>
      <c r="TT150" s="2203"/>
      <c r="TU150" s="2203"/>
      <c r="TV150" s="2203"/>
      <c r="TW150" s="2203"/>
      <c r="TX150" s="2203"/>
      <c r="TY150" s="2203"/>
      <c r="TZ150" s="2203"/>
      <c r="UA150" s="2203"/>
      <c r="UB150" s="2203"/>
      <c r="UC150" s="2203"/>
      <c r="UD150" s="2203"/>
      <c r="UE150" s="2203"/>
      <c r="UF150" s="2203"/>
      <c r="UG150" s="2203"/>
      <c r="UH150" s="2203"/>
      <c r="UI150" s="2203"/>
      <c r="UJ150" s="2203"/>
      <c r="UK150" s="2203"/>
      <c r="UL150" s="2203"/>
      <c r="UM150" s="2536"/>
      <c r="UN150" s="2536"/>
      <c r="UO150" s="2536"/>
      <c r="UP150" s="2536"/>
      <c r="UQ150" s="2536"/>
      <c r="UR150" s="2536"/>
    </row>
    <row r="151" spans="1:564">
      <c r="MT151" s="1799"/>
      <c r="MU151" s="4114"/>
      <c r="MV151" s="1799">
        <v>210</v>
      </c>
      <c r="MW151" s="1905"/>
      <c r="MX151" s="1815"/>
      <c r="MY151" s="1815"/>
      <c r="MZ151" s="1815"/>
      <c r="NA151" s="1815"/>
      <c r="NB151" s="1816"/>
      <c r="NC151" s="1815"/>
      <c r="ND151" s="1815"/>
      <c r="NE151" s="1815"/>
      <c r="NF151" s="1815"/>
      <c r="NG151" s="1816"/>
      <c r="NH151" s="1815"/>
      <c r="NI151" s="1815"/>
      <c r="NJ151" s="1815"/>
      <c r="NK151" s="1815"/>
      <c r="NL151" s="1816"/>
      <c r="NM151" s="1815"/>
      <c r="NN151" s="1815"/>
      <c r="NO151" s="1815"/>
      <c r="NP151" s="1815"/>
      <c r="NQ151" s="1816"/>
      <c r="NR151" s="1940"/>
      <c r="NS151" s="1815"/>
      <c r="NT151" s="1815"/>
      <c r="NU151" s="2049"/>
      <c r="NV151" s="1816"/>
      <c r="NW151" s="1815"/>
      <c r="NX151" s="1815"/>
      <c r="NY151" s="1815"/>
      <c r="NZ151" s="1815"/>
      <c r="OA151" s="1816"/>
      <c r="OB151" s="1815"/>
      <c r="OC151" s="1815"/>
      <c r="OD151" s="1815"/>
      <c r="OE151" s="1815"/>
      <c r="OF151" s="1816"/>
      <c r="OG151" s="1815"/>
      <c r="OH151" s="1815"/>
      <c r="OI151" s="1815"/>
      <c r="OJ151" s="1815"/>
      <c r="OK151" s="1941"/>
      <c r="OL151" s="1815"/>
      <c r="OM151" s="1815"/>
      <c r="ON151" s="1815"/>
      <c r="OO151" s="1815"/>
      <c r="OP151" s="1816"/>
      <c r="OQ151" s="1815"/>
      <c r="OR151" s="1815"/>
      <c r="OS151" s="1815"/>
      <c r="OT151" s="1815"/>
      <c r="OU151" s="1816"/>
      <c r="OV151" s="1815"/>
      <c r="OW151" s="1815"/>
      <c r="OX151" s="1815"/>
      <c r="OY151" s="1815"/>
      <c r="OZ151" s="1816"/>
      <c r="PA151" s="1815"/>
      <c r="PB151" s="1817"/>
      <c r="PC151" s="1818"/>
      <c r="PD151" s="1818"/>
      <c r="PE151" s="1819"/>
      <c r="PF151" s="1818"/>
      <c r="PG151" s="1818"/>
      <c r="PH151" s="1818"/>
      <c r="PI151" s="1818"/>
      <c r="PJ151" s="1819"/>
      <c r="PK151" s="1818"/>
      <c r="PL151" s="1818"/>
      <c r="PM151" s="1818"/>
      <c r="PN151" s="1818"/>
      <c r="PO151" s="1819"/>
      <c r="PP151" s="1818"/>
      <c r="PQ151" s="1818"/>
      <c r="PR151" s="1818"/>
      <c r="PS151" s="1818"/>
      <c r="PT151" s="1819"/>
      <c r="PU151" s="1818"/>
      <c r="PV151" s="1818"/>
      <c r="PW151" s="1818"/>
      <c r="PX151" s="1818"/>
      <c r="PY151" s="1819"/>
      <c r="PZ151" s="1818"/>
      <c r="QA151" s="1818"/>
      <c r="QB151" s="1818"/>
      <c r="QC151" s="1818"/>
      <c r="QD151" s="1819"/>
      <c r="QE151" s="1818"/>
      <c r="QF151" s="1818"/>
      <c r="QG151" s="1818"/>
      <c r="QH151" s="1818"/>
      <c r="QI151" s="1819"/>
      <c r="QJ151" s="1818"/>
      <c r="QK151" s="1818"/>
      <c r="QL151" s="1818"/>
      <c r="QM151" s="1818"/>
      <c r="QN151" s="1819"/>
      <c r="QO151" s="1818"/>
      <c r="QP151" s="1818"/>
      <c r="QQ151" s="1818"/>
      <c r="QR151" s="1818"/>
      <c r="QS151" s="1819"/>
      <c r="QT151" s="1818"/>
      <c r="QU151" s="1818"/>
      <c r="QV151" s="1818"/>
      <c r="QW151" s="1818"/>
      <c r="QX151" s="1819"/>
      <c r="QY151" s="1818"/>
      <c r="QZ151" s="1818"/>
      <c r="RA151" s="1818"/>
      <c r="RB151" s="1818"/>
      <c r="RC151" s="1819"/>
      <c r="RD151" s="1818"/>
      <c r="RE151" s="1818"/>
      <c r="RF151" s="1818"/>
      <c r="RG151" s="1818"/>
      <c r="RH151" s="1819"/>
      <c r="RI151" s="1818"/>
      <c r="RJ151" s="1818"/>
      <c r="RK151" s="1818"/>
      <c r="RL151" s="1818"/>
      <c r="RM151" s="1819"/>
      <c r="RN151" s="1818"/>
      <c r="RO151" s="1818"/>
      <c r="RP151" s="1818"/>
      <c r="RQ151" s="1818"/>
      <c r="RR151" s="1819"/>
      <c r="RS151" s="1818"/>
      <c r="RT151" s="1818"/>
      <c r="RU151" s="1818"/>
      <c r="RV151" s="1818"/>
      <c r="RW151" s="1819"/>
      <c r="RX151" s="1818"/>
      <c r="RY151" s="1818"/>
      <c r="RZ151" s="1818"/>
      <c r="SA151" s="1818"/>
      <c r="SB151" s="1819"/>
      <c r="SC151" s="1818"/>
      <c r="SD151" s="1818"/>
      <c r="SE151" s="1818"/>
      <c r="SF151" s="1818"/>
      <c r="SG151" s="1819"/>
      <c r="SH151" s="1818"/>
      <c r="SI151" s="1818"/>
      <c r="SJ151" s="1818"/>
      <c r="SK151" s="1818"/>
      <c r="SL151" s="1819"/>
      <c r="SM151" s="1818"/>
      <c r="SN151" s="1818"/>
      <c r="SO151" s="1818"/>
      <c r="SP151" s="1818"/>
      <c r="SQ151" s="1819"/>
      <c r="SR151" s="2203"/>
      <c r="SS151" s="2203"/>
      <c r="ST151" s="2203"/>
      <c r="SU151" s="2203"/>
      <c r="SV151" s="2203"/>
      <c r="SW151" s="2203"/>
      <c r="SX151" s="2203"/>
      <c r="SY151" s="2203"/>
      <c r="SZ151" s="2203"/>
      <c r="TA151" s="2203"/>
      <c r="TB151" s="2203"/>
      <c r="TC151" s="2203"/>
      <c r="TD151" s="2203"/>
      <c r="TE151" s="2203"/>
      <c r="TF151" s="2203"/>
      <c r="TG151" s="2203"/>
      <c r="TH151" s="2203"/>
      <c r="TI151" s="2203"/>
      <c r="TJ151" s="2203"/>
      <c r="TK151" s="2203"/>
      <c r="TL151" s="2203"/>
      <c r="TM151" s="2203"/>
      <c r="TN151" s="2203"/>
      <c r="TO151" s="2203"/>
      <c r="TP151" s="2203"/>
      <c r="TQ151" s="2203"/>
      <c r="TR151" s="2203"/>
      <c r="TS151" s="2203"/>
      <c r="TT151" s="2203"/>
      <c r="TU151" s="2203"/>
      <c r="TV151" s="2203"/>
      <c r="TW151" s="2203"/>
      <c r="TX151" s="2203"/>
      <c r="TY151" s="2203"/>
      <c r="TZ151" s="2203"/>
      <c r="UA151" s="2203"/>
      <c r="UB151" s="2203"/>
      <c r="UC151" s="2203"/>
      <c r="UD151" s="2203"/>
      <c r="UE151" s="2203"/>
      <c r="UF151" s="2203"/>
      <c r="UG151" s="2203"/>
      <c r="UH151" s="2203"/>
      <c r="UI151" s="2203"/>
      <c r="UJ151" s="2203"/>
      <c r="UK151" s="2203"/>
      <c r="UL151" s="2203"/>
      <c r="UM151" s="2536"/>
      <c r="UN151" s="2536"/>
      <c r="UO151" s="2536"/>
      <c r="UP151" s="2536"/>
      <c r="UQ151" s="2536"/>
      <c r="UR151" s="2536"/>
    </row>
    <row r="152" spans="1:564">
      <c r="MT152" s="1799"/>
      <c r="MU152" s="4114"/>
      <c r="MV152" s="4119">
        <v>200</v>
      </c>
      <c r="MW152" s="1942"/>
      <c r="MX152" s="1923"/>
      <c r="MY152" s="1923"/>
      <c r="MZ152" s="1923"/>
      <c r="NA152" s="1923"/>
      <c r="NB152" s="1924"/>
      <c r="NC152" s="1923"/>
      <c r="ND152" s="1923"/>
      <c r="NE152" s="1923"/>
      <c r="NF152" s="1923"/>
      <c r="NG152" s="1924"/>
      <c r="NH152" s="1943"/>
      <c r="NI152" s="1943"/>
      <c r="NJ152" s="1943"/>
      <c r="NK152" s="1943"/>
      <c r="NL152" s="1944"/>
      <c r="NM152" s="1943"/>
      <c r="NN152" s="1943"/>
      <c r="NO152" s="1943"/>
      <c r="NP152" s="1943"/>
      <c r="NQ152" s="1944"/>
      <c r="NR152" s="1943"/>
      <c r="NS152" s="1943"/>
      <c r="NT152" s="1943"/>
      <c r="NU152" s="1943"/>
      <c r="NV152" s="1944"/>
      <c r="NW152" s="1943"/>
      <c r="NX152" s="1943"/>
      <c r="NY152" s="1943"/>
      <c r="NZ152" s="1943"/>
      <c r="OA152" s="1945" t="s">
        <v>1696</v>
      </c>
      <c r="OB152" s="1820"/>
      <c r="OC152" s="1820"/>
      <c r="OD152" s="1820"/>
      <c r="OE152" s="1820"/>
      <c r="OF152" s="1821"/>
      <c r="OG152" s="1820"/>
      <c r="OH152" s="1820"/>
      <c r="OI152" s="1820"/>
      <c r="OJ152" s="1820"/>
      <c r="OK152" s="1821"/>
      <c r="OL152" s="1820"/>
      <c r="OM152" s="1820"/>
      <c r="ON152" s="1820"/>
      <c r="OO152" s="1820"/>
      <c r="OP152" s="1821"/>
      <c r="OQ152" s="1820"/>
      <c r="OR152" s="1820"/>
      <c r="OS152" s="1820"/>
      <c r="OT152" s="1820"/>
      <c r="OU152" s="1821"/>
      <c r="OV152" s="1820"/>
      <c r="OW152" s="1820"/>
      <c r="OX152" s="1923"/>
      <c r="OY152" s="1923"/>
      <c r="OZ152" s="1924"/>
      <c r="PA152" s="1820"/>
      <c r="PB152" s="1822"/>
      <c r="PC152" s="1823"/>
      <c r="PD152" s="1823"/>
      <c r="PE152" s="1837"/>
      <c r="PF152" s="1823"/>
      <c r="PG152" s="1823"/>
      <c r="PH152" s="1823"/>
      <c r="PI152" s="1823"/>
      <c r="PJ152" s="1837"/>
      <c r="PK152" s="1823"/>
      <c r="PL152" s="1823"/>
      <c r="PM152" s="1823"/>
      <c r="PN152" s="1823"/>
      <c r="PO152" s="1837"/>
      <c r="PP152" s="1823"/>
      <c r="PQ152" s="1823"/>
      <c r="PR152" s="1823"/>
      <c r="PS152" s="1823"/>
      <c r="PT152" s="1837"/>
      <c r="PU152" s="1823"/>
      <c r="PV152" s="1823"/>
      <c r="PW152" s="1823"/>
      <c r="PX152" s="1823"/>
      <c r="PY152" s="1837"/>
      <c r="PZ152" s="1823"/>
      <c r="QA152" s="1823"/>
      <c r="QB152" s="1823"/>
      <c r="QC152" s="1823"/>
      <c r="QD152" s="1837"/>
      <c r="QE152" s="1823"/>
      <c r="QF152" s="1823"/>
      <c r="QG152" s="1823"/>
      <c r="QH152" s="1823"/>
      <c r="QI152" s="1837"/>
      <c r="QJ152" s="1823"/>
      <c r="QK152" s="1823"/>
      <c r="QL152" s="1823"/>
      <c r="QM152" s="1823"/>
      <c r="QN152" s="1837"/>
      <c r="QO152" s="1823"/>
      <c r="QP152" s="1823"/>
      <c r="QQ152" s="1823"/>
      <c r="QR152" s="1823"/>
      <c r="QS152" s="1837"/>
      <c r="QT152" s="1823"/>
      <c r="QU152" s="1823"/>
      <c r="QV152" s="1823"/>
      <c r="QW152" s="1823"/>
      <c r="QX152" s="1837"/>
      <c r="QY152" s="1823"/>
      <c r="QZ152" s="1823"/>
      <c r="RA152" s="1823"/>
      <c r="RB152" s="1823"/>
      <c r="RC152" s="1837"/>
      <c r="RD152" s="1823"/>
      <c r="RE152" s="1823"/>
      <c r="RF152" s="1823"/>
      <c r="RG152" s="1823"/>
      <c r="RH152" s="1837"/>
      <c r="RI152" s="1823"/>
      <c r="RJ152" s="1823"/>
      <c r="RK152" s="1823"/>
      <c r="RL152" s="1823"/>
      <c r="RM152" s="1837"/>
      <c r="RN152" s="1823"/>
      <c r="RO152" s="1823"/>
      <c r="RP152" s="1823"/>
      <c r="RQ152" s="1823"/>
      <c r="RR152" s="1837"/>
      <c r="RS152" s="1823"/>
      <c r="RT152" s="1823"/>
      <c r="RU152" s="1823"/>
      <c r="RV152" s="1823"/>
      <c r="RW152" s="1837"/>
      <c r="RX152" s="1823"/>
      <c r="RY152" s="1823"/>
      <c r="RZ152" s="1823"/>
      <c r="SA152" s="1823"/>
      <c r="SB152" s="1837"/>
      <c r="SC152" s="1823"/>
      <c r="SD152" s="1823"/>
      <c r="SE152" s="1823"/>
      <c r="SF152" s="1823"/>
      <c r="SG152" s="1837"/>
      <c r="SH152" s="1823"/>
      <c r="SI152" s="1823"/>
      <c r="SJ152" s="1823"/>
      <c r="SK152" s="1823"/>
      <c r="SL152" s="1837"/>
      <c r="SM152" s="1823"/>
      <c r="SN152" s="1823"/>
      <c r="SO152" s="1823"/>
      <c r="SP152" s="1823"/>
      <c r="SQ152" s="1837"/>
      <c r="SR152" s="1799"/>
      <c r="SS152" s="2203"/>
      <c r="ST152" s="2203"/>
      <c r="SU152" s="2203"/>
      <c r="SV152" s="2203"/>
      <c r="SW152" s="2203"/>
      <c r="SX152" s="2203"/>
      <c r="SY152" s="2203"/>
      <c r="SZ152" s="2203"/>
      <c r="TA152" s="2203"/>
      <c r="TB152" s="2203"/>
      <c r="TC152" s="2203"/>
      <c r="TD152" s="2203"/>
      <c r="TE152" s="2203"/>
      <c r="TF152" s="2203"/>
      <c r="TG152" s="2203"/>
      <c r="TH152" s="2203"/>
      <c r="TI152" s="2203"/>
      <c r="TJ152" s="2203"/>
      <c r="TK152" s="2203"/>
      <c r="TL152" s="2203"/>
      <c r="TM152" s="2203"/>
      <c r="TN152" s="2203"/>
      <c r="TO152" s="2203"/>
      <c r="TP152" s="2203"/>
      <c r="TQ152" s="2203"/>
      <c r="TR152" s="2203"/>
      <c r="TS152" s="2203"/>
      <c r="TT152" s="2203"/>
      <c r="TU152" s="2203"/>
      <c r="TV152" s="2203"/>
      <c r="TW152" s="2203"/>
      <c r="TX152" s="2203"/>
      <c r="TY152" s="2203"/>
      <c r="TZ152" s="2203"/>
      <c r="UA152" s="2203"/>
      <c r="UB152" s="2203"/>
      <c r="UC152" s="2203"/>
      <c r="UD152" s="2203"/>
      <c r="UE152" s="2203"/>
      <c r="UF152" s="2203"/>
      <c r="UG152" s="2203"/>
      <c r="UH152" s="2203"/>
      <c r="UI152" s="2203"/>
      <c r="UJ152" s="2203"/>
      <c r="UK152" s="2203"/>
      <c r="UL152" s="2203"/>
      <c r="UM152" s="2536"/>
      <c r="UN152" s="2536"/>
      <c r="UO152" s="2536"/>
      <c r="UP152" s="2536"/>
      <c r="UQ152" s="2536"/>
      <c r="UR152" s="2536"/>
    </row>
    <row r="153" spans="1:564">
      <c r="MT153" s="1799"/>
      <c r="MU153" s="4114"/>
      <c r="MV153" s="4119"/>
      <c r="MW153" s="1946"/>
      <c r="MX153" s="1947"/>
      <c r="MY153" s="1947"/>
      <c r="MZ153" s="1947"/>
      <c r="NA153" s="1947"/>
      <c r="NB153" s="1948"/>
      <c r="NC153" s="1947"/>
      <c r="ND153" s="1947"/>
      <c r="NE153" s="1823"/>
      <c r="NF153" s="1823"/>
      <c r="NG153" s="1837"/>
      <c r="NH153" s="1823"/>
      <c r="NI153" s="1823"/>
      <c r="NJ153" s="1823"/>
      <c r="NK153" s="1823"/>
      <c r="NL153" s="1837"/>
      <c r="NM153" s="1823"/>
      <c r="NN153" s="1823"/>
      <c r="NO153" s="1823"/>
      <c r="NP153" s="1823"/>
      <c r="NQ153" s="1837"/>
      <c r="NR153" s="1823"/>
      <c r="NS153" s="1823"/>
      <c r="NT153" s="1823"/>
      <c r="NU153" s="1823"/>
      <c r="NV153" s="1837"/>
      <c r="NW153" s="1949"/>
      <c r="NX153" s="1949"/>
      <c r="NY153" s="1949"/>
      <c r="NZ153" s="1949"/>
      <c r="OA153" s="1950"/>
      <c r="OB153" s="1949"/>
      <c r="OC153" s="1949"/>
      <c r="OD153" s="1949"/>
      <c r="OE153" s="1949"/>
      <c r="OF153" s="1951"/>
      <c r="OG153" s="1949"/>
      <c r="OH153" s="1949"/>
      <c r="OI153" s="1949"/>
      <c r="OJ153" s="1949"/>
      <c r="OK153" s="1951"/>
      <c r="OL153" s="1949"/>
      <c r="OM153" s="1949"/>
      <c r="ON153" s="1949"/>
      <c r="OO153" s="1949"/>
      <c r="OP153" s="1951"/>
      <c r="OQ153" s="1949"/>
      <c r="OR153" s="1949"/>
      <c r="OS153" s="1949"/>
      <c r="OT153" s="1949"/>
      <c r="OU153" s="1951"/>
      <c r="OV153" s="1949"/>
      <c r="OW153" s="1949"/>
      <c r="OX153" s="1949"/>
      <c r="OY153" s="1949"/>
      <c r="OZ153" s="1951"/>
      <c r="PA153" s="1949"/>
      <c r="PB153" s="1952"/>
      <c r="PC153" s="1949"/>
      <c r="PD153" s="1949"/>
      <c r="PE153" s="1950" t="s">
        <v>1697</v>
      </c>
      <c r="PF153" s="1953"/>
      <c r="PG153" s="1823"/>
      <c r="PH153" s="1823"/>
      <c r="PI153" s="1823"/>
      <c r="PJ153" s="1837"/>
      <c r="PK153" s="1823"/>
      <c r="PL153" s="1823"/>
      <c r="PM153" s="1823"/>
      <c r="PN153" s="1823"/>
      <c r="PO153" s="1837"/>
      <c r="PP153" s="1823"/>
      <c r="PQ153" s="1823"/>
      <c r="PR153" s="1823"/>
      <c r="PS153" s="1823"/>
      <c r="PT153" s="1837"/>
      <c r="PU153" s="1823"/>
      <c r="PV153" s="1823"/>
      <c r="PW153" s="1823"/>
      <c r="PX153" s="1823"/>
      <c r="PY153" s="1837"/>
      <c r="PZ153" s="1823"/>
      <c r="QA153" s="1823"/>
      <c r="QB153" s="1823"/>
      <c r="QC153" s="1823"/>
      <c r="QD153" s="1837"/>
      <c r="QE153" s="1823"/>
      <c r="QF153" s="1823"/>
      <c r="QG153" s="1823"/>
      <c r="QH153" s="1823"/>
      <c r="QI153" s="1837"/>
      <c r="QJ153" s="1823"/>
      <c r="QK153" s="1823"/>
      <c r="QL153" s="1823"/>
      <c r="QM153" s="1823"/>
      <c r="QN153" s="1837"/>
      <c r="QO153" s="1823"/>
      <c r="QP153" s="1823"/>
      <c r="QQ153" s="1823"/>
      <c r="QR153" s="1823"/>
      <c r="QS153" s="1837"/>
      <c r="QT153" s="1823"/>
      <c r="QU153" s="1823"/>
      <c r="QV153" s="1823"/>
      <c r="QW153" s="1823"/>
      <c r="QX153" s="1837"/>
      <c r="QY153" s="1823"/>
      <c r="QZ153" s="1823"/>
      <c r="RA153" s="1823"/>
      <c r="RB153" s="1823"/>
      <c r="RC153" s="1837"/>
      <c r="RD153" s="1823"/>
      <c r="RE153" s="1823"/>
      <c r="RF153" s="1823"/>
      <c r="RG153" s="1823"/>
      <c r="RH153" s="1837"/>
      <c r="RI153" s="1823"/>
      <c r="RJ153" s="1823"/>
      <c r="RK153" s="1823"/>
      <c r="RL153" s="1823"/>
      <c r="RM153" s="1837"/>
      <c r="RN153" s="1823"/>
      <c r="RO153" s="1823"/>
      <c r="RP153" s="1823"/>
      <c r="RQ153" s="1823"/>
      <c r="RR153" s="1837"/>
      <c r="RS153" s="1823"/>
      <c r="RT153" s="1823"/>
      <c r="RU153" s="1823"/>
      <c r="RV153" s="1823"/>
      <c r="RW153" s="1837"/>
      <c r="RX153" s="1823"/>
      <c r="RY153" s="1823"/>
      <c r="RZ153" s="1823"/>
      <c r="SA153" s="1823"/>
      <c r="SB153" s="1837"/>
      <c r="SC153" s="1823"/>
      <c r="SD153" s="1823"/>
      <c r="SE153" s="1823"/>
      <c r="SF153" s="1823"/>
      <c r="SG153" s="1837"/>
      <c r="SH153" s="1823"/>
      <c r="SI153" s="1823"/>
      <c r="SJ153" s="1823"/>
      <c r="SK153" s="1823"/>
      <c r="SL153" s="1837"/>
      <c r="SM153" s="1823"/>
      <c r="SN153" s="1823"/>
      <c r="SO153" s="1823"/>
      <c r="SP153" s="1823"/>
      <c r="SQ153" s="1837"/>
      <c r="SR153" s="1799"/>
      <c r="SS153" s="2203"/>
      <c r="ST153" s="2203"/>
      <c r="SU153" s="2203"/>
      <c r="SV153" s="2203"/>
      <c r="SW153" s="2203"/>
      <c r="SX153" s="2203"/>
      <c r="SY153" s="2203"/>
      <c r="SZ153" s="2203"/>
      <c r="TA153" s="2203"/>
      <c r="TB153" s="2203"/>
      <c r="TC153" s="2203"/>
      <c r="TD153" s="2203"/>
      <c r="TE153" s="2203"/>
      <c r="TF153" s="2203"/>
      <c r="TG153" s="2203"/>
      <c r="TH153" s="2203"/>
      <c r="TI153" s="2203"/>
      <c r="TJ153" s="2203"/>
      <c r="TK153" s="2203"/>
      <c r="TL153" s="2203"/>
      <c r="TM153" s="2203"/>
      <c r="TN153" s="2203"/>
      <c r="TO153" s="2203"/>
      <c r="TP153" s="2203"/>
      <c r="TQ153" s="2203"/>
      <c r="TR153" s="2203"/>
      <c r="TS153" s="2203"/>
      <c r="TT153" s="2203"/>
      <c r="TU153" s="2203"/>
      <c r="TV153" s="2203"/>
      <c r="TW153" s="2203"/>
      <c r="TX153" s="2203"/>
      <c r="TY153" s="2203"/>
      <c r="TZ153" s="2203"/>
      <c r="UA153" s="2203"/>
      <c r="UB153" s="2203"/>
      <c r="UC153" s="2203"/>
      <c r="UD153" s="2203"/>
      <c r="UE153" s="2203"/>
      <c r="UF153" s="2203"/>
      <c r="UG153" s="2203"/>
      <c r="UH153" s="2203"/>
      <c r="UI153" s="2203"/>
      <c r="UJ153" s="2203"/>
      <c r="UK153" s="2203"/>
      <c r="UL153" s="2203"/>
      <c r="UM153" s="2536"/>
      <c r="UN153" s="2536"/>
      <c r="UO153" s="2536"/>
      <c r="UP153" s="2536"/>
      <c r="UQ153" s="2536"/>
      <c r="UR153" s="2536"/>
    </row>
    <row r="154" spans="1:564">
      <c r="MT154" s="1799"/>
      <c r="MU154" s="4114"/>
      <c r="MV154" s="4119"/>
      <c r="MW154" s="1946"/>
      <c r="MX154" s="1947"/>
      <c r="MY154" s="1947"/>
      <c r="MZ154" s="1947"/>
      <c r="NA154" s="1947"/>
      <c r="NB154" s="1948"/>
      <c r="NC154" s="1947"/>
      <c r="ND154" s="1947"/>
      <c r="NE154" s="1823"/>
      <c r="NF154" s="1823"/>
      <c r="NG154" s="1837"/>
      <c r="NH154" s="1823"/>
      <c r="NI154" s="1823"/>
      <c r="NJ154" s="1823"/>
      <c r="NK154" s="1823"/>
      <c r="NL154" s="1837"/>
      <c r="NM154" s="1823"/>
      <c r="NN154" s="1823"/>
      <c r="NO154" s="1823"/>
      <c r="NP154" s="1823"/>
      <c r="NQ154" s="1837"/>
      <c r="NR154" s="1823"/>
      <c r="NS154" s="1823"/>
      <c r="NT154" s="1823"/>
      <c r="NU154" s="1823"/>
      <c r="NV154" s="1837"/>
      <c r="NW154" s="1823"/>
      <c r="NX154" s="1823"/>
      <c r="NY154" s="1823"/>
      <c r="NZ154" s="1823"/>
      <c r="OA154" s="1824"/>
      <c r="OB154" s="1823"/>
      <c r="OC154" s="1823"/>
      <c r="OD154" s="1823"/>
      <c r="OE154" s="1823"/>
      <c r="OF154" s="1837"/>
      <c r="OG154" s="1823"/>
      <c r="OH154" s="1823"/>
      <c r="OI154" s="1823"/>
      <c r="OJ154" s="1823"/>
      <c r="OK154" s="1837"/>
      <c r="OL154" s="1823"/>
      <c r="OM154" s="1823"/>
      <c r="ON154" s="1823"/>
      <c r="OO154" s="1823"/>
      <c r="OP154" s="1837"/>
      <c r="OQ154" s="1823"/>
      <c r="OR154" s="1823"/>
      <c r="OS154" s="1823"/>
      <c r="OT154" s="1823"/>
      <c r="OU154" s="1837"/>
      <c r="OV154" s="1954"/>
      <c r="OW154" s="1954"/>
      <c r="OX154" s="1954"/>
      <c r="OY154" s="1954"/>
      <c r="OZ154" s="1955"/>
      <c r="PA154" s="1954"/>
      <c r="PB154" s="1956"/>
      <c r="PC154" s="1954"/>
      <c r="PD154" s="1954"/>
      <c r="PE154" s="1955"/>
      <c r="PF154" s="1957"/>
      <c r="PG154" s="1954"/>
      <c r="PH154" s="1954"/>
      <c r="PI154" s="1954"/>
      <c r="PJ154" s="1955"/>
      <c r="PK154" s="1954"/>
      <c r="PL154" s="1954"/>
      <c r="PM154" s="1954"/>
      <c r="PN154" s="1954"/>
      <c r="PO154" s="1955"/>
      <c r="PP154" s="1954"/>
      <c r="PQ154" s="1954"/>
      <c r="PR154" s="1954"/>
      <c r="PS154" s="1954"/>
      <c r="PT154" s="1955"/>
      <c r="PU154" s="1954"/>
      <c r="PV154" s="1954"/>
      <c r="PW154" s="1954"/>
      <c r="PX154" s="1954"/>
      <c r="PY154" s="1955"/>
      <c r="PZ154" s="1954"/>
      <c r="QA154" s="1954"/>
      <c r="QB154" s="1954"/>
      <c r="QC154" s="1954"/>
      <c r="QD154" s="1955"/>
      <c r="QE154" s="1954"/>
      <c r="QF154" s="1954"/>
      <c r="QG154" s="1954"/>
      <c r="QH154" s="1954"/>
      <c r="QI154" s="1955"/>
      <c r="QJ154" s="1954"/>
      <c r="QK154" s="1954"/>
      <c r="QL154" s="1954"/>
      <c r="QM154" s="1954"/>
      <c r="QN154" s="1955"/>
      <c r="QO154" s="1954"/>
      <c r="QP154" s="1954"/>
      <c r="QQ154" s="1954"/>
      <c r="QR154" s="1954"/>
      <c r="QS154" s="1955"/>
      <c r="QT154" s="1954"/>
      <c r="QU154" s="1954"/>
      <c r="QV154" s="1954"/>
      <c r="QW154" s="1954"/>
      <c r="QX154" s="1955"/>
      <c r="QY154" s="1954"/>
      <c r="QZ154" s="1954"/>
      <c r="RA154" s="1954"/>
      <c r="RB154" s="1954"/>
      <c r="RC154" s="1958" t="s">
        <v>1698</v>
      </c>
      <c r="RD154" s="1823"/>
      <c r="RE154" s="1823"/>
      <c r="RF154" s="1823"/>
      <c r="RG154" s="1823"/>
      <c r="RH154" s="1837"/>
      <c r="RI154" s="1823"/>
      <c r="RJ154" s="1823"/>
      <c r="RK154" s="1823"/>
      <c r="RL154" s="1823"/>
      <c r="RM154" s="1837"/>
      <c r="RN154" s="1823"/>
      <c r="RO154" s="1823"/>
      <c r="RP154" s="1823"/>
      <c r="RQ154" s="1823"/>
      <c r="RR154" s="1837"/>
      <c r="RS154" s="1823"/>
      <c r="RT154" s="1823"/>
      <c r="RU154" s="1823"/>
      <c r="RV154" s="1823"/>
      <c r="RW154" s="1837"/>
      <c r="RX154" s="1823"/>
      <c r="RY154" s="1823"/>
      <c r="RZ154" s="1823"/>
      <c r="SA154" s="1823"/>
      <c r="SB154" s="1837"/>
      <c r="SC154" s="1823"/>
      <c r="SD154" s="1823"/>
      <c r="SE154" s="1823"/>
      <c r="SF154" s="1823"/>
      <c r="SG154" s="1837"/>
      <c r="SH154" s="1823"/>
      <c r="SI154" s="1823"/>
      <c r="SJ154" s="1823"/>
      <c r="SK154" s="1823"/>
      <c r="SL154" s="1837"/>
      <c r="SM154" s="1823"/>
      <c r="SN154" s="1823"/>
      <c r="SO154" s="1823"/>
      <c r="SP154" s="1823"/>
      <c r="SQ154" s="1837"/>
      <c r="SR154" s="1799"/>
      <c r="SS154" s="2203"/>
      <c r="ST154" s="2203"/>
      <c r="SU154" s="2203"/>
      <c r="SV154" s="2203"/>
      <c r="SW154" s="2203"/>
      <c r="SX154" s="2203"/>
      <c r="SY154" s="2203"/>
      <c r="SZ154" s="2203"/>
      <c r="TA154" s="2203"/>
      <c r="TB154" s="2203"/>
      <c r="TC154" s="2203"/>
      <c r="TD154" s="2203"/>
      <c r="TE154" s="2203"/>
      <c r="TF154" s="2203"/>
      <c r="TG154" s="2203"/>
      <c r="TH154" s="2203"/>
      <c r="TI154" s="2203"/>
      <c r="TJ154" s="2203"/>
      <c r="TK154" s="2203"/>
      <c r="TL154" s="2203"/>
      <c r="TM154" s="2203"/>
      <c r="TN154" s="2203"/>
      <c r="TO154" s="2203"/>
      <c r="TP154" s="2203"/>
      <c r="TQ154" s="2203"/>
      <c r="TR154" s="2203"/>
      <c r="TS154" s="2203"/>
      <c r="TT154" s="2203"/>
      <c r="TU154" s="2203"/>
      <c r="TV154" s="2203"/>
      <c r="TW154" s="2203"/>
      <c r="TX154" s="2203"/>
      <c r="TY154" s="2203"/>
      <c r="TZ154" s="2203"/>
      <c r="UA154" s="2203"/>
      <c r="UB154" s="2203"/>
      <c r="UC154" s="2203"/>
      <c r="UD154" s="2203"/>
      <c r="UE154" s="2203"/>
      <c r="UF154" s="2203"/>
      <c r="UG154" s="2203"/>
      <c r="UH154" s="2203"/>
      <c r="UI154" s="2203"/>
      <c r="UJ154" s="2203"/>
      <c r="UK154" s="2203"/>
      <c r="UL154" s="2203"/>
      <c r="UM154" s="2536"/>
      <c r="UN154" s="2536"/>
      <c r="UO154" s="2536"/>
      <c r="UP154" s="2536"/>
      <c r="UQ154" s="2536"/>
      <c r="UR154" s="2536"/>
    </row>
    <row r="155" spans="1:564">
      <c r="MT155" s="1799"/>
      <c r="MU155" s="4114"/>
      <c r="MV155" s="4120"/>
      <c r="MW155" s="1959"/>
      <c r="MX155" s="1960"/>
      <c r="MY155" s="1960"/>
      <c r="MZ155" s="1960"/>
      <c r="NA155" s="1960"/>
      <c r="NB155" s="1961"/>
      <c r="NC155" s="1960"/>
      <c r="ND155" s="1960"/>
      <c r="NE155" s="1898"/>
      <c r="NF155" s="1898"/>
      <c r="NG155" s="1899"/>
      <c r="NH155" s="1898"/>
      <c r="NI155" s="1898"/>
      <c r="NJ155" s="1898"/>
      <c r="NK155" s="1898"/>
      <c r="NL155" s="1899"/>
      <c r="NM155" s="1898"/>
      <c r="NN155" s="1898"/>
      <c r="NO155" s="1898"/>
      <c r="NP155" s="1898"/>
      <c r="NQ155" s="1899"/>
      <c r="NR155" s="1898"/>
      <c r="NS155" s="1898"/>
      <c r="NT155" s="1898"/>
      <c r="NU155" s="1898"/>
      <c r="NV155" s="1899"/>
      <c r="NW155" s="1898"/>
      <c r="NX155" s="1898"/>
      <c r="NY155" s="1898"/>
      <c r="NZ155" s="1898"/>
      <c r="OA155" s="1900"/>
      <c r="OB155" s="1898"/>
      <c r="OC155" s="1898"/>
      <c r="OD155" s="1898"/>
      <c r="OE155" s="1898"/>
      <c r="OF155" s="1899"/>
      <c r="OG155" s="1898"/>
      <c r="OH155" s="1898"/>
      <c r="OI155" s="1898"/>
      <c r="OJ155" s="1898"/>
      <c r="OK155" s="1899"/>
      <c r="OL155" s="1898"/>
      <c r="OM155" s="1898"/>
      <c r="ON155" s="1898"/>
      <c r="OO155" s="1898"/>
      <c r="OP155" s="1899"/>
      <c r="OQ155" s="1898"/>
      <c r="OR155" s="1898"/>
      <c r="OS155" s="1898"/>
      <c r="OT155" s="1898"/>
      <c r="OU155" s="1899"/>
      <c r="OV155" s="1898"/>
      <c r="OW155" s="1898"/>
      <c r="OX155" s="1960"/>
      <c r="OY155" s="1960"/>
      <c r="OZ155" s="1961"/>
      <c r="PA155" s="1898"/>
      <c r="PB155" s="1897"/>
      <c r="PC155" s="1898"/>
      <c r="PD155" s="1898"/>
      <c r="PE155" s="1899"/>
      <c r="PF155" s="1962"/>
      <c r="PG155" s="1898"/>
      <c r="PH155" s="1898"/>
      <c r="PI155" s="1898"/>
      <c r="PJ155" s="1899"/>
      <c r="PK155" s="1898"/>
      <c r="PL155" s="1898"/>
      <c r="PM155" s="1898"/>
      <c r="PN155" s="1898"/>
      <c r="PO155" s="1899"/>
      <c r="PP155" s="1898"/>
      <c r="PQ155" s="1898"/>
      <c r="PR155" s="1898"/>
      <c r="PS155" s="1898"/>
      <c r="PT155" s="1899"/>
      <c r="PU155" s="1898"/>
      <c r="PV155" s="1898"/>
      <c r="PW155" s="1898"/>
      <c r="PX155" s="1898"/>
      <c r="PY155" s="1899"/>
      <c r="PZ155" s="1898"/>
      <c r="QA155" s="1898"/>
      <c r="QB155" s="1898"/>
      <c r="QC155" s="1898"/>
      <c r="QD155" s="1899"/>
      <c r="QE155" s="1898"/>
      <c r="QF155" s="1898"/>
      <c r="QG155" s="1898"/>
      <c r="QH155" s="1898"/>
      <c r="QI155" s="1899"/>
      <c r="QJ155" s="1898"/>
      <c r="QK155" s="1898"/>
      <c r="QL155" s="1898"/>
      <c r="QM155" s="1898"/>
      <c r="QN155" s="1899"/>
      <c r="QO155" s="1898"/>
      <c r="QP155" s="1898"/>
      <c r="QQ155" s="1898"/>
      <c r="QR155" s="1898"/>
      <c r="QS155" s="1899"/>
      <c r="QT155" s="1963"/>
      <c r="QU155" s="1963"/>
      <c r="QV155" s="1963"/>
      <c r="QW155" s="1963"/>
      <c r="QX155" s="1964"/>
      <c r="QY155" s="1963"/>
      <c r="QZ155" s="1963"/>
      <c r="RA155" s="1963"/>
      <c r="RB155" s="1963"/>
      <c r="RC155" s="1964"/>
      <c r="RD155" s="1963"/>
      <c r="RE155" s="1963"/>
      <c r="RF155" s="1963"/>
      <c r="RG155" s="1963"/>
      <c r="RH155" s="1964"/>
      <c r="RI155" s="1963"/>
      <c r="RJ155" s="1963"/>
      <c r="RK155" s="1963"/>
      <c r="RL155" s="1963"/>
      <c r="RM155" s="1964"/>
      <c r="RN155" s="1963"/>
      <c r="RO155" s="1963"/>
      <c r="RP155" s="1963"/>
      <c r="RQ155" s="1963"/>
      <c r="RR155" s="1964"/>
      <c r="RS155" s="1963"/>
      <c r="RT155" s="1963"/>
      <c r="RU155" s="1963"/>
      <c r="RV155" s="1963"/>
      <c r="RW155" s="1964"/>
      <c r="RX155" s="1963"/>
      <c r="RY155" s="1963"/>
      <c r="RZ155" s="1963"/>
      <c r="SA155" s="1963"/>
      <c r="SB155" s="1964"/>
      <c r="SC155" s="1963"/>
      <c r="SD155" s="1963"/>
      <c r="SE155" s="1963"/>
      <c r="SF155" s="1963"/>
      <c r="SG155" s="1964"/>
      <c r="SH155" s="1963"/>
      <c r="SI155" s="1963"/>
      <c r="SJ155" s="1963"/>
      <c r="SK155" s="1963"/>
      <c r="SL155" s="1964"/>
      <c r="SM155" s="1963"/>
      <c r="SN155" s="1963"/>
      <c r="SO155" s="1963"/>
      <c r="SP155" s="1963"/>
      <c r="SQ155" s="1965" t="s">
        <v>1699</v>
      </c>
      <c r="SR155" s="1799"/>
      <c r="SS155" s="2203"/>
      <c r="ST155" s="2203"/>
      <c r="SU155" s="2203"/>
      <c r="SV155" s="2203"/>
      <c r="SW155" s="2203"/>
      <c r="SX155" s="2203"/>
      <c r="SY155" s="2203"/>
      <c r="SZ155" s="2203"/>
      <c r="TA155" s="2203"/>
      <c r="TB155" s="2203"/>
      <c r="TC155" s="2203"/>
      <c r="TD155" s="2203"/>
      <c r="TE155" s="2203"/>
      <c r="TF155" s="2203"/>
      <c r="TG155" s="2203"/>
      <c r="TH155" s="2203"/>
      <c r="TI155" s="2203"/>
      <c r="TJ155" s="2203"/>
      <c r="TK155" s="2203"/>
      <c r="TL155" s="2203"/>
      <c r="TM155" s="2203"/>
      <c r="TN155" s="2203"/>
      <c r="TO155" s="2203"/>
      <c r="TP155" s="2203"/>
      <c r="TQ155" s="2203"/>
      <c r="TR155" s="2203"/>
      <c r="TS155" s="2203"/>
      <c r="TT155" s="2203"/>
      <c r="TU155" s="2203"/>
      <c r="TV155" s="2203"/>
      <c r="TW155" s="2203"/>
      <c r="TX155" s="2203"/>
      <c r="TY155" s="2203"/>
      <c r="TZ155" s="2203"/>
      <c r="UA155" s="2203"/>
      <c r="UB155" s="2203"/>
      <c r="UC155" s="2203"/>
      <c r="UD155" s="2203"/>
      <c r="UE155" s="2203"/>
      <c r="UF155" s="2203"/>
      <c r="UG155" s="2203"/>
      <c r="UH155" s="2203"/>
      <c r="UI155" s="2203"/>
      <c r="UJ155" s="2203"/>
      <c r="UK155" s="2203"/>
      <c r="UL155" s="2203"/>
      <c r="UM155" s="2536"/>
      <c r="UN155" s="2536"/>
      <c r="UO155" s="2536"/>
      <c r="UP155" s="2536"/>
      <c r="UQ155" s="2536"/>
      <c r="UR155" s="2536"/>
    </row>
    <row r="156" spans="1:564">
      <c r="MT156" s="1799"/>
      <c r="MU156" s="4114"/>
      <c r="MV156" s="1799">
        <v>190</v>
      </c>
      <c r="MW156" s="1874"/>
      <c r="MX156" s="1818"/>
      <c r="MY156" s="1818"/>
      <c r="MZ156" s="1818"/>
      <c r="NA156" s="1818"/>
      <c r="NB156" s="1819"/>
      <c r="NC156" s="1818"/>
      <c r="ND156" s="1818"/>
      <c r="NE156" s="1818"/>
      <c r="NF156" s="1818"/>
      <c r="NG156" s="1819"/>
      <c r="NH156" s="1818"/>
      <c r="NI156" s="1818"/>
      <c r="NJ156" s="1818"/>
      <c r="NK156" s="1818"/>
      <c r="NL156" s="1819"/>
      <c r="NM156" s="1818"/>
      <c r="NN156" s="1818"/>
      <c r="NO156" s="1818"/>
      <c r="NP156" s="1818"/>
      <c r="NQ156" s="1819"/>
      <c r="NR156" s="1818"/>
      <c r="NS156" s="1818"/>
      <c r="NT156" s="1818"/>
      <c r="NU156" s="1818"/>
      <c r="NV156" s="1819"/>
      <c r="NW156" s="1818"/>
      <c r="NX156" s="1818"/>
      <c r="NY156" s="1818"/>
      <c r="NZ156" s="1818"/>
      <c r="OA156" s="1819"/>
      <c r="OB156" s="1818"/>
      <c r="OC156" s="1818"/>
      <c r="OD156" s="1818"/>
      <c r="OE156" s="1818"/>
      <c r="OF156" s="1819"/>
      <c r="OG156" s="1818"/>
      <c r="OH156" s="1818"/>
      <c r="OI156" s="1818"/>
      <c r="OJ156" s="1818"/>
      <c r="OK156" s="1819"/>
      <c r="OL156" s="1818"/>
      <c r="OM156" s="1818"/>
      <c r="ON156" s="1818"/>
      <c r="OO156" s="1818"/>
      <c r="OP156" s="1819"/>
      <c r="OQ156" s="1818"/>
      <c r="OR156" s="1818"/>
      <c r="OS156" s="1818"/>
      <c r="OT156" s="1818"/>
      <c r="OU156" s="1819"/>
      <c r="OV156" s="1818"/>
      <c r="OW156" s="1818"/>
      <c r="OX156" s="1818"/>
      <c r="OY156" s="1818"/>
      <c r="OZ156" s="1819"/>
      <c r="PA156" s="1818"/>
      <c r="PB156" s="1817"/>
      <c r="PC156" s="1818"/>
      <c r="PD156" s="1818"/>
      <c r="PE156" s="1819"/>
      <c r="PF156" s="1818"/>
      <c r="PG156" s="1818"/>
      <c r="PH156" s="1818"/>
      <c r="PI156" s="1818"/>
      <c r="PJ156" s="1819"/>
      <c r="PK156" s="1818"/>
      <c r="PL156" s="1818"/>
      <c r="PM156" s="1818"/>
      <c r="PN156" s="1818"/>
      <c r="PO156" s="1819"/>
      <c r="PP156" s="1818"/>
      <c r="PQ156" s="1818"/>
      <c r="PR156" s="1818"/>
      <c r="PS156" s="1818"/>
      <c r="PT156" s="1819"/>
      <c r="PU156" s="1818"/>
      <c r="PV156" s="1818"/>
      <c r="PW156" s="1818"/>
      <c r="PX156" s="1818"/>
      <c r="PY156" s="1819"/>
      <c r="PZ156" s="1818"/>
      <c r="QA156" s="1818"/>
      <c r="QB156" s="1818"/>
      <c r="QC156" s="1818"/>
      <c r="QD156" s="1819"/>
      <c r="QE156" s="1818"/>
      <c r="QF156" s="1818"/>
      <c r="QG156" s="1818"/>
      <c r="QH156" s="1818"/>
      <c r="QI156" s="1819"/>
      <c r="QJ156" s="1818"/>
      <c r="QK156" s="1818"/>
      <c r="QL156" s="1818"/>
      <c r="QM156" s="1818"/>
      <c r="QN156" s="1819"/>
      <c r="QO156" s="1818"/>
      <c r="QP156" s="1818"/>
      <c r="QQ156" s="1818"/>
      <c r="QR156" s="1818"/>
      <c r="QS156" s="1819"/>
      <c r="QT156" s="1818"/>
      <c r="QU156" s="1818"/>
      <c r="QV156" s="1818"/>
      <c r="QW156" s="1818"/>
      <c r="QX156" s="1819"/>
      <c r="QY156" s="1818"/>
      <c r="QZ156" s="1818"/>
      <c r="RA156" s="1818"/>
      <c r="RB156" s="1818"/>
      <c r="RC156" s="1819"/>
      <c r="RD156" s="1818"/>
      <c r="RE156" s="1818"/>
      <c r="RF156" s="1818"/>
      <c r="RG156" s="1818"/>
      <c r="RH156" s="1819"/>
      <c r="RI156" s="1818"/>
      <c r="RJ156" s="1818"/>
      <c r="RK156" s="1818"/>
      <c r="RL156" s="1818"/>
      <c r="RM156" s="1819"/>
      <c r="RN156" s="1818"/>
      <c r="RO156" s="1818"/>
      <c r="RP156" s="1818"/>
      <c r="RQ156" s="1818"/>
      <c r="RR156" s="1819"/>
      <c r="RS156" s="1818"/>
      <c r="RT156" s="1818"/>
      <c r="RU156" s="1818"/>
      <c r="RV156" s="1818"/>
      <c r="RW156" s="1819"/>
      <c r="RX156" s="1818"/>
      <c r="RY156" s="1818"/>
      <c r="RZ156" s="1818"/>
      <c r="SA156" s="1818"/>
      <c r="SB156" s="1819"/>
      <c r="SC156" s="1818"/>
      <c r="SD156" s="1818"/>
      <c r="SE156" s="1818"/>
      <c r="SF156" s="1818"/>
      <c r="SG156" s="1819"/>
      <c r="SH156" s="1818"/>
      <c r="SI156" s="1818"/>
      <c r="SJ156" s="1916"/>
      <c r="SK156" s="1818"/>
      <c r="SL156" s="1819"/>
      <c r="SM156" s="1818"/>
      <c r="SN156" s="1818"/>
      <c r="SO156" s="1818"/>
      <c r="SP156" s="1818"/>
      <c r="SQ156" s="1819"/>
      <c r="SR156" s="2203"/>
      <c r="SS156" s="2203"/>
      <c r="ST156" s="2203"/>
      <c r="SU156" s="2203"/>
      <c r="SV156" s="2203"/>
      <c r="SW156" s="2203"/>
      <c r="SX156" s="2203"/>
      <c r="SY156" s="2203"/>
      <c r="SZ156" s="2203"/>
      <c r="TA156" s="2203"/>
      <c r="TB156" s="2203"/>
      <c r="TC156" s="2203"/>
      <c r="TD156" s="2203"/>
      <c r="TE156" s="2203"/>
      <c r="TF156" s="2203"/>
      <c r="TG156" s="2203"/>
      <c r="TH156" s="2203"/>
      <c r="TI156" s="2203"/>
      <c r="TJ156" s="2203"/>
      <c r="TK156" s="2203"/>
      <c r="TL156" s="2203"/>
      <c r="TM156" s="2203"/>
      <c r="TN156" s="2203"/>
      <c r="TO156" s="2203"/>
      <c r="TP156" s="2203"/>
      <c r="TQ156" s="2203"/>
      <c r="TR156" s="2203"/>
      <c r="TS156" s="2203"/>
      <c r="TT156" s="2203"/>
      <c r="TU156" s="2203"/>
      <c r="TV156" s="2203"/>
      <c r="TW156" s="2203"/>
      <c r="TX156" s="2203"/>
      <c r="TY156" s="2203"/>
      <c r="TZ156" s="2203"/>
      <c r="UA156" s="2203"/>
      <c r="UB156" s="2203"/>
      <c r="UC156" s="2203"/>
      <c r="UD156" s="2203"/>
      <c r="UE156" s="2203"/>
      <c r="UF156" s="2203"/>
      <c r="UG156" s="2203"/>
      <c r="UH156" s="2203"/>
      <c r="UI156" s="2203"/>
      <c r="UJ156" s="2203"/>
      <c r="UK156" s="2203"/>
      <c r="UL156" s="2203"/>
      <c r="UM156" s="2536"/>
      <c r="UN156" s="2536"/>
      <c r="UO156" s="2536"/>
      <c r="UP156" s="2536"/>
      <c r="UQ156" s="2536"/>
      <c r="UR156" s="2536"/>
    </row>
    <row r="157" spans="1:564">
      <c r="MT157" s="1799"/>
      <c r="MU157" s="4114"/>
      <c r="MV157" s="1799">
        <v>180</v>
      </c>
      <c r="MW157" s="1905"/>
      <c r="MX157" s="1815"/>
      <c r="MY157" s="1815"/>
      <c r="MZ157" s="1815"/>
      <c r="NA157" s="1815"/>
      <c r="NB157" s="1816"/>
      <c r="NC157" s="1815"/>
      <c r="ND157" s="1815"/>
      <c r="NE157" s="1815"/>
      <c r="NF157" s="1815"/>
      <c r="NG157" s="1816"/>
      <c r="NH157" s="1815"/>
      <c r="NI157" s="1815"/>
      <c r="NJ157" s="1815"/>
      <c r="NK157" s="1815"/>
      <c r="NL157" s="1816"/>
      <c r="NM157" s="1815"/>
      <c r="NN157" s="1815"/>
      <c r="NO157" s="1815"/>
      <c r="NP157" s="1815"/>
      <c r="NQ157" s="1816"/>
      <c r="NR157" s="1815"/>
      <c r="NS157" s="1815"/>
      <c r="NT157" s="1815"/>
      <c r="NU157" s="1815"/>
      <c r="NV157" s="1816"/>
      <c r="NW157" s="1815"/>
      <c r="NX157" s="1815"/>
      <c r="NY157" s="1815"/>
      <c r="NZ157" s="1815"/>
      <c r="OA157" s="1816"/>
      <c r="OB157" s="1815"/>
      <c r="OC157" s="1815"/>
      <c r="OD157" s="1815"/>
      <c r="OE157" s="1815"/>
      <c r="OF157" s="1816"/>
      <c r="OG157" s="1815"/>
      <c r="OH157" s="1815"/>
      <c r="OI157" s="1815"/>
      <c r="OJ157" s="1815"/>
      <c r="OK157" s="1816"/>
      <c r="OL157" s="1815"/>
      <c r="OM157" s="1815"/>
      <c r="ON157" s="1815"/>
      <c r="OO157" s="1815"/>
      <c r="OP157" s="1816"/>
      <c r="OQ157" s="1815"/>
      <c r="OR157" s="1815"/>
      <c r="OS157" s="1815"/>
      <c r="OT157" s="1815"/>
      <c r="OU157" s="1816"/>
      <c r="OV157" s="1815"/>
      <c r="OW157" s="1815"/>
      <c r="OX157" s="1815"/>
      <c r="OY157" s="1815"/>
      <c r="OZ157" s="1816"/>
      <c r="PA157" s="1815"/>
      <c r="PB157" s="1817"/>
      <c r="PC157" s="1818"/>
      <c r="PD157" s="1818"/>
      <c r="PE157" s="1819"/>
      <c r="PF157" s="1818"/>
      <c r="PG157" s="1818"/>
      <c r="PH157" s="1818"/>
      <c r="PI157" s="1818"/>
      <c r="PJ157" s="1819"/>
      <c r="PK157" s="1818"/>
      <c r="PL157" s="1818"/>
      <c r="PM157" s="1818"/>
      <c r="PN157" s="1818"/>
      <c r="PO157" s="1819"/>
      <c r="PP157" s="1818"/>
      <c r="PQ157" s="1818"/>
      <c r="PR157" s="1818"/>
      <c r="PS157" s="1818"/>
      <c r="PT157" s="1819"/>
      <c r="PU157" s="1818"/>
      <c r="PV157" s="1818"/>
      <c r="PW157" s="1818"/>
      <c r="PX157" s="1818"/>
      <c r="PY157" s="1819"/>
      <c r="PZ157" s="1818"/>
      <c r="QA157" s="1818"/>
      <c r="QB157" s="1818"/>
      <c r="QC157" s="1818"/>
      <c r="QD157" s="1819"/>
      <c r="QE157" s="1818"/>
      <c r="QF157" s="1818"/>
      <c r="QG157" s="1818"/>
      <c r="QH157" s="1818"/>
      <c r="QI157" s="1819"/>
      <c r="QJ157" s="1818"/>
      <c r="QK157" s="1818"/>
      <c r="QL157" s="1818"/>
      <c r="QM157" s="1818"/>
      <c r="QN157" s="1819"/>
      <c r="QO157" s="1818"/>
      <c r="QP157" s="1818"/>
      <c r="QQ157" s="1818"/>
      <c r="QR157" s="1818"/>
      <c r="QS157" s="1819"/>
      <c r="QT157" s="1818"/>
      <c r="QU157" s="1818"/>
      <c r="QV157" s="1818"/>
      <c r="QW157" s="1818"/>
      <c r="QX157" s="1819"/>
      <c r="QY157" s="1818"/>
      <c r="QZ157" s="1818"/>
      <c r="RA157" s="1818"/>
      <c r="RB157" s="1818"/>
      <c r="RC157" s="1819"/>
      <c r="RD157" s="1818"/>
      <c r="RE157" s="1818"/>
      <c r="RF157" s="1818"/>
      <c r="RG157" s="1818"/>
      <c r="RH157" s="1819"/>
      <c r="RI157" s="1818"/>
      <c r="RJ157" s="1818"/>
      <c r="RK157" s="1818"/>
      <c r="RL157" s="1818"/>
      <c r="RM157" s="1819"/>
      <c r="RN157" s="1818"/>
      <c r="RO157" s="1818"/>
      <c r="RP157" s="1818"/>
      <c r="RQ157" s="1818"/>
      <c r="RR157" s="1819"/>
      <c r="RS157" s="1818"/>
      <c r="RT157" s="1818"/>
      <c r="RU157" s="1818"/>
      <c r="RV157" s="1818"/>
      <c r="RW157" s="1819"/>
      <c r="RX157" s="1818"/>
      <c r="RY157" s="1818"/>
      <c r="RZ157" s="1818"/>
      <c r="SA157" s="1818"/>
      <c r="SB157" s="1819"/>
      <c r="SC157" s="1818"/>
      <c r="SD157" s="1818"/>
      <c r="SE157" s="1818"/>
      <c r="SF157" s="1818"/>
      <c r="SG157" s="1819"/>
      <c r="SH157" s="1818"/>
      <c r="SI157" s="1818"/>
      <c r="SJ157" s="1818"/>
      <c r="SK157" s="1818"/>
      <c r="SL157" s="1819"/>
      <c r="SM157" s="1818"/>
      <c r="SN157" s="1818"/>
      <c r="SO157" s="1818"/>
      <c r="SP157" s="1818"/>
      <c r="SQ157" s="1819"/>
      <c r="SR157" s="2203"/>
      <c r="SS157" s="2203"/>
      <c r="ST157" s="2203"/>
      <c r="SU157" s="2203"/>
      <c r="SV157" s="2203"/>
      <c r="SW157" s="2203"/>
      <c r="SX157" s="2203"/>
      <c r="SY157" s="2203"/>
      <c r="SZ157" s="2203"/>
      <c r="TA157" s="2203"/>
      <c r="TB157" s="2203"/>
      <c r="TC157" s="2203"/>
      <c r="TD157" s="2203"/>
      <c r="TE157" s="2203"/>
      <c r="TF157" s="2203"/>
      <c r="TG157" s="2203"/>
      <c r="TH157" s="2203"/>
      <c r="TI157" s="2203"/>
      <c r="TJ157" s="2203"/>
      <c r="TK157" s="2203"/>
      <c r="TL157" s="2203"/>
      <c r="TM157" s="2203"/>
      <c r="TN157" s="2203"/>
      <c r="TO157" s="2203"/>
      <c r="TP157" s="2203"/>
      <c r="TQ157" s="2203"/>
      <c r="TR157" s="2203"/>
      <c r="TS157" s="2203"/>
      <c r="TT157" s="2203"/>
      <c r="TU157" s="2203"/>
      <c r="TV157" s="2203"/>
      <c r="TW157" s="2203"/>
      <c r="TX157" s="2203"/>
      <c r="TY157" s="2203"/>
      <c r="TZ157" s="2203"/>
      <c r="UA157" s="2203"/>
      <c r="UB157" s="2203"/>
      <c r="UC157" s="2203"/>
      <c r="UD157" s="2203"/>
      <c r="UE157" s="2203"/>
      <c r="UF157" s="2203"/>
      <c r="UG157" s="2203"/>
      <c r="UH157" s="2203"/>
      <c r="UI157" s="2203"/>
      <c r="UJ157" s="2203"/>
      <c r="UK157" s="2203"/>
      <c r="UL157" s="2203"/>
      <c r="UM157" s="2536"/>
      <c r="UN157" s="2536"/>
      <c r="UO157" s="2536"/>
      <c r="UP157" s="2536"/>
      <c r="UQ157" s="2536"/>
      <c r="UR157" s="2536"/>
    </row>
    <row r="158" spans="1:564">
      <c r="MT158" s="1799"/>
      <c r="MU158" s="4114"/>
      <c r="MV158" s="1799">
        <v>170</v>
      </c>
      <c r="MW158" s="1905"/>
      <c r="MX158" s="1815"/>
      <c r="MY158" s="1815"/>
      <c r="MZ158" s="1815"/>
      <c r="NA158" s="1815"/>
      <c r="NB158" s="1816"/>
      <c r="NC158" s="1815"/>
      <c r="ND158" s="1815"/>
      <c r="NE158" s="1815"/>
      <c r="NF158" s="1815"/>
      <c r="NG158" s="1816"/>
      <c r="NH158" s="1815"/>
      <c r="NI158" s="1815"/>
      <c r="NJ158" s="1815"/>
      <c r="NK158" s="1815"/>
      <c r="NL158" s="1816"/>
      <c r="NM158" s="1815"/>
      <c r="NN158" s="1815"/>
      <c r="NO158" s="1815"/>
      <c r="NP158" s="1815"/>
      <c r="NQ158" s="1816"/>
      <c r="NR158" s="1815"/>
      <c r="NS158" s="1815"/>
      <c r="NT158" s="1815"/>
      <c r="NU158" s="1815"/>
      <c r="NV158" s="1816"/>
      <c r="NW158" s="1815"/>
      <c r="NX158" s="1815"/>
      <c r="NY158" s="1815"/>
      <c r="NZ158" s="1815"/>
      <c r="OA158" s="1816"/>
      <c r="OB158" s="1815"/>
      <c r="OC158" s="1815"/>
      <c r="OD158" s="1815"/>
      <c r="OE158" s="1815"/>
      <c r="OF158" s="1816"/>
      <c r="OG158" s="1815"/>
      <c r="OH158" s="1815"/>
      <c r="OI158" s="1815"/>
      <c r="OJ158" s="1815"/>
      <c r="OK158" s="1816"/>
      <c r="OL158" s="1815"/>
      <c r="OM158" s="1815"/>
      <c r="ON158" s="1815"/>
      <c r="OO158" s="1815"/>
      <c r="OP158" s="1816"/>
      <c r="OQ158" s="1815"/>
      <c r="OR158" s="1815"/>
      <c r="OS158" s="1815"/>
      <c r="OT158" s="1815"/>
      <c r="OU158" s="1816"/>
      <c r="OV158" s="1815"/>
      <c r="OW158" s="1815"/>
      <c r="OX158" s="1815"/>
      <c r="OY158" s="1815"/>
      <c r="OZ158" s="1816"/>
      <c r="PA158" s="1815"/>
      <c r="PB158" s="1817"/>
      <c r="PC158" s="1818"/>
      <c r="PD158" s="1818"/>
      <c r="PE158" s="1819"/>
      <c r="PF158" s="1818"/>
      <c r="PG158" s="1818"/>
      <c r="PH158" s="1818"/>
      <c r="PI158" s="1818"/>
      <c r="PJ158" s="1819"/>
      <c r="PK158" s="1818"/>
      <c r="PL158" s="1818"/>
      <c r="PM158" s="1818"/>
      <c r="PN158" s="1818"/>
      <c r="PO158" s="1819"/>
      <c r="PP158" s="1818"/>
      <c r="PQ158" s="1818"/>
      <c r="PR158" s="1818"/>
      <c r="PS158" s="1818"/>
      <c r="PT158" s="1819"/>
      <c r="PU158" s="1818"/>
      <c r="PV158" s="1818"/>
      <c r="PW158" s="1818"/>
      <c r="PX158" s="1818"/>
      <c r="PY158" s="1819"/>
      <c r="PZ158" s="1818"/>
      <c r="QA158" s="1818"/>
      <c r="QB158" s="1818"/>
      <c r="QC158" s="1818"/>
      <c r="QD158" s="1819"/>
      <c r="QE158" s="1818"/>
      <c r="QF158" s="1818"/>
      <c r="QG158" s="1818"/>
      <c r="QH158" s="1818"/>
      <c r="QI158" s="1819"/>
      <c r="QJ158" s="1818"/>
      <c r="QK158" s="1818"/>
      <c r="QL158" s="1818"/>
      <c r="QM158" s="1818"/>
      <c r="QN158" s="1819"/>
      <c r="QO158" s="1818"/>
      <c r="QP158" s="1818"/>
      <c r="QQ158" s="1818"/>
      <c r="QR158" s="1818"/>
      <c r="QS158" s="1819"/>
      <c r="QT158" s="1818"/>
      <c r="QU158" s="1818"/>
      <c r="QV158" s="1818"/>
      <c r="QW158" s="1818"/>
      <c r="QX158" s="1819"/>
      <c r="QY158" s="1818"/>
      <c r="QZ158" s="1818"/>
      <c r="RA158" s="1818"/>
      <c r="RB158" s="1818"/>
      <c r="RC158" s="1819"/>
      <c r="RD158" s="1818"/>
      <c r="RE158" s="1818"/>
      <c r="RF158" s="1818"/>
      <c r="RG158" s="1818"/>
      <c r="RH158" s="1819"/>
      <c r="RI158" s="1818"/>
      <c r="RJ158" s="1818"/>
      <c r="RK158" s="1818"/>
      <c r="RL158" s="1818"/>
      <c r="RM158" s="1819"/>
      <c r="RN158" s="1818"/>
      <c r="RO158" s="1818"/>
      <c r="RP158" s="1818"/>
      <c r="RQ158" s="1818"/>
      <c r="RR158" s="1819"/>
      <c r="RS158" s="1818"/>
      <c r="RT158" s="1818"/>
      <c r="RU158" s="1818"/>
      <c r="RV158" s="1818"/>
      <c r="RW158" s="1819"/>
      <c r="RX158" s="1818"/>
      <c r="RY158" s="1818"/>
      <c r="RZ158" s="1818"/>
      <c r="SA158" s="1818"/>
      <c r="SB158" s="1819"/>
      <c r="SC158" s="1818"/>
      <c r="SD158" s="1818"/>
      <c r="SE158" s="1818"/>
      <c r="SF158" s="1818"/>
      <c r="SG158" s="1819"/>
      <c r="SH158" s="1818"/>
      <c r="SI158" s="1818"/>
      <c r="SJ158" s="1818"/>
      <c r="SK158" s="1818"/>
      <c r="SL158" s="1819"/>
      <c r="SM158" s="1818"/>
      <c r="SN158" s="1818"/>
      <c r="SO158" s="1818"/>
      <c r="SP158" s="1818"/>
      <c r="SQ158" s="1819"/>
      <c r="SR158" s="2203"/>
      <c r="SS158" s="2203"/>
      <c r="ST158" s="2203"/>
      <c r="SU158" s="2203"/>
      <c r="SV158" s="2203"/>
      <c r="SW158" s="2203"/>
      <c r="SX158" s="2203"/>
      <c r="SY158" s="2203"/>
      <c r="SZ158" s="2203"/>
      <c r="TA158" s="2203"/>
      <c r="TB158" s="2203"/>
      <c r="TC158" s="2203"/>
      <c r="TD158" s="2203"/>
      <c r="TE158" s="2203"/>
      <c r="TF158" s="2203"/>
      <c r="TG158" s="2203"/>
      <c r="TH158" s="2203"/>
      <c r="TI158" s="2203"/>
      <c r="TJ158" s="2203"/>
      <c r="TK158" s="2203"/>
      <c r="TL158" s="2203"/>
      <c r="TM158" s="2203"/>
      <c r="TN158" s="2203"/>
      <c r="TO158" s="2203"/>
      <c r="TP158" s="2203"/>
      <c r="TQ158" s="2203"/>
      <c r="TR158" s="2203"/>
      <c r="TS158" s="2203"/>
      <c r="TT158" s="2203"/>
      <c r="TU158" s="2203"/>
      <c r="TV158" s="2203"/>
      <c r="TW158" s="2203"/>
      <c r="TX158" s="2203"/>
      <c r="TY158" s="2203"/>
      <c r="TZ158" s="2203"/>
      <c r="UA158" s="2203"/>
      <c r="UB158" s="2203"/>
      <c r="UC158" s="2203"/>
      <c r="UD158" s="2203"/>
      <c r="UE158" s="2203"/>
      <c r="UF158" s="2203"/>
      <c r="UG158" s="2203"/>
      <c r="UH158" s="2203"/>
      <c r="UI158" s="2203"/>
      <c r="UJ158" s="2203"/>
      <c r="UK158" s="2203"/>
      <c r="UL158" s="2203"/>
      <c r="UM158" s="2536"/>
      <c r="UN158" s="2536"/>
      <c r="UO158" s="2536"/>
      <c r="UP158" s="2536"/>
      <c r="UQ158" s="2536"/>
      <c r="UR158" s="2536"/>
    </row>
    <row r="159" spans="1:564">
      <c r="MT159" s="1799"/>
      <c r="MU159" s="4114"/>
      <c r="MV159" s="1799">
        <v>160</v>
      </c>
      <c r="MW159" s="1905"/>
      <c r="MX159" s="1815"/>
      <c r="MY159" s="1815"/>
      <c r="MZ159" s="1815"/>
      <c r="NA159" s="1815"/>
      <c r="NB159" s="1816"/>
      <c r="NC159" s="1815"/>
      <c r="ND159" s="1815"/>
      <c r="NE159" s="1815"/>
      <c r="NF159" s="1815"/>
      <c r="NG159" s="1816"/>
      <c r="NH159" s="1815"/>
      <c r="NI159" s="1815"/>
      <c r="NJ159" s="1815"/>
      <c r="NK159" s="1815"/>
      <c r="NL159" s="1816"/>
      <c r="NM159" s="1815"/>
      <c r="NN159" s="1815"/>
      <c r="NO159" s="1815"/>
      <c r="NP159" s="1815"/>
      <c r="NQ159" s="1816"/>
      <c r="NR159" s="1815"/>
      <c r="NS159" s="1815"/>
      <c r="NT159" s="1815"/>
      <c r="NU159" s="1815"/>
      <c r="NV159" s="1816"/>
      <c r="NW159" s="1815"/>
      <c r="NX159" s="1815"/>
      <c r="NY159" s="1815"/>
      <c r="NZ159" s="1815"/>
      <c r="OA159" s="1816"/>
      <c r="OB159" s="1815"/>
      <c r="OC159" s="1815"/>
      <c r="OD159" s="1815"/>
      <c r="OE159" s="1815"/>
      <c r="OF159" s="1816"/>
      <c r="OG159" s="1815"/>
      <c r="OH159" s="1815"/>
      <c r="OI159" s="1815"/>
      <c r="OJ159" s="1815"/>
      <c r="OK159" s="1816"/>
      <c r="OL159" s="1815"/>
      <c r="OM159" s="1815"/>
      <c r="ON159" s="1815"/>
      <c r="OO159" s="1815"/>
      <c r="OP159" s="1816"/>
      <c r="OQ159" s="1815"/>
      <c r="OR159" s="1815"/>
      <c r="OS159" s="1815"/>
      <c r="OT159" s="1815"/>
      <c r="OU159" s="1816"/>
      <c r="OV159" s="1815"/>
      <c r="OW159" s="1815"/>
      <c r="OX159" s="1815"/>
      <c r="OY159" s="1815"/>
      <c r="OZ159" s="1816"/>
      <c r="PA159" s="1815"/>
      <c r="PB159" s="1817"/>
      <c r="PC159" s="1818"/>
      <c r="PD159" s="1818"/>
      <c r="PE159" s="1819"/>
      <c r="PF159" s="1818"/>
      <c r="PG159" s="1818"/>
      <c r="PH159" s="1818"/>
      <c r="PI159" s="1818"/>
      <c r="PJ159" s="1819"/>
      <c r="PK159" s="1818"/>
      <c r="PL159" s="1818"/>
      <c r="PM159" s="1818"/>
      <c r="PN159" s="1818"/>
      <c r="PO159" s="1819"/>
      <c r="PP159" s="1818"/>
      <c r="PQ159" s="1818"/>
      <c r="PR159" s="1818"/>
      <c r="PS159" s="1818"/>
      <c r="PT159" s="1819"/>
      <c r="PU159" s="1818"/>
      <c r="PV159" s="1818"/>
      <c r="PW159" s="1818"/>
      <c r="PX159" s="1818"/>
      <c r="PY159" s="1819"/>
      <c r="PZ159" s="1818"/>
      <c r="QA159" s="1818"/>
      <c r="QB159" s="1818"/>
      <c r="QC159" s="1818"/>
      <c r="QD159" s="1819"/>
      <c r="QE159" s="1818"/>
      <c r="QF159" s="1818"/>
      <c r="QG159" s="1818"/>
      <c r="QH159" s="1818"/>
      <c r="QI159" s="1819"/>
      <c r="QJ159" s="1818"/>
      <c r="QK159" s="1818"/>
      <c r="QL159" s="1818"/>
      <c r="QM159" s="1818"/>
      <c r="QN159" s="1819"/>
      <c r="QO159" s="1818"/>
      <c r="QP159" s="1818"/>
      <c r="QQ159" s="1818"/>
      <c r="QR159" s="1818"/>
      <c r="QS159" s="1819"/>
      <c r="QT159" s="1818"/>
      <c r="QU159" s="1818"/>
      <c r="QV159" s="1818"/>
      <c r="QW159" s="1818"/>
      <c r="QX159" s="1819"/>
      <c r="QY159" s="1818"/>
      <c r="QZ159" s="1818"/>
      <c r="RA159" s="1818"/>
      <c r="RB159" s="1818"/>
      <c r="RC159" s="1819"/>
      <c r="RD159" s="1818"/>
      <c r="RE159" s="1818"/>
      <c r="RF159" s="1818"/>
      <c r="RG159" s="1818"/>
      <c r="RH159" s="1819"/>
      <c r="RI159" s="1818"/>
      <c r="RJ159" s="1818"/>
      <c r="RK159" s="1818"/>
      <c r="RL159" s="1818"/>
      <c r="RM159" s="1819"/>
      <c r="RN159" s="1818"/>
      <c r="RO159" s="1818"/>
      <c r="RP159" s="1818"/>
      <c r="RQ159" s="1818"/>
      <c r="RR159" s="1819"/>
      <c r="RS159" s="1818"/>
      <c r="RT159" s="1818"/>
      <c r="RU159" s="1818"/>
      <c r="RV159" s="1818"/>
      <c r="RW159" s="1819"/>
      <c r="RX159" s="1818"/>
      <c r="RY159" s="1818"/>
      <c r="RZ159" s="1818"/>
      <c r="SA159" s="1818"/>
      <c r="SB159" s="1819"/>
      <c r="SC159" s="1818"/>
      <c r="SD159" s="1818"/>
      <c r="SE159" s="1818"/>
      <c r="SF159" s="1818"/>
      <c r="SG159" s="1819"/>
      <c r="SH159" s="1818"/>
      <c r="SI159" s="1818"/>
      <c r="SJ159" s="1818"/>
      <c r="SK159" s="1818"/>
      <c r="SL159" s="1819"/>
      <c r="SM159" s="1818"/>
      <c r="SN159" s="1818"/>
      <c r="SO159" s="1818"/>
      <c r="SP159" s="1818"/>
      <c r="SQ159" s="1819"/>
      <c r="SR159" s="2203"/>
      <c r="SS159" s="2203"/>
      <c r="ST159" s="2203"/>
      <c r="SU159" s="2203"/>
      <c r="SV159" s="2203"/>
      <c r="SW159" s="2203"/>
      <c r="SX159" s="2203"/>
      <c r="SY159" s="2203"/>
      <c r="SZ159" s="2203"/>
      <c r="TA159" s="2203"/>
      <c r="TB159" s="2203"/>
      <c r="TC159" s="2203"/>
      <c r="TD159" s="2203"/>
      <c r="TE159" s="2203"/>
      <c r="TF159" s="2203"/>
      <c r="TG159" s="2203"/>
      <c r="TH159" s="2203"/>
      <c r="TI159" s="2203"/>
      <c r="TJ159" s="2203"/>
      <c r="TK159" s="2203"/>
      <c r="TL159" s="2203"/>
      <c r="TM159" s="2203"/>
      <c r="TN159" s="2203"/>
      <c r="TO159" s="2203"/>
      <c r="TP159" s="2203"/>
      <c r="TQ159" s="2203"/>
      <c r="TR159" s="2203"/>
      <c r="TS159" s="2203"/>
      <c r="TT159" s="2203"/>
      <c r="TU159" s="2203"/>
      <c r="TV159" s="2203"/>
      <c r="TW159" s="2203"/>
      <c r="TX159" s="2203"/>
      <c r="TY159" s="2203"/>
      <c r="TZ159" s="2203"/>
      <c r="UA159" s="2203"/>
      <c r="UB159" s="2203"/>
      <c r="UC159" s="2203"/>
      <c r="UD159" s="2203"/>
      <c r="UE159" s="2203"/>
      <c r="UF159" s="2203"/>
      <c r="UG159" s="2203"/>
      <c r="UH159" s="2203"/>
      <c r="UI159" s="2203"/>
      <c r="UJ159" s="2203"/>
      <c r="UK159" s="2203"/>
      <c r="UL159" s="2203"/>
      <c r="UM159" s="2536"/>
      <c r="UN159" s="2536"/>
      <c r="UO159" s="2536"/>
      <c r="UP159" s="2536"/>
      <c r="UQ159" s="2536"/>
      <c r="UR159" s="2536"/>
    </row>
    <row r="160" spans="1:564">
      <c r="MT160" s="1799"/>
      <c r="MU160" s="4114"/>
      <c r="MV160" s="4119">
        <v>150</v>
      </c>
      <c r="MW160" s="1828"/>
      <c r="MX160" s="1820"/>
      <c r="MY160" s="1820"/>
      <c r="MZ160" s="1820"/>
      <c r="NA160" s="1820"/>
      <c r="NB160" s="1821"/>
      <c r="NC160" s="1820"/>
      <c r="ND160" s="1820"/>
      <c r="NE160" s="1829"/>
      <c r="NF160" s="1830"/>
      <c r="NG160" s="1831"/>
      <c r="NH160" s="1829"/>
      <c r="NI160" s="1830"/>
      <c r="NJ160" s="1967"/>
      <c r="NK160" s="1967"/>
      <c r="NL160" s="1968"/>
      <c r="NM160" s="1967"/>
      <c r="NN160" s="1967"/>
      <c r="NO160" s="1967"/>
      <c r="NP160" s="1967"/>
      <c r="NQ160" s="1968"/>
      <c r="NR160" s="1967"/>
      <c r="NS160" s="1967"/>
      <c r="NT160" s="1967"/>
      <c r="NU160" s="1967"/>
      <c r="NV160" s="1968"/>
      <c r="NW160" s="1967"/>
      <c r="NX160" s="2075"/>
      <c r="NY160" s="1967"/>
      <c r="NZ160" s="1967"/>
      <c r="OA160" s="2076" t="s">
        <v>1615</v>
      </c>
      <c r="OB160" s="1820"/>
      <c r="OC160" s="1820"/>
      <c r="OD160" s="1820"/>
      <c r="OE160" s="1820"/>
      <c r="OF160" s="1821"/>
      <c r="OG160" s="1820"/>
      <c r="OH160" s="1820"/>
      <c r="OI160" s="1820"/>
      <c r="OJ160" s="1820"/>
      <c r="OK160" s="1821"/>
      <c r="OL160" s="1820"/>
      <c r="OM160" s="1820"/>
      <c r="ON160" s="1820"/>
      <c r="OO160" s="1820"/>
      <c r="OP160" s="1821"/>
      <c r="OQ160" s="1820"/>
      <c r="OR160" s="1820"/>
      <c r="OS160" s="1820"/>
      <c r="OT160" s="1820"/>
      <c r="OU160" s="1821"/>
      <c r="OV160" s="1820"/>
      <c r="OW160" s="1820"/>
      <c r="OX160" s="1820"/>
      <c r="OY160" s="1820"/>
      <c r="OZ160" s="1821"/>
      <c r="PA160" s="1820"/>
      <c r="PB160" s="1930"/>
      <c r="PC160" s="1820"/>
      <c r="PD160" s="1820"/>
      <c r="PE160" s="1821"/>
      <c r="PF160" s="1820"/>
      <c r="PG160" s="1820"/>
      <c r="PH160" s="1820"/>
      <c r="PI160" s="1820"/>
      <c r="PJ160" s="1821"/>
      <c r="PK160" s="1820"/>
      <c r="PL160" s="1820"/>
      <c r="PM160" s="1820"/>
      <c r="PN160" s="1820"/>
      <c r="PO160" s="1821"/>
      <c r="PP160" s="1820"/>
      <c r="PQ160" s="1820"/>
      <c r="PR160" s="1820"/>
      <c r="PS160" s="1820"/>
      <c r="PT160" s="1821"/>
      <c r="PU160" s="1820"/>
      <c r="PV160" s="1820"/>
      <c r="PW160" s="1820"/>
      <c r="PX160" s="1820"/>
      <c r="PY160" s="1821"/>
      <c r="PZ160" s="1820"/>
      <c r="QA160" s="1820"/>
      <c r="QB160" s="1820"/>
      <c r="QC160" s="1820"/>
      <c r="QD160" s="1821"/>
      <c r="QE160" s="1820"/>
      <c r="QF160" s="1820"/>
      <c r="QG160" s="1820"/>
      <c r="QH160" s="1820"/>
      <c r="QI160" s="1821"/>
      <c r="QJ160" s="1820"/>
      <c r="QK160" s="1820"/>
      <c r="QL160" s="1820"/>
      <c r="QM160" s="1820"/>
      <c r="QN160" s="1821"/>
      <c r="QO160" s="1820"/>
      <c r="QP160" s="1820"/>
      <c r="QQ160" s="1820"/>
      <c r="QR160" s="1820"/>
      <c r="QS160" s="1821"/>
      <c r="QT160" s="1820"/>
      <c r="QU160" s="1820"/>
      <c r="QV160" s="1820"/>
      <c r="QW160" s="1820"/>
      <c r="QX160" s="1821"/>
      <c r="QY160" s="1820"/>
      <c r="QZ160" s="1820"/>
      <c r="RA160" s="1820"/>
      <c r="RB160" s="1820"/>
      <c r="RC160" s="1821"/>
      <c r="RD160" s="1820"/>
      <c r="RE160" s="1820"/>
      <c r="RF160" s="1820"/>
      <c r="RG160" s="1820"/>
      <c r="RH160" s="1821"/>
      <c r="RI160" s="1820"/>
      <c r="RJ160" s="1820"/>
      <c r="RK160" s="1820"/>
      <c r="RL160" s="1820"/>
      <c r="RM160" s="1821"/>
      <c r="RN160" s="1820"/>
      <c r="RO160" s="1820"/>
      <c r="RP160" s="1820"/>
      <c r="RQ160" s="1820"/>
      <c r="RR160" s="1821"/>
      <c r="RS160" s="1820"/>
      <c r="RT160" s="1820"/>
      <c r="RU160" s="1820"/>
      <c r="RV160" s="1820"/>
      <c r="RW160" s="1821"/>
      <c r="RX160" s="1820"/>
      <c r="RY160" s="1820"/>
      <c r="RZ160" s="1820"/>
      <c r="SA160" s="1820"/>
      <c r="SB160" s="1821"/>
      <c r="SC160" s="1820"/>
      <c r="SD160" s="1820"/>
      <c r="SE160" s="1820"/>
      <c r="SF160" s="1820"/>
      <c r="SG160" s="1821"/>
      <c r="SH160" s="1820"/>
      <c r="SI160" s="1820"/>
      <c r="SJ160" s="1820"/>
      <c r="SK160" s="1820"/>
      <c r="SL160" s="1821"/>
      <c r="SM160" s="1820"/>
      <c r="SN160" s="1820"/>
      <c r="SO160" s="1820"/>
      <c r="SP160" s="1820"/>
      <c r="SQ160" s="1821"/>
      <c r="SR160" s="2203"/>
      <c r="SS160" s="2203"/>
      <c r="ST160" s="2203"/>
      <c r="SU160" s="2203"/>
      <c r="SV160" s="2203"/>
      <c r="SW160" s="2203"/>
      <c r="SX160" s="2203"/>
      <c r="SY160" s="2203"/>
      <c r="SZ160" s="2203"/>
      <c r="TA160" s="2203"/>
      <c r="TB160" s="2203"/>
      <c r="TC160" s="2203"/>
      <c r="TD160" s="2203"/>
      <c r="TE160" s="2203"/>
      <c r="TF160" s="2203"/>
      <c r="TG160" s="2203"/>
      <c r="TH160" s="2203"/>
      <c r="TI160" s="2203"/>
      <c r="TJ160" s="2203"/>
      <c r="TK160" s="2203"/>
      <c r="TL160" s="2203"/>
      <c r="TM160" s="2203"/>
      <c r="TN160" s="2203"/>
      <c r="TO160" s="2203"/>
      <c r="TP160" s="2203"/>
      <c r="TQ160" s="2203"/>
      <c r="TR160" s="2203"/>
      <c r="TS160" s="2203"/>
      <c r="TT160" s="2203"/>
      <c r="TU160" s="2203"/>
      <c r="TV160" s="2203"/>
      <c r="TW160" s="2203"/>
      <c r="TX160" s="2203"/>
      <c r="TY160" s="2203"/>
      <c r="TZ160" s="2203"/>
      <c r="UA160" s="2203"/>
      <c r="UB160" s="2203"/>
      <c r="UC160" s="2203"/>
      <c r="UD160" s="2203"/>
      <c r="UE160" s="2203"/>
      <c r="UF160" s="2203"/>
      <c r="UG160" s="2203"/>
      <c r="UH160" s="2203"/>
      <c r="UI160" s="2203"/>
      <c r="UJ160" s="2203"/>
      <c r="UK160" s="2203"/>
      <c r="UL160" s="2203"/>
      <c r="UM160" s="2536"/>
      <c r="UN160" s="2536"/>
      <c r="UO160" s="2536"/>
      <c r="UP160" s="2536"/>
      <c r="UQ160" s="2536"/>
      <c r="UR160" s="2536"/>
    </row>
    <row r="161" spans="358:564">
      <c r="MT161" s="1799"/>
      <c r="MU161" s="4114"/>
      <c r="MV161" s="4119"/>
      <c r="MW161" s="1840"/>
      <c r="MX161" s="1823"/>
      <c r="MY161" s="1823"/>
      <c r="MZ161" s="1823"/>
      <c r="NA161" s="1823"/>
      <c r="NB161" s="1837"/>
      <c r="NC161" s="1823"/>
      <c r="ND161" s="1823"/>
      <c r="NE161" s="1823"/>
      <c r="NF161" s="1823"/>
      <c r="NG161" s="1837"/>
      <c r="NH161" s="1823"/>
      <c r="NI161" s="1823"/>
      <c r="NJ161" s="1823"/>
      <c r="NK161" s="1823"/>
      <c r="NL161" s="1837"/>
      <c r="NM161" s="1823"/>
      <c r="NN161" s="1823"/>
      <c r="NO161" s="1823"/>
      <c r="NP161" s="1823"/>
      <c r="NQ161" s="1837"/>
      <c r="NR161" s="1823"/>
      <c r="NS161" s="1823"/>
      <c r="NT161" s="1823"/>
      <c r="NU161" s="1823"/>
      <c r="NV161" s="1837"/>
      <c r="NW161" s="2077"/>
      <c r="NX161" s="2078"/>
      <c r="NY161" s="2078"/>
      <c r="NZ161" s="2078"/>
      <c r="OA161" s="2079"/>
      <c r="OB161" s="2078"/>
      <c r="OC161" s="2078"/>
      <c r="OD161" s="2078"/>
      <c r="OE161" s="2078"/>
      <c r="OF161" s="2079"/>
      <c r="OG161" s="2078"/>
      <c r="OH161" s="2078"/>
      <c r="OI161" s="2078"/>
      <c r="OJ161" s="2078"/>
      <c r="OK161" s="2079"/>
      <c r="OL161" s="2078"/>
      <c r="OM161" s="2078"/>
      <c r="ON161" s="2078"/>
      <c r="OO161" s="2078"/>
      <c r="OP161" s="2079"/>
      <c r="OQ161" s="2078"/>
      <c r="OR161" s="2078"/>
      <c r="OS161" s="2078"/>
      <c r="OT161" s="2078"/>
      <c r="OU161" s="2079"/>
      <c r="OV161" s="2078"/>
      <c r="OW161" s="2078"/>
      <c r="OX161" s="2078"/>
      <c r="OY161" s="2078"/>
      <c r="OZ161" s="2079"/>
      <c r="PA161" s="2078"/>
      <c r="PB161" s="2080"/>
      <c r="PC161" s="2078"/>
      <c r="PD161" s="2078"/>
      <c r="PE161" s="2081" t="s">
        <v>1616</v>
      </c>
      <c r="PF161" s="1823"/>
      <c r="PG161" s="1823"/>
      <c r="PH161" s="1823"/>
      <c r="PI161" s="1823"/>
      <c r="PJ161" s="1837"/>
      <c r="PK161" s="1823"/>
      <c r="PL161" s="1823"/>
      <c r="PM161" s="1823"/>
      <c r="PN161" s="1823"/>
      <c r="PO161" s="1837"/>
      <c r="PP161" s="1823"/>
      <c r="PQ161" s="1823"/>
      <c r="PR161" s="1823"/>
      <c r="PS161" s="1823"/>
      <c r="PT161" s="1837"/>
      <c r="PU161" s="1823"/>
      <c r="PV161" s="1823"/>
      <c r="PW161" s="1823"/>
      <c r="PX161" s="1823"/>
      <c r="PY161" s="1837"/>
      <c r="PZ161" s="1823"/>
      <c r="QA161" s="1823"/>
      <c r="QB161" s="1823"/>
      <c r="QC161" s="1823"/>
      <c r="QD161" s="1837"/>
      <c r="QE161" s="1823"/>
      <c r="QF161" s="1823"/>
      <c r="QG161" s="1823"/>
      <c r="QH161" s="1823"/>
      <c r="QI161" s="1837"/>
      <c r="QJ161" s="1823"/>
      <c r="QK161" s="1823"/>
      <c r="QL161" s="1823"/>
      <c r="QM161" s="1823"/>
      <c r="QN161" s="1837"/>
      <c r="QO161" s="1823"/>
      <c r="QP161" s="1823"/>
      <c r="QQ161" s="1823"/>
      <c r="QR161" s="1823"/>
      <c r="QS161" s="1837"/>
      <c r="QT161" s="1823"/>
      <c r="QU161" s="1823"/>
      <c r="QV161" s="1823"/>
      <c r="QW161" s="1823"/>
      <c r="QX161" s="1837"/>
      <c r="QY161" s="1823"/>
      <c r="QZ161" s="1823"/>
      <c r="RA161" s="1823"/>
      <c r="RB161" s="1823"/>
      <c r="RC161" s="1837"/>
      <c r="RD161" s="1823"/>
      <c r="RE161" s="1823"/>
      <c r="RF161" s="1823"/>
      <c r="RG161" s="1823"/>
      <c r="RH161" s="1837"/>
      <c r="RI161" s="1823"/>
      <c r="RJ161" s="1823"/>
      <c r="RK161" s="1823"/>
      <c r="RL161" s="1823"/>
      <c r="RM161" s="1837"/>
      <c r="RN161" s="1823"/>
      <c r="RO161" s="1823"/>
      <c r="RP161" s="1823"/>
      <c r="RQ161" s="1823"/>
      <c r="RR161" s="1837"/>
      <c r="RS161" s="1823"/>
      <c r="RT161" s="1823"/>
      <c r="RU161" s="1823"/>
      <c r="RV161" s="1823"/>
      <c r="RW161" s="1837"/>
      <c r="RX161" s="1823"/>
      <c r="RY161" s="1823"/>
      <c r="RZ161" s="1823"/>
      <c r="SA161" s="1823"/>
      <c r="SB161" s="1837"/>
      <c r="SC161" s="1823"/>
      <c r="SD161" s="1823"/>
      <c r="SE161" s="1823"/>
      <c r="SF161" s="1823"/>
      <c r="SG161" s="1837"/>
      <c r="SH161" s="1823"/>
      <c r="SI161" s="1823"/>
      <c r="SJ161" s="1823"/>
      <c r="SK161" s="1823"/>
      <c r="SL161" s="1837"/>
      <c r="SM161" s="1823"/>
      <c r="SN161" s="1823"/>
      <c r="SO161" s="1823"/>
      <c r="SP161" s="1823"/>
      <c r="SQ161" s="1837"/>
      <c r="SR161" s="2203"/>
      <c r="SS161" s="2203"/>
      <c r="ST161" s="2203"/>
      <c r="SU161" s="2203"/>
      <c r="SV161" s="2203"/>
      <c r="SW161" s="2203"/>
      <c r="SX161" s="2203"/>
      <c r="SY161" s="2203"/>
      <c r="SZ161" s="2203"/>
      <c r="TA161" s="2203"/>
      <c r="TB161" s="2203"/>
      <c r="TC161" s="2203"/>
      <c r="TD161" s="2203"/>
      <c r="TE161" s="2203"/>
      <c r="TF161" s="2203"/>
      <c r="TG161" s="2203"/>
      <c r="TH161" s="2203"/>
      <c r="TI161" s="2203"/>
      <c r="TJ161" s="2203"/>
      <c r="TK161" s="2203"/>
      <c r="TL161" s="2203"/>
      <c r="TM161" s="2203"/>
      <c r="TN161" s="2203"/>
      <c r="TO161" s="2203"/>
      <c r="TP161" s="2203"/>
      <c r="TQ161" s="2203"/>
      <c r="TR161" s="2203"/>
      <c r="TS161" s="2203"/>
      <c r="TT161" s="2203"/>
      <c r="TU161" s="2203"/>
      <c r="TV161" s="2203"/>
      <c r="TW161" s="2203"/>
      <c r="TX161" s="2203"/>
      <c r="TY161" s="2203"/>
      <c r="TZ161" s="2203"/>
      <c r="UA161" s="2203"/>
      <c r="UB161" s="2203"/>
      <c r="UC161" s="2203"/>
      <c r="UD161" s="2203"/>
      <c r="UE161" s="2203"/>
      <c r="UF161" s="2203"/>
      <c r="UG161" s="2203"/>
      <c r="UH161" s="2203"/>
      <c r="UI161" s="2203"/>
      <c r="UJ161" s="2203"/>
      <c r="UK161" s="2203"/>
      <c r="UL161" s="2203"/>
      <c r="UM161" s="2203"/>
      <c r="UN161" s="2203"/>
      <c r="UO161" s="2203"/>
      <c r="UP161" s="2536"/>
      <c r="UQ161" s="2536"/>
      <c r="UR161" s="2536"/>
    </row>
    <row r="162" spans="358:564">
      <c r="MT162" s="1799"/>
      <c r="MU162" s="4114"/>
      <c r="MV162" s="4120"/>
      <c r="MW162" s="2082"/>
      <c r="MX162" s="1898"/>
      <c r="MY162" s="1898"/>
      <c r="MZ162" s="1898"/>
      <c r="NA162" s="1898"/>
      <c r="NB162" s="1899"/>
      <c r="NC162" s="1898"/>
      <c r="ND162" s="1898"/>
      <c r="NE162" s="1898"/>
      <c r="NF162" s="1898"/>
      <c r="NG162" s="1899"/>
      <c r="NH162" s="1898"/>
      <c r="NI162" s="1898"/>
      <c r="NJ162" s="1898"/>
      <c r="NK162" s="1898"/>
      <c r="NL162" s="1899"/>
      <c r="NM162" s="1898"/>
      <c r="NN162" s="1898"/>
      <c r="NO162" s="1898"/>
      <c r="NP162" s="1898"/>
      <c r="NQ162" s="1899"/>
      <c r="NR162" s="1898"/>
      <c r="NS162" s="1898"/>
      <c r="NT162" s="1898"/>
      <c r="NU162" s="1898"/>
      <c r="NV162" s="1899"/>
      <c r="NW162" s="1898"/>
      <c r="NX162" s="1898"/>
      <c r="NY162" s="1898"/>
      <c r="NZ162" s="1898"/>
      <c r="OA162" s="1899"/>
      <c r="OB162" s="1898"/>
      <c r="OC162" s="1898"/>
      <c r="OD162" s="1898"/>
      <c r="OE162" s="1898"/>
      <c r="OF162" s="1899"/>
      <c r="OG162" s="1898"/>
      <c r="OH162" s="1898"/>
      <c r="OI162" s="1898"/>
      <c r="OJ162" s="1898"/>
      <c r="OK162" s="1899"/>
      <c r="OL162" s="2083"/>
      <c r="OM162" s="2084"/>
      <c r="ON162" s="2084"/>
      <c r="OO162" s="2084"/>
      <c r="OP162" s="2085"/>
      <c r="OQ162" s="2084"/>
      <c r="OR162" s="2084"/>
      <c r="OS162" s="2084"/>
      <c r="OT162" s="2084"/>
      <c r="OU162" s="2085"/>
      <c r="OV162" s="2084"/>
      <c r="OW162" s="2084"/>
      <c r="OX162" s="2084"/>
      <c r="OY162" s="2084"/>
      <c r="OZ162" s="2085"/>
      <c r="PA162" s="2084"/>
      <c r="PB162" s="2086"/>
      <c r="PC162" s="2084"/>
      <c r="PD162" s="2084"/>
      <c r="PE162" s="2085"/>
      <c r="PF162" s="2084"/>
      <c r="PG162" s="2084"/>
      <c r="PH162" s="2084"/>
      <c r="PI162" s="2084"/>
      <c r="PJ162" s="2085"/>
      <c r="PK162" s="2084"/>
      <c r="PL162" s="2084"/>
      <c r="PM162" s="2084"/>
      <c r="PN162" s="2084"/>
      <c r="PO162" s="2085"/>
      <c r="PP162" s="2084"/>
      <c r="PQ162" s="2084"/>
      <c r="PR162" s="2084"/>
      <c r="PS162" s="2084"/>
      <c r="PT162" s="2085"/>
      <c r="PU162" s="2084"/>
      <c r="PV162" s="2084"/>
      <c r="PW162" s="2084"/>
      <c r="PX162" s="2084"/>
      <c r="PY162" s="2085"/>
      <c r="PZ162" s="2084"/>
      <c r="QA162" s="2084"/>
      <c r="QB162" s="2084"/>
      <c r="QC162" s="2084"/>
      <c r="QD162" s="2085"/>
      <c r="QE162" s="2084"/>
      <c r="QF162" s="2084"/>
      <c r="QG162" s="2084"/>
      <c r="QH162" s="2084"/>
      <c r="QI162" s="2085"/>
      <c r="QJ162" s="2084"/>
      <c r="QK162" s="2084"/>
      <c r="QL162" s="2084"/>
      <c r="QM162" s="2084"/>
      <c r="QN162" s="2085"/>
      <c r="QO162" s="2084"/>
      <c r="QP162" s="2084"/>
      <c r="QQ162" s="2084"/>
      <c r="QR162" s="2084"/>
      <c r="QS162" s="2085"/>
      <c r="QT162" s="2084"/>
      <c r="QU162" s="2084"/>
      <c r="QV162" s="2084"/>
      <c r="QW162" s="2084"/>
      <c r="QX162" s="2085"/>
      <c r="QY162" s="2084"/>
      <c r="QZ162" s="2084"/>
      <c r="RA162" s="2084"/>
      <c r="RB162" s="2084"/>
      <c r="RC162" s="2087" t="s">
        <v>1617</v>
      </c>
      <c r="RD162" s="1898"/>
      <c r="RE162" s="1898"/>
      <c r="RF162" s="1898"/>
      <c r="RG162" s="1898"/>
      <c r="RH162" s="1899"/>
      <c r="RI162" s="1898"/>
      <c r="RJ162" s="1898"/>
      <c r="RK162" s="1898"/>
      <c r="RL162" s="1898"/>
      <c r="RM162" s="1899"/>
      <c r="RN162" s="1898"/>
      <c r="RO162" s="1898"/>
      <c r="RP162" s="1898"/>
      <c r="RQ162" s="1898"/>
      <c r="RR162" s="1899"/>
      <c r="RS162" s="1898"/>
      <c r="RT162" s="1898"/>
      <c r="RU162" s="1898"/>
      <c r="RV162" s="1898"/>
      <c r="RW162" s="1899"/>
      <c r="RX162" s="1898"/>
      <c r="RY162" s="1898"/>
      <c r="RZ162" s="1898"/>
      <c r="SA162" s="1898"/>
      <c r="SB162" s="1899"/>
      <c r="SC162" s="1898"/>
      <c r="SD162" s="1898"/>
      <c r="SE162" s="1898"/>
      <c r="SF162" s="1898"/>
      <c r="SG162" s="1899"/>
      <c r="SH162" s="1898"/>
      <c r="SI162" s="1898"/>
      <c r="SJ162" s="1898"/>
      <c r="SK162" s="1898"/>
      <c r="SL162" s="1899"/>
      <c r="SM162" s="1898"/>
      <c r="SN162" s="1898"/>
      <c r="SO162" s="1898"/>
      <c r="SP162" s="1898"/>
      <c r="SQ162" s="1899"/>
      <c r="SR162" s="2203"/>
      <c r="SS162" s="2203"/>
      <c r="ST162" s="2203"/>
      <c r="SU162" s="2203"/>
      <c r="SV162" s="2203"/>
      <c r="SW162" s="2203"/>
      <c r="SX162" s="2203"/>
      <c r="SY162" s="2203"/>
      <c r="SZ162" s="2203"/>
      <c r="TA162" s="2203"/>
      <c r="TB162" s="2203"/>
      <c r="TC162" s="2203"/>
      <c r="TD162" s="2203"/>
      <c r="TE162" s="2203"/>
      <c r="TF162" s="2203"/>
      <c r="TG162" s="2203"/>
      <c r="TH162" s="2203"/>
      <c r="TI162" s="2203"/>
      <c r="TJ162" s="2203"/>
      <c r="TK162" s="2203"/>
      <c r="TL162" s="2203"/>
      <c r="TM162" s="2203"/>
      <c r="TN162" s="2203"/>
      <c r="TO162" s="2203"/>
      <c r="TP162" s="2203"/>
      <c r="TQ162" s="2203"/>
      <c r="TR162" s="2203"/>
      <c r="TS162" s="2203"/>
      <c r="TT162" s="2203"/>
      <c r="TU162" s="2203"/>
      <c r="TV162" s="2203"/>
      <c r="TW162" s="2203"/>
      <c r="TX162" s="2203"/>
      <c r="TY162" s="2203"/>
      <c r="TZ162" s="2203"/>
      <c r="UA162" s="2203"/>
      <c r="UB162" s="2203"/>
      <c r="UC162" s="2203"/>
      <c r="UD162" s="2203"/>
      <c r="UE162" s="2203"/>
      <c r="UF162" s="2203"/>
      <c r="UG162" s="2203"/>
      <c r="UH162" s="2203"/>
      <c r="UI162" s="2203"/>
      <c r="UJ162" s="2203"/>
      <c r="UK162" s="2203"/>
      <c r="UL162" s="2203"/>
      <c r="UM162" s="2203"/>
      <c r="UN162" s="2203"/>
      <c r="UO162" s="2203"/>
      <c r="UP162" s="2536"/>
      <c r="UQ162" s="2536"/>
      <c r="UR162" s="2536"/>
    </row>
    <row r="163" spans="358:564">
      <c r="MT163" s="1799"/>
      <c r="MU163" s="4114"/>
      <c r="MV163" s="1799">
        <v>140</v>
      </c>
      <c r="MW163" s="1874"/>
      <c r="MX163" s="1818"/>
      <c r="MY163" s="1818"/>
      <c r="MZ163" s="1818"/>
      <c r="NA163" s="1818"/>
      <c r="NB163" s="1819"/>
      <c r="NC163" s="1818"/>
      <c r="ND163" s="1818"/>
      <c r="NE163" s="1818"/>
      <c r="NF163" s="1818"/>
      <c r="NG163" s="1819"/>
      <c r="NH163" s="1818"/>
      <c r="NI163" s="1818"/>
      <c r="NJ163" s="1818"/>
      <c r="NK163" s="1818"/>
      <c r="NL163" s="1819"/>
      <c r="NM163" s="1818"/>
      <c r="NN163" s="1818"/>
      <c r="NO163" s="1818"/>
      <c r="NP163" s="1818"/>
      <c r="NQ163" s="1819"/>
      <c r="NR163" s="1818"/>
      <c r="NS163" s="1818"/>
      <c r="NT163" s="1818"/>
      <c r="NU163" s="1818"/>
      <c r="NV163" s="1819"/>
      <c r="NW163" s="1818"/>
      <c r="NX163" s="1818"/>
      <c r="NY163" s="1818"/>
      <c r="NZ163" s="1818"/>
      <c r="OA163" s="1819"/>
      <c r="OB163" s="1818"/>
      <c r="OC163" s="1818"/>
      <c r="OD163" s="1818"/>
      <c r="OE163" s="1818"/>
      <c r="OF163" s="1819"/>
      <c r="OG163" s="1818"/>
      <c r="OH163" s="1818"/>
      <c r="OI163" s="1818"/>
      <c r="OJ163" s="1818"/>
      <c r="OK163" s="1819"/>
      <c r="OL163" s="1818"/>
      <c r="OM163" s="1818"/>
      <c r="ON163" s="1818"/>
      <c r="OO163" s="1818"/>
      <c r="OP163" s="1819"/>
      <c r="OQ163" s="1818"/>
      <c r="OR163" s="1818"/>
      <c r="OS163" s="1818"/>
      <c r="OT163" s="1818"/>
      <c r="OU163" s="1819"/>
      <c r="OV163" s="1818"/>
      <c r="OW163" s="1818"/>
      <c r="OX163" s="1818"/>
      <c r="OY163" s="1818"/>
      <c r="OZ163" s="1819"/>
      <c r="PA163" s="1818"/>
      <c r="PB163" s="1817"/>
      <c r="PC163" s="1818"/>
      <c r="PD163" s="1818"/>
      <c r="PE163" s="1819"/>
      <c r="PF163" s="1982"/>
      <c r="PG163" s="1982"/>
      <c r="PH163" s="1982"/>
      <c r="PI163" s="1982"/>
      <c r="PJ163" s="1983"/>
      <c r="PK163" s="1982"/>
      <c r="PL163" s="1982"/>
      <c r="PM163" s="1982"/>
      <c r="PN163" s="1982"/>
      <c r="PO163" s="1983"/>
      <c r="PP163" s="1982"/>
      <c r="PQ163" s="1982"/>
      <c r="PR163" s="1982"/>
      <c r="PS163" s="1982"/>
      <c r="PT163" s="1983"/>
      <c r="PU163" s="1982"/>
      <c r="PV163" s="1982"/>
      <c r="PW163" s="1982"/>
      <c r="PX163" s="1982"/>
      <c r="PY163" s="1983"/>
      <c r="PZ163" s="1982"/>
      <c r="QA163" s="1982"/>
      <c r="QB163" s="1982"/>
      <c r="QC163" s="1982"/>
      <c r="QD163" s="1983"/>
      <c r="QE163" s="1982"/>
      <c r="QF163" s="1982"/>
      <c r="QG163" s="1982"/>
      <c r="QH163" s="1982"/>
      <c r="QI163" s="1983"/>
      <c r="QJ163" s="1982"/>
      <c r="QK163" s="1982"/>
      <c r="QL163" s="1982"/>
      <c r="QM163" s="1982"/>
      <c r="QN163" s="1983"/>
      <c r="QO163" s="1982"/>
      <c r="QP163" s="1982"/>
      <c r="QQ163" s="1982"/>
      <c r="QR163" s="1982"/>
      <c r="QS163" s="1983"/>
      <c r="QT163" s="1982"/>
      <c r="QU163" s="1982"/>
      <c r="QV163" s="1982"/>
      <c r="QW163" s="1982"/>
      <c r="QX163" s="1983"/>
      <c r="QY163" s="1982"/>
      <c r="QZ163" s="1982"/>
      <c r="RA163" s="1982"/>
      <c r="RB163" s="1982"/>
      <c r="RC163" s="1983"/>
      <c r="RD163" s="1982"/>
      <c r="RE163" s="1982"/>
      <c r="RF163" s="1982"/>
      <c r="RG163" s="1982"/>
      <c r="RH163" s="1983"/>
      <c r="RI163" s="1982"/>
      <c r="RJ163" s="1982"/>
      <c r="RK163" s="1982"/>
      <c r="RL163" s="1982"/>
      <c r="RM163" s="1983"/>
      <c r="RN163" s="1982"/>
      <c r="RO163" s="1982"/>
      <c r="RP163" s="1982"/>
      <c r="RQ163" s="1982"/>
      <c r="RR163" s="1983"/>
      <c r="RS163" s="1982"/>
      <c r="RT163" s="1982"/>
      <c r="RU163" s="1982"/>
      <c r="RV163" s="1982"/>
      <c r="RW163" s="1983"/>
      <c r="RX163" s="1982"/>
      <c r="RY163" s="1982"/>
      <c r="RZ163" s="1982"/>
      <c r="SA163" s="1982"/>
      <c r="SB163" s="1983"/>
      <c r="SC163" s="1982"/>
      <c r="SD163" s="1982"/>
      <c r="SE163" s="1982"/>
      <c r="SF163" s="1982"/>
      <c r="SG163" s="1983"/>
      <c r="SH163" s="1982"/>
      <c r="SI163" s="1982"/>
      <c r="SJ163" s="1984"/>
      <c r="SK163" s="1982"/>
      <c r="SL163" s="1983"/>
      <c r="SM163" s="1982"/>
      <c r="SN163" s="1982"/>
      <c r="SO163" s="1982"/>
      <c r="SP163" s="1982"/>
      <c r="SQ163" s="1985" t="s">
        <v>1618</v>
      </c>
      <c r="SR163" s="2203"/>
      <c r="SS163" s="2203"/>
      <c r="ST163" s="2203"/>
      <c r="SU163" s="2203"/>
      <c r="SV163" s="2203"/>
      <c r="SW163" s="2203"/>
      <c r="SX163" s="2203"/>
      <c r="SY163" s="2203"/>
      <c r="SZ163" s="2203"/>
      <c r="TA163" s="2203"/>
      <c r="TB163" s="2203"/>
      <c r="TC163" s="2203"/>
      <c r="TD163" s="2203"/>
      <c r="TE163" s="2203"/>
      <c r="TF163" s="2203"/>
      <c r="TG163" s="2203"/>
      <c r="TH163" s="2203"/>
      <c r="TI163" s="2203"/>
      <c r="TJ163" s="2203"/>
      <c r="TK163" s="2203"/>
      <c r="TL163" s="2203"/>
      <c r="TM163" s="2203"/>
      <c r="TN163" s="2203"/>
      <c r="TO163" s="2203"/>
      <c r="TP163" s="2203"/>
      <c r="TQ163" s="2203"/>
      <c r="TR163" s="2203"/>
      <c r="TS163" s="2203"/>
      <c r="TT163" s="2203"/>
      <c r="TU163" s="2203"/>
      <c r="TV163" s="2203"/>
      <c r="TW163" s="2203"/>
      <c r="TX163" s="2203"/>
      <c r="TY163" s="2203"/>
      <c r="TZ163" s="2203"/>
      <c r="UA163" s="2203"/>
      <c r="UB163" s="2203"/>
      <c r="UC163" s="2203"/>
      <c r="UD163" s="2203"/>
      <c r="UE163" s="2203"/>
      <c r="UF163" s="2203"/>
      <c r="UG163" s="2203"/>
      <c r="UH163" s="2203"/>
      <c r="UI163" s="2203"/>
      <c r="UJ163" s="2203"/>
      <c r="UK163" s="2203"/>
      <c r="UL163" s="2203"/>
      <c r="UM163" s="2203"/>
      <c r="UN163" s="2203"/>
      <c r="UO163" s="2203"/>
      <c r="UP163" s="2536"/>
      <c r="UQ163" s="2536"/>
      <c r="UR163" s="2536"/>
    </row>
    <row r="164" spans="358:564">
      <c r="MT164" s="1799"/>
      <c r="MU164" s="4114"/>
      <c r="MV164" s="1799">
        <v>130</v>
      </c>
      <c r="MW164" s="1905"/>
      <c r="MX164" s="1815"/>
      <c r="MY164" s="1815"/>
      <c r="MZ164" s="1815"/>
      <c r="NA164" s="1815"/>
      <c r="NB164" s="1816"/>
      <c r="NC164" s="1815"/>
      <c r="ND164" s="1815"/>
      <c r="NE164" s="1815"/>
      <c r="NF164" s="1815"/>
      <c r="NG164" s="1816"/>
      <c r="NH164" s="1815"/>
      <c r="NI164" s="1815"/>
      <c r="NJ164" s="1815"/>
      <c r="NK164" s="1815"/>
      <c r="NL164" s="1816"/>
      <c r="NM164" s="1815"/>
      <c r="NN164" s="1815"/>
      <c r="NO164" s="1815"/>
      <c r="NP164" s="1815"/>
      <c r="NQ164" s="1816"/>
      <c r="NR164" s="1815"/>
      <c r="NS164" s="1815"/>
      <c r="NT164" s="1815"/>
      <c r="NU164" s="1815"/>
      <c r="NV164" s="1816"/>
      <c r="NW164" s="1815"/>
      <c r="NX164" s="1815"/>
      <c r="NY164" s="1815"/>
      <c r="NZ164" s="1815"/>
      <c r="OA164" s="1816"/>
      <c r="OB164" s="1815"/>
      <c r="OC164" s="1815"/>
      <c r="OD164" s="1815"/>
      <c r="OE164" s="1815"/>
      <c r="OF164" s="1816"/>
      <c r="OG164" s="1815"/>
      <c r="OH164" s="1815"/>
      <c r="OI164" s="1815"/>
      <c r="OJ164" s="1815"/>
      <c r="OK164" s="1816"/>
      <c r="OL164" s="1815"/>
      <c r="OM164" s="1815"/>
      <c r="ON164" s="1815"/>
      <c r="OO164" s="1815"/>
      <c r="OP164" s="1816"/>
      <c r="OQ164" s="1815"/>
      <c r="OR164" s="1815"/>
      <c r="OS164" s="1815"/>
      <c r="OT164" s="1815"/>
      <c r="OU164" s="1816"/>
      <c r="OV164" s="1815"/>
      <c r="OW164" s="1815"/>
      <c r="OX164" s="1815"/>
      <c r="OY164" s="1815"/>
      <c r="OZ164" s="1816"/>
      <c r="PA164" s="1815"/>
      <c r="PB164" s="1817"/>
      <c r="PC164" s="1818"/>
      <c r="PD164" s="1818"/>
      <c r="PE164" s="1819"/>
      <c r="PF164" s="1818"/>
      <c r="PG164" s="1818"/>
      <c r="PH164" s="1818"/>
      <c r="PI164" s="1818"/>
      <c r="PJ164" s="1819"/>
      <c r="PK164" s="1818"/>
      <c r="PL164" s="1818"/>
      <c r="PM164" s="1818"/>
      <c r="PN164" s="1818"/>
      <c r="PO164" s="1819"/>
      <c r="PP164" s="1818"/>
      <c r="PQ164" s="1818"/>
      <c r="PR164" s="1818"/>
      <c r="PS164" s="1818"/>
      <c r="PT164" s="1819"/>
      <c r="PU164" s="1818"/>
      <c r="PV164" s="1818"/>
      <c r="PW164" s="1818"/>
      <c r="PX164" s="1818"/>
      <c r="PY164" s="1819"/>
      <c r="PZ164" s="1818"/>
      <c r="QA164" s="1818"/>
      <c r="QB164" s="1818"/>
      <c r="QC164" s="1818"/>
      <c r="QD164" s="1819"/>
      <c r="QE164" s="1818"/>
      <c r="QF164" s="1818"/>
      <c r="QG164" s="1818"/>
      <c r="QH164" s="1818"/>
      <c r="QI164" s="1819"/>
      <c r="QJ164" s="1818"/>
      <c r="QK164" s="1818"/>
      <c r="QL164" s="1818"/>
      <c r="QM164" s="1818"/>
      <c r="QN164" s="1819"/>
      <c r="QO164" s="1818"/>
      <c r="QP164" s="1818"/>
      <c r="QQ164" s="1818"/>
      <c r="QR164" s="1818"/>
      <c r="QS164" s="1819"/>
      <c r="QT164" s="1818"/>
      <c r="QU164" s="1818"/>
      <c r="QV164" s="1818"/>
      <c r="QW164" s="1818"/>
      <c r="QX164" s="1819"/>
      <c r="QY164" s="1818"/>
      <c r="QZ164" s="1818"/>
      <c r="RA164" s="1818"/>
      <c r="RB164" s="1818"/>
      <c r="RC164" s="1819"/>
      <c r="RD164" s="1818"/>
      <c r="RE164" s="1818"/>
      <c r="RF164" s="1818"/>
      <c r="RG164" s="1818"/>
      <c r="RH164" s="1819"/>
      <c r="RI164" s="1818"/>
      <c r="RJ164" s="1818"/>
      <c r="RK164" s="1818"/>
      <c r="RL164" s="1818"/>
      <c r="RM164" s="1819"/>
      <c r="RN164" s="1818"/>
      <c r="RO164" s="1818"/>
      <c r="RP164" s="1818"/>
      <c r="RQ164" s="1818"/>
      <c r="RR164" s="1819"/>
      <c r="RS164" s="1818"/>
      <c r="RT164" s="1818"/>
      <c r="RU164" s="1818"/>
      <c r="RV164" s="1818"/>
      <c r="RW164" s="1819"/>
      <c r="RX164" s="1818"/>
      <c r="RY164" s="1818"/>
      <c r="RZ164" s="1818"/>
      <c r="SA164" s="1818"/>
      <c r="SB164" s="1819"/>
      <c r="SC164" s="1818"/>
      <c r="SD164" s="1818"/>
      <c r="SE164" s="1818"/>
      <c r="SF164" s="1818"/>
      <c r="SG164" s="1819"/>
      <c r="SH164" s="1818"/>
      <c r="SI164" s="1818"/>
      <c r="SJ164" s="1818"/>
      <c r="SK164" s="1818"/>
      <c r="SL164" s="1819"/>
      <c r="SM164" s="1818"/>
      <c r="SN164" s="1818"/>
      <c r="SO164" s="1818"/>
      <c r="SP164" s="1818"/>
      <c r="SQ164" s="1819"/>
      <c r="SR164" s="2203"/>
      <c r="SS164" s="2203"/>
      <c r="ST164" s="2203"/>
      <c r="SU164" s="2203"/>
      <c r="SV164" s="2203"/>
      <c r="SW164" s="2203"/>
      <c r="SX164" s="2203"/>
      <c r="SY164" s="2203"/>
      <c r="SZ164" s="2203"/>
      <c r="TA164" s="2203"/>
      <c r="TB164" s="2203"/>
      <c r="TC164" s="2203"/>
      <c r="TD164" s="2203"/>
      <c r="TE164" s="2203"/>
      <c r="TF164" s="2203"/>
      <c r="TG164" s="2203"/>
      <c r="TH164" s="2203"/>
      <c r="TI164" s="2203"/>
      <c r="TJ164" s="2203"/>
      <c r="TK164" s="2203"/>
      <c r="TL164" s="2203"/>
      <c r="TM164" s="2203"/>
      <c r="TN164" s="2203"/>
      <c r="TO164" s="2203"/>
      <c r="TP164" s="2203"/>
      <c r="TQ164" s="2203"/>
      <c r="TR164" s="2203"/>
      <c r="TS164" s="2203"/>
      <c r="TT164" s="2203"/>
      <c r="TU164" s="2203"/>
      <c r="TV164" s="2203"/>
      <c r="TW164" s="2203"/>
      <c r="TX164" s="2203"/>
      <c r="TY164" s="2203"/>
      <c r="TZ164" s="2203"/>
      <c r="UA164" s="2203"/>
      <c r="UB164" s="2203"/>
      <c r="UC164" s="2203"/>
      <c r="UD164" s="2203"/>
      <c r="UE164" s="2203"/>
      <c r="UF164" s="2203"/>
      <c r="UG164" s="2203"/>
      <c r="UH164" s="2203"/>
      <c r="UI164" s="2203"/>
      <c r="UJ164" s="2203"/>
      <c r="UK164" s="2203"/>
      <c r="UL164" s="2203"/>
      <c r="UM164" s="2203"/>
      <c r="UN164" s="2203"/>
      <c r="UO164" s="2203"/>
      <c r="UP164" s="2536"/>
      <c r="UQ164" s="2536"/>
      <c r="UR164" s="2536"/>
    </row>
    <row r="165" spans="358:564">
      <c r="MT165" s="1799"/>
      <c r="MU165" s="4114"/>
      <c r="MV165" s="1799">
        <v>120</v>
      </c>
      <c r="MW165" s="1811"/>
      <c r="MX165" s="1812"/>
      <c r="MY165" s="1812"/>
      <c r="MZ165" s="1812"/>
      <c r="NA165" s="1812"/>
      <c r="NB165" s="1813"/>
      <c r="NC165" s="1812"/>
      <c r="ND165" s="1812"/>
      <c r="NE165" s="1812"/>
      <c r="NF165" s="1812"/>
      <c r="NG165" s="1813"/>
      <c r="NH165" s="1812"/>
      <c r="NI165" s="1812"/>
      <c r="NJ165" s="1812"/>
      <c r="NK165" s="1812"/>
      <c r="NL165" s="1813"/>
      <c r="NM165" s="1812"/>
      <c r="NN165" s="1812"/>
      <c r="NO165" s="1815"/>
      <c r="NP165" s="1815"/>
      <c r="NQ165" s="1816"/>
      <c r="NR165" s="1815"/>
      <c r="NS165" s="1815"/>
      <c r="NT165" s="1815"/>
      <c r="NU165" s="1815"/>
      <c r="NV165" s="1816"/>
      <c r="NW165" s="1815"/>
      <c r="NX165" s="1815"/>
      <c r="NY165" s="1815"/>
      <c r="NZ165" s="1815"/>
      <c r="OA165" s="1816"/>
      <c r="OB165" s="1815"/>
      <c r="OC165" s="1815"/>
      <c r="OD165" s="1815"/>
      <c r="OE165" s="1815"/>
      <c r="OF165" s="1816"/>
      <c r="OG165" s="1815"/>
      <c r="OH165" s="1815"/>
      <c r="OI165" s="1815"/>
      <c r="OJ165" s="1815"/>
      <c r="OK165" s="1816"/>
      <c r="OL165" s="1815"/>
      <c r="OM165" s="1815"/>
      <c r="ON165" s="1815"/>
      <c r="OO165" s="1815"/>
      <c r="OP165" s="1816"/>
      <c r="OQ165" s="1815"/>
      <c r="OR165" s="1815"/>
      <c r="OS165" s="1815"/>
      <c r="OT165" s="1815"/>
      <c r="OU165" s="1816"/>
      <c r="OV165" s="1815"/>
      <c r="OW165" s="1815"/>
      <c r="OX165" s="1815"/>
      <c r="OY165" s="1815"/>
      <c r="OZ165" s="1816"/>
      <c r="PA165" s="1815"/>
      <c r="PB165" s="1817"/>
      <c r="PC165" s="1818"/>
      <c r="PD165" s="1818"/>
      <c r="PE165" s="1819"/>
      <c r="PF165" s="1818"/>
      <c r="PG165" s="1818"/>
      <c r="PH165" s="1818"/>
      <c r="PI165" s="1818"/>
      <c r="PJ165" s="1819"/>
      <c r="PK165" s="1818"/>
      <c r="PL165" s="1818"/>
      <c r="PM165" s="1818"/>
      <c r="PN165" s="1818"/>
      <c r="PO165" s="1819"/>
      <c r="PP165" s="1818"/>
      <c r="PQ165" s="1818"/>
      <c r="PR165" s="1818"/>
      <c r="PS165" s="1818"/>
      <c r="PT165" s="1819"/>
      <c r="PU165" s="1818"/>
      <c r="PV165" s="1818"/>
      <c r="PW165" s="1818"/>
      <c r="PX165" s="1818"/>
      <c r="PY165" s="1819"/>
      <c r="PZ165" s="1818"/>
      <c r="QA165" s="1818"/>
      <c r="QB165" s="1818"/>
      <c r="QC165" s="1818"/>
      <c r="QD165" s="1819"/>
      <c r="QE165" s="1818"/>
      <c r="QF165" s="1818"/>
      <c r="QG165" s="1818"/>
      <c r="QH165" s="1818"/>
      <c r="QI165" s="1819"/>
      <c r="QJ165" s="1818"/>
      <c r="QK165" s="1818"/>
      <c r="QL165" s="1818"/>
      <c r="QM165" s="1818"/>
      <c r="QN165" s="1819"/>
      <c r="QO165" s="1818"/>
      <c r="QP165" s="1818"/>
      <c r="QQ165" s="1818"/>
      <c r="QR165" s="1818"/>
      <c r="QS165" s="1819"/>
      <c r="QT165" s="1818"/>
      <c r="QU165" s="1818"/>
      <c r="QV165" s="1818"/>
      <c r="QW165" s="1818"/>
      <c r="QX165" s="1819"/>
      <c r="QY165" s="1818"/>
      <c r="QZ165" s="1818"/>
      <c r="RA165" s="1818"/>
      <c r="RB165" s="1818"/>
      <c r="RC165" s="1819"/>
      <c r="RD165" s="1818"/>
      <c r="RE165" s="1818"/>
      <c r="RF165" s="1818"/>
      <c r="RG165" s="1818"/>
      <c r="RH165" s="1819"/>
      <c r="RI165" s="1818"/>
      <c r="RJ165" s="1818"/>
      <c r="RK165" s="1818"/>
      <c r="RL165" s="1818"/>
      <c r="RM165" s="1819"/>
      <c r="RN165" s="1818"/>
      <c r="RO165" s="1818"/>
      <c r="RP165" s="1818"/>
      <c r="RQ165" s="1818"/>
      <c r="RR165" s="1819"/>
      <c r="RS165" s="1818"/>
      <c r="RT165" s="1818"/>
      <c r="RU165" s="1818"/>
      <c r="RV165" s="1818"/>
      <c r="RW165" s="1819"/>
      <c r="RX165" s="1818"/>
      <c r="RY165" s="1818"/>
      <c r="RZ165" s="1818"/>
      <c r="SA165" s="1818"/>
      <c r="SB165" s="1819"/>
      <c r="SC165" s="1818"/>
      <c r="SD165" s="1818"/>
      <c r="SE165" s="1818"/>
      <c r="SF165" s="1818"/>
      <c r="SG165" s="1819"/>
      <c r="SH165" s="1818"/>
      <c r="SI165" s="1818"/>
      <c r="SJ165" s="1966"/>
      <c r="SK165" s="1818"/>
      <c r="SL165" s="1819"/>
      <c r="SM165" s="1818"/>
      <c r="SN165" s="1818"/>
      <c r="SO165" s="1818"/>
      <c r="SP165" s="1818"/>
      <c r="SQ165" s="2034"/>
      <c r="SR165" s="2203"/>
      <c r="SS165" s="2203"/>
      <c r="ST165" s="2203"/>
      <c r="SU165" s="2203"/>
      <c r="SV165" s="2203"/>
      <c r="SW165" s="2203"/>
      <c r="SX165" s="2203"/>
      <c r="SY165" s="2203"/>
      <c r="SZ165" s="2203"/>
      <c r="TA165" s="2203"/>
      <c r="TB165" s="2203"/>
      <c r="TC165" s="2203"/>
      <c r="TD165" s="2203"/>
      <c r="TE165" s="2203"/>
      <c r="TF165" s="2203"/>
      <c r="TG165" s="2203"/>
      <c r="TH165" s="2203"/>
      <c r="TI165" s="2203"/>
      <c r="TJ165" s="2203"/>
      <c r="TK165" s="2203"/>
      <c r="TL165" s="2203"/>
      <c r="TM165" s="2203"/>
      <c r="TN165" s="2203"/>
      <c r="TO165" s="2203"/>
      <c r="TP165" s="2203"/>
      <c r="TQ165" s="2203"/>
      <c r="TR165" s="2203"/>
      <c r="TS165" s="2203"/>
      <c r="TT165" s="2203"/>
      <c r="TU165" s="2203"/>
      <c r="TV165" s="2203"/>
      <c r="TW165" s="2203"/>
      <c r="TX165" s="2203"/>
      <c r="TY165" s="2203"/>
      <c r="TZ165" s="2203"/>
      <c r="UA165" s="2203"/>
      <c r="UB165" s="2203"/>
      <c r="UC165" s="2203"/>
      <c r="UD165" s="2203"/>
      <c r="UE165" s="2203"/>
      <c r="UF165" s="2203"/>
      <c r="UG165" s="2203"/>
      <c r="UH165" s="2203"/>
      <c r="UI165" s="2203"/>
      <c r="UJ165" s="2203"/>
      <c r="UK165" s="2203"/>
      <c r="UL165" s="2203"/>
      <c r="UM165" s="2203"/>
      <c r="UN165" s="2203"/>
      <c r="UO165" s="2203"/>
      <c r="UP165" s="2536"/>
      <c r="UQ165" s="2536"/>
      <c r="UR165" s="2536"/>
    </row>
    <row r="166" spans="358:564">
      <c r="MT166" s="1799"/>
      <c r="MU166" s="4114"/>
      <c r="MV166" s="1799">
        <v>110</v>
      </c>
      <c r="MW166" s="1811"/>
      <c r="MX166" s="1812"/>
      <c r="MY166" s="1812"/>
      <c r="MZ166" s="1812"/>
      <c r="NA166" s="1812"/>
      <c r="NB166" s="1813"/>
      <c r="NC166" s="1812"/>
      <c r="ND166" s="1812"/>
      <c r="NE166" s="1812"/>
      <c r="NF166" s="1812"/>
      <c r="NG166" s="1813"/>
      <c r="NH166" s="1812"/>
      <c r="NI166" s="1812"/>
      <c r="NJ166" s="1812"/>
      <c r="NK166" s="1812"/>
      <c r="NL166" s="1813"/>
      <c r="NM166" s="1812"/>
      <c r="NN166" s="1812"/>
      <c r="NO166" s="1815"/>
      <c r="NP166" s="1815"/>
      <c r="NQ166" s="1816"/>
      <c r="NR166" s="1815"/>
      <c r="NS166" s="1815"/>
      <c r="NT166" s="1815"/>
      <c r="NU166" s="1815"/>
      <c r="NV166" s="1816"/>
      <c r="NW166" s="1815"/>
      <c r="NX166" s="1815"/>
      <c r="NY166" s="1815"/>
      <c r="NZ166" s="1815"/>
      <c r="OA166" s="1816"/>
      <c r="OB166" s="1815"/>
      <c r="OC166" s="1815"/>
      <c r="OD166" s="1815"/>
      <c r="OE166" s="1815"/>
      <c r="OF166" s="1816"/>
      <c r="OG166" s="1815"/>
      <c r="OH166" s="1815"/>
      <c r="OI166" s="1815"/>
      <c r="OJ166" s="1815"/>
      <c r="OK166" s="1816"/>
      <c r="OL166" s="1815"/>
      <c r="OM166" s="1815"/>
      <c r="ON166" s="1815"/>
      <c r="OO166" s="1815"/>
      <c r="OP166" s="1816"/>
      <c r="OQ166" s="1815"/>
      <c r="OR166" s="1815"/>
      <c r="OS166" s="1815"/>
      <c r="OT166" s="1815"/>
      <c r="OU166" s="1816"/>
      <c r="OV166" s="1815"/>
      <c r="OW166" s="1815"/>
      <c r="OX166" s="1815"/>
      <c r="OY166" s="1815"/>
      <c r="OZ166" s="1816"/>
      <c r="PA166" s="1815"/>
      <c r="PB166" s="1817"/>
      <c r="PC166" s="1818"/>
      <c r="PD166" s="1818"/>
      <c r="PE166" s="1819"/>
      <c r="PF166" s="1818"/>
      <c r="PG166" s="1818"/>
      <c r="PH166" s="1818"/>
      <c r="PI166" s="1818"/>
      <c r="PJ166" s="1819"/>
      <c r="PK166" s="1818"/>
      <c r="PL166" s="1818"/>
      <c r="PM166" s="1818"/>
      <c r="PN166" s="1818"/>
      <c r="PO166" s="1819"/>
      <c r="PP166" s="1818"/>
      <c r="PQ166" s="1818"/>
      <c r="PR166" s="1818"/>
      <c r="PS166" s="1818"/>
      <c r="PT166" s="1819"/>
      <c r="PU166" s="1818"/>
      <c r="PV166" s="1818"/>
      <c r="PW166" s="1818"/>
      <c r="PX166" s="1818"/>
      <c r="PY166" s="1819"/>
      <c r="PZ166" s="1818"/>
      <c r="QA166" s="1818"/>
      <c r="QB166" s="1818"/>
      <c r="QC166" s="1818"/>
      <c r="QD166" s="1819"/>
      <c r="QE166" s="1818"/>
      <c r="QF166" s="1818"/>
      <c r="QG166" s="1818"/>
      <c r="QH166" s="1818"/>
      <c r="QI166" s="1819"/>
      <c r="QJ166" s="1818"/>
      <c r="QK166" s="1818"/>
      <c r="QL166" s="1818"/>
      <c r="QM166" s="1818"/>
      <c r="QN166" s="1819"/>
      <c r="QO166" s="1818"/>
      <c r="QP166" s="1818"/>
      <c r="QQ166" s="1818"/>
      <c r="QR166" s="1818"/>
      <c r="QS166" s="1819"/>
      <c r="QT166" s="1818"/>
      <c r="QU166" s="1818"/>
      <c r="QV166" s="1818"/>
      <c r="QW166" s="1818"/>
      <c r="QX166" s="1819"/>
      <c r="QY166" s="1818"/>
      <c r="QZ166" s="1818"/>
      <c r="RA166" s="1818"/>
      <c r="RB166" s="1818"/>
      <c r="RC166" s="1819"/>
      <c r="RD166" s="1818"/>
      <c r="RE166" s="1818"/>
      <c r="RF166" s="1818"/>
      <c r="RG166" s="1818"/>
      <c r="RH166" s="1819"/>
      <c r="RI166" s="1818"/>
      <c r="RJ166" s="1818"/>
      <c r="RK166" s="1818"/>
      <c r="RL166" s="1818"/>
      <c r="RM166" s="1819"/>
      <c r="RN166" s="1818"/>
      <c r="RO166" s="1818"/>
      <c r="RP166" s="1818"/>
      <c r="RQ166" s="1818"/>
      <c r="RR166" s="1819"/>
      <c r="RS166" s="1818"/>
      <c r="RT166" s="1818"/>
      <c r="RU166" s="1818"/>
      <c r="RV166" s="1818"/>
      <c r="RW166" s="1819"/>
      <c r="RX166" s="1818"/>
      <c r="RY166" s="1818"/>
      <c r="RZ166" s="1818"/>
      <c r="SA166" s="1818"/>
      <c r="SB166" s="1819"/>
      <c r="SC166" s="1818"/>
      <c r="SD166" s="1818"/>
      <c r="SE166" s="1818"/>
      <c r="SF166" s="1818"/>
      <c r="SG166" s="1819"/>
      <c r="SH166" s="1818"/>
      <c r="SI166" s="1818"/>
      <c r="SJ166" s="1818"/>
      <c r="SK166" s="1818"/>
      <c r="SL166" s="1819"/>
      <c r="SM166" s="1818"/>
      <c r="SN166" s="1818"/>
      <c r="SO166" s="1818"/>
      <c r="SP166" s="1818"/>
      <c r="SQ166" s="1819"/>
      <c r="SR166" s="1799"/>
      <c r="SS166" s="1799"/>
      <c r="ST166" s="1799"/>
      <c r="SU166" s="1799"/>
      <c r="SV166" s="1799"/>
      <c r="SW166" s="1799"/>
      <c r="SX166" s="1799"/>
      <c r="SY166" s="1799"/>
      <c r="SZ166" s="1799"/>
      <c r="TA166" s="1799"/>
      <c r="TB166" s="1799"/>
      <c r="TC166" s="1799"/>
      <c r="TD166" s="1799"/>
      <c r="TE166" s="1799"/>
      <c r="TF166" s="1799"/>
      <c r="TG166" s="1799"/>
      <c r="TH166" s="1799"/>
      <c r="TI166" s="1799"/>
      <c r="TJ166" s="1799"/>
      <c r="TK166" s="1799"/>
      <c r="TL166" s="1799"/>
      <c r="TM166" s="1799"/>
      <c r="TN166" s="1799"/>
      <c r="TO166" s="1799"/>
      <c r="TP166" s="1799"/>
      <c r="TQ166" s="1799"/>
      <c r="TR166" s="1799"/>
      <c r="TS166" s="1799"/>
      <c r="TT166" s="1799"/>
      <c r="TU166" s="1799"/>
      <c r="TV166" s="1799"/>
      <c r="TW166" s="1799"/>
      <c r="TX166" s="1799"/>
      <c r="TY166" s="1799"/>
      <c r="TZ166" s="1799"/>
      <c r="UA166" s="1799"/>
      <c r="UB166" s="1799"/>
      <c r="UC166" s="1799"/>
      <c r="UD166" s="1799"/>
      <c r="UE166" s="1799"/>
      <c r="UF166" s="1799"/>
      <c r="UG166" s="1799"/>
      <c r="UH166" s="1799"/>
      <c r="UI166" s="1799"/>
      <c r="UJ166" s="1799"/>
      <c r="UK166" s="1799"/>
      <c r="UL166" s="1799"/>
      <c r="UM166" s="1799"/>
      <c r="UN166" s="1799"/>
      <c r="UO166" s="1799"/>
      <c r="UP166" s="2536"/>
      <c r="UQ166" s="2536"/>
      <c r="UR166" s="2536"/>
    </row>
    <row r="167" spans="358:564">
      <c r="MT167" s="1799"/>
      <c r="MU167" s="4114"/>
      <c r="MV167" s="1917">
        <v>100</v>
      </c>
      <c r="MW167" s="1986"/>
      <c r="MX167" s="1987"/>
      <c r="MY167" s="1987"/>
      <c r="MZ167" s="1987"/>
      <c r="NA167" s="1987"/>
      <c r="NB167" s="1988"/>
      <c r="NC167" s="1987"/>
      <c r="ND167" s="1987"/>
      <c r="NE167" s="1987"/>
      <c r="NF167" s="1987"/>
      <c r="NG167" s="1988"/>
      <c r="NH167" s="1987"/>
      <c r="NI167" s="1987"/>
      <c r="NJ167" s="1987"/>
      <c r="NK167" s="1987"/>
      <c r="NL167" s="1988"/>
      <c r="NM167" s="1987"/>
      <c r="NN167" s="1987"/>
      <c r="NO167" s="1890"/>
      <c r="NP167" s="1890"/>
      <c r="NQ167" s="1891"/>
      <c r="NR167" s="1890"/>
      <c r="NS167" s="1890"/>
      <c r="NT167" s="1890"/>
      <c r="NU167" s="1890"/>
      <c r="NV167" s="1891"/>
      <c r="NW167" s="1890"/>
      <c r="NX167" s="1890"/>
      <c r="NY167" s="1890"/>
      <c r="NZ167" s="1890"/>
      <c r="OA167" s="1891"/>
      <c r="OB167" s="1890"/>
      <c r="OC167" s="1890"/>
      <c r="OD167" s="1890"/>
      <c r="OE167" s="1890"/>
      <c r="OF167" s="1891"/>
      <c r="OG167" s="1890"/>
      <c r="OH167" s="1890"/>
      <c r="OI167" s="1890"/>
      <c r="OJ167" s="1890"/>
      <c r="OK167" s="1891"/>
      <c r="OL167" s="1890"/>
      <c r="OM167" s="1890"/>
      <c r="ON167" s="1890"/>
      <c r="OO167" s="1890"/>
      <c r="OP167" s="1891"/>
      <c r="OQ167" s="1890"/>
      <c r="OR167" s="1890"/>
      <c r="OS167" s="1890"/>
      <c r="OT167" s="1890"/>
      <c r="OU167" s="1891"/>
      <c r="OV167" s="1890"/>
      <c r="OW167" s="1890"/>
      <c r="OX167" s="1890"/>
      <c r="OY167" s="1987"/>
      <c r="OZ167" s="1988"/>
      <c r="PA167" s="1987"/>
      <c r="PB167" s="1989"/>
      <c r="PC167" s="1960"/>
      <c r="PD167" s="1960"/>
      <c r="PE167" s="1961"/>
      <c r="PF167" s="1960"/>
      <c r="PG167" s="1960"/>
      <c r="PH167" s="1960"/>
      <c r="PI167" s="1960"/>
      <c r="PJ167" s="1961"/>
      <c r="PK167" s="1960"/>
      <c r="PL167" s="1960"/>
      <c r="PM167" s="1960"/>
      <c r="PN167" s="1960"/>
      <c r="PO167" s="1961"/>
      <c r="PP167" s="1960"/>
      <c r="PQ167" s="1960"/>
      <c r="PR167" s="1960"/>
      <c r="PS167" s="1960"/>
      <c r="PT167" s="1961"/>
      <c r="PU167" s="1960"/>
      <c r="PV167" s="1960"/>
      <c r="PW167" s="1960"/>
      <c r="PX167" s="1960"/>
      <c r="PY167" s="1961"/>
      <c r="PZ167" s="1960"/>
      <c r="QA167" s="1898"/>
      <c r="QB167" s="1898"/>
      <c r="QC167" s="1898"/>
      <c r="QD167" s="1899"/>
      <c r="QE167" s="1898"/>
      <c r="QF167" s="1898"/>
      <c r="QG167" s="1898"/>
      <c r="QH167" s="1898"/>
      <c r="QI167" s="1899"/>
      <c r="QJ167" s="1898"/>
      <c r="QK167" s="1898"/>
      <c r="QL167" s="1898"/>
      <c r="QM167" s="1898"/>
      <c r="QN167" s="1899"/>
      <c r="QO167" s="1898"/>
      <c r="QP167" s="1898"/>
      <c r="QQ167" s="1898"/>
      <c r="QR167" s="1898"/>
      <c r="QS167" s="1899"/>
      <c r="QT167" s="1898"/>
      <c r="QU167" s="1960"/>
      <c r="QV167" s="1960"/>
      <c r="QW167" s="1960"/>
      <c r="QX167" s="1961"/>
      <c r="QY167" s="1960"/>
      <c r="QZ167" s="1960"/>
      <c r="RA167" s="1960"/>
      <c r="RB167" s="1960"/>
      <c r="RC167" s="1961"/>
      <c r="RD167" s="1960"/>
      <c r="RE167" s="1960"/>
      <c r="RF167" s="1960"/>
      <c r="RG167" s="1960"/>
      <c r="RH167" s="1961"/>
      <c r="RI167" s="1960"/>
      <c r="RJ167" s="1960"/>
      <c r="RK167" s="1960"/>
      <c r="RL167" s="1960"/>
      <c r="RM167" s="1961"/>
      <c r="RN167" s="1960"/>
      <c r="RO167" s="1960"/>
      <c r="RP167" s="1960"/>
      <c r="RQ167" s="1960"/>
      <c r="RR167" s="1961"/>
      <c r="RS167" s="1960"/>
      <c r="RT167" s="1960"/>
      <c r="RU167" s="1960"/>
      <c r="RV167" s="1960"/>
      <c r="RW167" s="1961"/>
      <c r="RX167" s="1960"/>
      <c r="RY167" s="1960"/>
      <c r="RZ167" s="1960"/>
      <c r="SA167" s="1960"/>
      <c r="SB167" s="1961"/>
      <c r="SC167" s="1960"/>
      <c r="SD167" s="1960"/>
      <c r="SE167" s="1960"/>
      <c r="SF167" s="1960"/>
      <c r="SG167" s="1961"/>
      <c r="SH167" s="1960"/>
      <c r="SI167" s="1960"/>
      <c r="SJ167" s="1960"/>
      <c r="SK167" s="1960"/>
      <c r="SL167" s="1961"/>
      <c r="SM167" s="1960"/>
      <c r="SN167" s="1960"/>
      <c r="SO167" s="1960"/>
      <c r="SP167" s="1960"/>
      <c r="SQ167" s="1961"/>
      <c r="SR167" s="1799"/>
      <c r="SS167" s="1799"/>
      <c r="ST167" s="1799"/>
      <c r="SU167" s="1799"/>
      <c r="SV167" s="1799"/>
      <c r="SW167" s="1799"/>
      <c r="SX167" s="1799"/>
      <c r="SY167" s="1799"/>
      <c r="SZ167" s="1799"/>
      <c r="TA167" s="1799"/>
      <c r="TB167" s="1799"/>
      <c r="TC167" s="1799"/>
      <c r="TD167" s="1799"/>
      <c r="TE167" s="1799"/>
      <c r="TF167" s="1799"/>
      <c r="TG167" s="1799"/>
      <c r="TH167" s="1799"/>
      <c r="TI167" s="1799"/>
      <c r="TJ167" s="1799"/>
      <c r="TK167" s="1799"/>
      <c r="TL167" s="1799"/>
      <c r="TM167" s="1799"/>
      <c r="TN167" s="1799"/>
      <c r="TO167" s="1799"/>
      <c r="TP167" s="1799"/>
      <c r="TQ167" s="1799"/>
      <c r="TR167" s="1799"/>
      <c r="TS167" s="1799"/>
      <c r="TT167" s="1799"/>
      <c r="TU167" s="1799"/>
      <c r="TV167" s="1799"/>
      <c r="TW167" s="1799"/>
      <c r="TX167" s="1799"/>
      <c r="TY167" s="1799"/>
      <c r="TZ167" s="1799"/>
      <c r="UA167" s="1799"/>
      <c r="UB167" s="1799"/>
      <c r="UC167" s="1799"/>
      <c r="UD167" s="1799"/>
      <c r="UE167" s="1799"/>
      <c r="UF167" s="1799"/>
      <c r="UG167" s="1799"/>
      <c r="UH167" s="1799"/>
      <c r="UI167" s="1799"/>
      <c r="UJ167" s="1799"/>
      <c r="UK167" s="1799"/>
      <c r="UL167" s="1799"/>
      <c r="UM167" s="1799"/>
      <c r="UN167" s="1799"/>
      <c r="UO167" s="1799"/>
      <c r="UP167" s="2536"/>
      <c r="UQ167" s="2536"/>
      <c r="UR167" s="2536"/>
    </row>
    <row r="168" spans="358:564">
      <c r="MT168" s="1799"/>
      <c r="MU168" s="1799"/>
      <c r="MV168" s="1799"/>
      <c r="MW168" s="2437"/>
      <c r="MX168" s="2437"/>
      <c r="MY168" s="2437"/>
      <c r="MZ168" s="2437"/>
      <c r="NA168" s="2437"/>
      <c r="NB168" s="2437"/>
      <c r="NC168" s="2437"/>
      <c r="ND168" s="2437"/>
      <c r="NE168" s="2437"/>
      <c r="NF168" s="2437"/>
      <c r="NG168" s="2437"/>
      <c r="NH168" s="2437"/>
      <c r="NI168" s="2437"/>
      <c r="NJ168" s="2437"/>
      <c r="NK168" s="2437"/>
      <c r="NL168" s="2437"/>
      <c r="NM168" s="2437"/>
      <c r="NN168" s="2437"/>
      <c r="NO168" s="1990"/>
      <c r="NP168" s="1990"/>
      <c r="NQ168" s="1990"/>
      <c r="NR168" s="1990"/>
      <c r="NS168" s="1990"/>
      <c r="NT168" s="1990"/>
      <c r="NU168" s="1990"/>
      <c r="NV168" s="1990"/>
      <c r="NW168" s="1990"/>
      <c r="NX168" s="1990"/>
      <c r="NY168" s="1990"/>
      <c r="NZ168" s="1990"/>
      <c r="OA168" s="1990"/>
      <c r="OB168" s="1990"/>
      <c r="OC168" s="1990"/>
      <c r="OD168" s="1990"/>
      <c r="OE168" s="1990"/>
      <c r="OF168" s="1990"/>
      <c r="OG168" s="1990"/>
      <c r="OH168" s="1990"/>
      <c r="OI168" s="1990"/>
      <c r="OJ168" s="1990"/>
      <c r="OK168" s="1990"/>
      <c r="OL168" s="1990"/>
      <c r="OM168" s="1990"/>
      <c r="ON168" s="1990"/>
      <c r="OO168" s="1990"/>
      <c r="OP168" s="1990"/>
      <c r="OQ168" s="1990"/>
      <c r="OR168" s="1990"/>
      <c r="OS168" s="1990"/>
      <c r="OT168" s="1990"/>
      <c r="OU168" s="1990"/>
      <c r="OV168" s="1990"/>
      <c r="OW168" s="1990"/>
      <c r="OX168" s="1990"/>
      <c r="OY168" s="2437"/>
      <c r="OZ168" s="2437"/>
      <c r="PA168" s="2437"/>
      <c r="PB168" s="1991"/>
      <c r="PC168" s="2437"/>
      <c r="PD168" s="2437"/>
      <c r="PE168" s="2437"/>
      <c r="PF168" s="2437"/>
      <c r="PG168" s="2437"/>
      <c r="PH168" s="2437"/>
      <c r="PI168" s="2437"/>
      <c r="PJ168" s="2437"/>
      <c r="PK168" s="2437"/>
      <c r="PL168" s="2437"/>
      <c r="PM168" s="2437"/>
      <c r="PN168" s="2437"/>
      <c r="PO168" s="2437"/>
      <c r="PP168" s="2437"/>
      <c r="PQ168" s="2437"/>
      <c r="PR168" s="2437"/>
      <c r="PS168" s="2437"/>
      <c r="PT168" s="2437"/>
      <c r="PU168" s="2437"/>
      <c r="PV168" s="2437"/>
      <c r="PW168" s="2437"/>
      <c r="PX168" s="2437"/>
      <c r="PY168" s="2437"/>
      <c r="PZ168" s="2437"/>
      <c r="QA168" s="1990"/>
      <c r="QB168" s="1990"/>
      <c r="QC168" s="1990"/>
      <c r="QD168" s="1990"/>
      <c r="QE168" s="1990"/>
      <c r="QF168" s="1990"/>
      <c r="QG168" s="1990"/>
      <c r="QH168" s="1990"/>
      <c r="QI168" s="1990"/>
      <c r="QJ168" s="1990"/>
      <c r="QK168" s="1990"/>
      <c r="QL168" s="1990"/>
      <c r="QM168" s="1990"/>
      <c r="QN168" s="1990"/>
      <c r="QO168" s="1990"/>
      <c r="QP168" s="1990"/>
      <c r="QQ168" s="1990"/>
      <c r="QR168" s="1990"/>
      <c r="QS168" s="1990"/>
      <c r="QT168" s="1990"/>
      <c r="QU168" s="2437"/>
      <c r="QV168" s="2437"/>
      <c r="QW168" s="2437"/>
      <c r="QX168" s="2437"/>
      <c r="QY168" s="2437"/>
      <c r="QZ168" s="2437"/>
      <c r="RA168" s="2437"/>
      <c r="RB168" s="2437"/>
      <c r="RC168" s="2437"/>
      <c r="RD168" s="2437"/>
      <c r="RE168" s="2437"/>
      <c r="RF168" s="2437"/>
      <c r="RG168" s="2437"/>
      <c r="RH168" s="2437"/>
      <c r="RI168" s="2437"/>
      <c r="RJ168" s="2437"/>
      <c r="RK168" s="2437"/>
      <c r="RL168" s="2437"/>
      <c r="RM168" s="2437"/>
      <c r="RN168" s="2437"/>
      <c r="RO168" s="2437"/>
      <c r="RP168" s="2437"/>
      <c r="RQ168" s="2437"/>
      <c r="RR168" s="2437"/>
      <c r="RS168" s="2437"/>
      <c r="RT168" s="2437"/>
      <c r="RU168" s="2437"/>
      <c r="RV168" s="2437"/>
      <c r="RW168" s="2437"/>
      <c r="RX168" s="2437"/>
      <c r="RY168" s="2437"/>
      <c r="RZ168" s="2437"/>
      <c r="SA168" s="2437"/>
      <c r="SB168" s="2437"/>
      <c r="SC168" s="2437"/>
      <c r="SD168" s="2437"/>
      <c r="SE168" s="2437"/>
      <c r="SF168" s="2437"/>
      <c r="SG168" s="2437"/>
      <c r="SH168" s="2437"/>
      <c r="SI168" s="2437"/>
      <c r="SJ168" s="2437"/>
      <c r="SK168" s="2437"/>
      <c r="SL168" s="2437"/>
      <c r="SM168" s="2437"/>
      <c r="SN168" s="2437"/>
      <c r="SO168" s="2437"/>
      <c r="SP168" s="2437"/>
      <c r="SQ168" s="2437"/>
      <c r="SR168" s="1799"/>
      <c r="SS168" s="1799"/>
      <c r="ST168" s="1799"/>
      <c r="SU168" s="1799"/>
      <c r="SV168" s="1799"/>
      <c r="SW168" s="1799"/>
      <c r="SX168" s="1799"/>
      <c r="SY168" s="1799"/>
      <c r="SZ168" s="1799"/>
      <c r="TA168" s="1799"/>
      <c r="TB168" s="1799"/>
      <c r="TC168" s="1799"/>
      <c r="TD168" s="1799"/>
      <c r="TE168" s="1799"/>
      <c r="TF168" s="1799"/>
      <c r="TG168" s="1799"/>
      <c r="TH168" s="1799"/>
      <c r="TI168" s="1799"/>
      <c r="TJ168" s="1799"/>
      <c r="TK168" s="1799"/>
      <c r="TL168" s="1799"/>
      <c r="TM168" s="1799"/>
      <c r="TN168" s="1799"/>
      <c r="TO168" s="1799"/>
      <c r="TP168" s="1799"/>
      <c r="TQ168" s="1799"/>
      <c r="TR168" s="1799"/>
      <c r="TS168" s="1799"/>
      <c r="TT168" s="1799"/>
      <c r="TU168" s="1799"/>
      <c r="TV168" s="1799"/>
      <c r="TW168" s="1799"/>
      <c r="TX168" s="1799"/>
      <c r="TY168" s="1799"/>
      <c r="TZ168" s="1799"/>
      <c r="UA168" s="1799"/>
      <c r="UB168" s="1799"/>
      <c r="UC168" s="1799"/>
      <c r="UD168" s="1799"/>
      <c r="UE168" s="1799"/>
      <c r="UF168" s="1799"/>
      <c r="UG168" s="1799"/>
      <c r="UH168" s="1799"/>
      <c r="UI168" s="1799"/>
      <c r="UJ168" s="1799"/>
      <c r="UK168" s="1799"/>
      <c r="UL168" s="1799"/>
      <c r="UM168" s="1799"/>
      <c r="UN168" s="1799"/>
      <c r="UO168" s="1799"/>
      <c r="UP168" s="2536"/>
      <c r="UQ168" s="2536"/>
      <c r="UR168" s="2536"/>
    </row>
    <row r="169" spans="358:564">
      <c r="MT169" s="2658"/>
      <c r="MU169" s="2658"/>
      <c r="MV169" s="2658"/>
      <c r="MW169" s="2659"/>
      <c r="MX169" s="2659"/>
      <c r="MY169" s="2659"/>
      <c r="MZ169" s="2659"/>
      <c r="NA169" s="2659"/>
      <c r="NB169" s="2659"/>
      <c r="NC169" s="2659"/>
      <c r="ND169" s="2659"/>
      <c r="NE169" s="2659"/>
      <c r="NF169" s="2659"/>
      <c r="NG169" s="2659"/>
      <c r="NH169" s="2659"/>
      <c r="NI169" s="2659"/>
      <c r="NJ169" s="2659"/>
      <c r="NK169" s="2659"/>
      <c r="NL169" s="2659"/>
      <c r="NM169" s="2659"/>
      <c r="NN169" s="2659"/>
      <c r="NO169" s="2659"/>
      <c r="NP169" s="2659"/>
      <c r="NQ169" s="2659"/>
      <c r="NR169" s="2659"/>
      <c r="NS169" s="2659"/>
      <c r="NT169" s="2659"/>
      <c r="NU169" s="2659"/>
      <c r="NV169" s="2659"/>
      <c r="NW169" s="2659"/>
      <c r="NX169" s="2660"/>
      <c r="NY169" s="2659"/>
      <c r="NZ169" s="2659"/>
      <c r="OA169" s="2659"/>
      <c r="OB169" s="2659"/>
      <c r="OC169" s="2659"/>
      <c r="OD169" s="2661"/>
      <c r="OE169" s="2662"/>
      <c r="OF169" s="2659"/>
      <c r="OG169" s="2659"/>
      <c r="OH169" s="2659"/>
      <c r="OI169" s="2659"/>
      <c r="OJ169" s="2659"/>
      <c r="OK169" s="2659"/>
      <c r="OL169" s="2659"/>
      <c r="OM169" s="2659"/>
      <c r="ON169" s="2663"/>
      <c r="OO169" s="2659"/>
      <c r="OP169" s="2659"/>
      <c r="OQ169" s="2664"/>
      <c r="OR169" s="2662"/>
      <c r="OS169" s="2659"/>
      <c r="OT169" s="2659"/>
      <c r="OU169" s="2663"/>
      <c r="OV169" s="2659"/>
      <c r="OW169" s="2662"/>
      <c r="OX169" s="2659"/>
      <c r="OY169" s="2659"/>
      <c r="OZ169" s="2664"/>
      <c r="PA169" s="2659"/>
      <c r="PB169" s="2665"/>
      <c r="PC169" s="2659"/>
      <c r="PD169" s="2659"/>
      <c r="PE169" s="2659"/>
      <c r="PF169" s="2662"/>
      <c r="PG169" s="2659"/>
      <c r="PH169" s="2659"/>
      <c r="PI169" s="2659"/>
      <c r="PJ169" s="2659"/>
      <c r="PK169" s="2659"/>
      <c r="PL169" s="2659"/>
      <c r="PM169" s="2659"/>
      <c r="PN169" s="2659"/>
      <c r="PO169" s="2659"/>
      <c r="PP169" s="2659"/>
      <c r="PQ169" s="2659"/>
      <c r="PR169" s="2659"/>
      <c r="PS169" s="2659"/>
      <c r="PT169" s="2659"/>
      <c r="PU169" s="2659"/>
      <c r="PV169" s="2659"/>
      <c r="PW169" s="2659"/>
      <c r="PX169" s="2659"/>
      <c r="PY169" s="2663"/>
      <c r="PZ169" s="2659"/>
      <c r="QA169" s="2662"/>
      <c r="QB169" s="2659"/>
      <c r="QC169" s="2659"/>
      <c r="QD169" s="2659"/>
      <c r="QE169" s="2659"/>
      <c r="QF169" s="2659"/>
      <c r="QG169" s="2659"/>
      <c r="QH169" s="2659"/>
      <c r="QI169" s="2663"/>
      <c r="QJ169" s="2659"/>
      <c r="QK169" s="2663"/>
      <c r="QL169" s="2666"/>
      <c r="QM169" s="2659"/>
      <c r="QN169" s="2659"/>
      <c r="QO169" s="2659"/>
      <c r="QP169" s="2662"/>
      <c r="QQ169" s="2659"/>
      <c r="QR169" s="2659"/>
      <c r="QS169" s="2659"/>
      <c r="QT169" s="2659"/>
      <c r="QU169" s="2659"/>
      <c r="QV169" s="2659"/>
      <c r="QW169" s="2659"/>
      <c r="QX169" s="2659"/>
      <c r="QY169" s="2659"/>
      <c r="QZ169" s="2659"/>
      <c r="RA169" s="2659"/>
      <c r="RB169" s="2659"/>
      <c r="RC169" s="2659"/>
      <c r="RD169" s="2659"/>
      <c r="RE169" s="2659"/>
      <c r="RF169" s="2659"/>
      <c r="RG169" s="2659"/>
      <c r="RH169" s="2659"/>
      <c r="RI169" s="2659"/>
      <c r="RJ169" s="2659"/>
      <c r="RK169" s="2659"/>
      <c r="RL169" s="2659"/>
      <c r="RM169" s="2659"/>
      <c r="RN169" s="2659"/>
      <c r="RO169" s="2659"/>
      <c r="RP169" s="2659"/>
      <c r="RQ169" s="2659"/>
      <c r="RR169" s="2659"/>
      <c r="RS169" s="2659"/>
      <c r="RT169" s="2659"/>
      <c r="RU169" s="2659"/>
      <c r="RV169" s="2659"/>
      <c r="RW169" s="2659"/>
      <c r="RX169" s="2659"/>
      <c r="RY169" s="2659"/>
      <c r="RZ169" s="2659"/>
      <c r="SA169" s="2659"/>
      <c r="SB169" s="2659"/>
      <c r="SC169" s="2659"/>
      <c r="SD169" s="2659"/>
      <c r="SE169" s="2659"/>
      <c r="SF169" s="2659"/>
      <c r="SG169" s="2659"/>
      <c r="SH169" s="2659"/>
      <c r="SI169" s="2659"/>
      <c r="SJ169" s="2659"/>
      <c r="SK169" s="2659"/>
      <c r="SL169" s="2659"/>
      <c r="SM169" s="2659"/>
      <c r="SN169" s="2659"/>
      <c r="SO169" s="2659"/>
      <c r="SP169" s="2659"/>
      <c r="SQ169" s="2659"/>
      <c r="SR169" s="2658"/>
      <c r="SS169" s="2658"/>
      <c r="ST169" s="2658"/>
      <c r="SU169" s="2658"/>
      <c r="SV169" s="2658"/>
      <c r="SW169" s="2658"/>
      <c r="SX169" s="2658"/>
      <c r="SY169" s="2658"/>
      <c r="SZ169" s="2658"/>
      <c r="TA169" s="2658"/>
      <c r="TB169" s="2658"/>
      <c r="TC169" s="2658"/>
      <c r="TD169" s="2658"/>
      <c r="TE169" s="2658"/>
      <c r="TF169" s="2658"/>
      <c r="TG169" s="2658"/>
      <c r="TH169" s="2658"/>
      <c r="TI169" s="2658"/>
      <c r="TJ169" s="2658"/>
      <c r="TK169" s="2658"/>
      <c r="TL169" s="2658"/>
      <c r="TM169" s="2658"/>
      <c r="TN169" s="2658"/>
      <c r="TO169" s="2658"/>
      <c r="TP169" s="2658"/>
      <c r="TQ169" s="2658"/>
      <c r="TR169" s="2658"/>
      <c r="TS169" s="2658"/>
      <c r="TT169" s="2658"/>
      <c r="TU169" s="2658"/>
      <c r="TV169" s="2658"/>
      <c r="TW169" s="2658"/>
      <c r="TX169" s="2658"/>
      <c r="TY169" s="2658"/>
      <c r="TZ169" s="2658"/>
      <c r="UA169" s="2658"/>
      <c r="UB169" s="2658"/>
      <c r="UC169" s="2658"/>
      <c r="UD169" s="2658"/>
      <c r="UE169" s="2658"/>
      <c r="UF169" s="2658"/>
      <c r="UG169" s="2658"/>
      <c r="UH169" s="2658"/>
      <c r="UI169" s="2658"/>
      <c r="UJ169" s="2658"/>
      <c r="UK169" s="2658"/>
      <c r="UL169" s="2658"/>
      <c r="UM169" s="2658"/>
      <c r="UN169" s="2658"/>
      <c r="UO169" s="2658"/>
      <c r="UP169" s="2541"/>
      <c r="UQ169" s="2541"/>
      <c r="UR169" s="2541"/>
    </row>
    <row r="170" spans="358:564">
      <c r="MT170" s="2667"/>
      <c r="MU170" s="2667"/>
      <c r="MV170" s="2667"/>
      <c r="MW170" s="2659"/>
      <c r="MX170" s="2659"/>
      <c r="MY170" s="2659"/>
      <c r="MZ170" s="2659"/>
      <c r="NA170" s="2659"/>
      <c r="NB170" s="2659"/>
      <c r="NC170" s="2659"/>
      <c r="ND170" s="2659"/>
      <c r="NE170" s="2659"/>
      <c r="NF170" s="2659"/>
      <c r="NG170" s="2659"/>
      <c r="NH170" s="2659"/>
      <c r="NI170" s="2659"/>
      <c r="NJ170" s="2659"/>
      <c r="NK170" s="2659"/>
      <c r="NL170" s="2659"/>
      <c r="NM170" s="2659"/>
      <c r="NN170" s="2659"/>
      <c r="NO170" s="2659"/>
      <c r="NP170" s="2659"/>
      <c r="NQ170" s="2659"/>
      <c r="NR170" s="2659"/>
      <c r="NS170" s="2659"/>
      <c r="NT170" s="2659"/>
      <c r="NU170" s="2659"/>
      <c r="NV170" s="2659"/>
      <c r="NW170" s="2659"/>
      <c r="NX170" s="2660"/>
      <c r="NY170" s="2659"/>
      <c r="NZ170" s="2659"/>
      <c r="OA170" s="2659"/>
      <c r="OB170" s="2659"/>
      <c r="OC170" s="2659"/>
      <c r="OD170" s="2661"/>
      <c r="OE170" s="2668"/>
      <c r="OF170" s="2659"/>
      <c r="OG170" s="2659"/>
      <c r="OH170" s="2659"/>
      <c r="OI170" s="2659"/>
      <c r="OJ170" s="2659"/>
      <c r="OK170" s="2659"/>
      <c r="OL170" s="2659"/>
      <c r="OM170" s="2659"/>
      <c r="ON170" s="2663"/>
      <c r="OO170" s="2659"/>
      <c r="OP170" s="2659"/>
      <c r="OQ170" s="2664"/>
      <c r="OR170" s="2668"/>
      <c r="OS170" s="2659"/>
      <c r="OT170" s="2659"/>
      <c r="OU170" s="2663"/>
      <c r="OV170" s="2659"/>
      <c r="OW170" s="2668"/>
      <c r="OX170" s="2659"/>
      <c r="OY170" s="2659"/>
      <c r="OZ170" s="2664"/>
      <c r="PA170" s="2659"/>
      <c r="PB170" s="2665"/>
      <c r="PC170" s="2659"/>
      <c r="PD170" s="2659"/>
      <c r="PE170" s="2659"/>
      <c r="PF170" s="2668"/>
      <c r="PG170" s="2659"/>
      <c r="PH170" s="2659"/>
      <c r="PI170" s="2659"/>
      <c r="PJ170" s="2659"/>
      <c r="PK170" s="2659"/>
      <c r="PL170" s="2659"/>
      <c r="PM170" s="2659"/>
      <c r="PN170" s="2659"/>
      <c r="PO170" s="2659"/>
      <c r="PP170" s="2659"/>
      <c r="PQ170" s="2659"/>
      <c r="PR170" s="2659"/>
      <c r="PS170" s="2659"/>
      <c r="PT170" s="2659"/>
      <c r="PU170" s="2659"/>
      <c r="PV170" s="2659"/>
      <c r="PW170" s="2659"/>
      <c r="PX170" s="2659"/>
      <c r="PY170" s="2663"/>
      <c r="PZ170" s="2659"/>
      <c r="QA170" s="2668"/>
      <c r="QB170" s="2659"/>
      <c r="QC170" s="2659"/>
      <c r="QD170" s="2659"/>
      <c r="QE170" s="2659"/>
      <c r="QF170" s="2659"/>
      <c r="QG170" s="2659"/>
      <c r="QH170" s="2659"/>
      <c r="QI170" s="2663"/>
      <c r="QJ170" s="2659"/>
      <c r="QK170" s="2663"/>
      <c r="QL170" s="2666"/>
      <c r="QM170" s="2659"/>
      <c r="QN170" s="2659"/>
      <c r="QO170" s="2659"/>
      <c r="QP170" s="2668"/>
      <c r="QQ170" s="2659"/>
      <c r="QR170" s="2659"/>
      <c r="QS170" s="2659"/>
      <c r="QT170" s="2659"/>
      <c r="QU170" s="2659"/>
      <c r="QV170" s="2659"/>
      <c r="QW170" s="2659"/>
      <c r="QX170" s="2659"/>
      <c r="QY170" s="2659"/>
      <c r="QZ170" s="2659"/>
      <c r="RA170" s="2659"/>
      <c r="RB170" s="2659"/>
      <c r="RC170" s="2659"/>
      <c r="RD170" s="2659"/>
      <c r="RE170" s="2659"/>
      <c r="RF170" s="2659"/>
      <c r="RG170" s="2659"/>
      <c r="RH170" s="2659"/>
      <c r="RI170" s="2659"/>
      <c r="RJ170" s="2659"/>
      <c r="RK170" s="2659"/>
      <c r="RL170" s="2659"/>
      <c r="RM170" s="2659"/>
      <c r="RN170" s="2659"/>
      <c r="RO170" s="2659"/>
      <c r="RP170" s="2659"/>
      <c r="RQ170" s="2659"/>
      <c r="RR170" s="2659"/>
      <c r="RS170" s="2659"/>
      <c r="RT170" s="2659"/>
      <c r="RU170" s="2659"/>
      <c r="RV170" s="2659"/>
      <c r="RW170" s="2659"/>
      <c r="RX170" s="2659"/>
      <c r="RY170" s="2659"/>
      <c r="RZ170" s="2659"/>
      <c r="SA170" s="2659"/>
      <c r="SB170" s="2659"/>
      <c r="SC170" s="2659"/>
      <c r="SD170" s="2659"/>
      <c r="SE170" s="2659"/>
      <c r="SF170" s="2659"/>
      <c r="SG170" s="2659"/>
      <c r="SH170" s="2659"/>
      <c r="SI170" s="2659"/>
      <c r="SJ170" s="2659"/>
      <c r="SK170" s="2659"/>
      <c r="SL170" s="2659"/>
      <c r="SM170" s="2659"/>
      <c r="SN170" s="2659"/>
      <c r="SO170" s="2659"/>
      <c r="SP170" s="2659"/>
      <c r="SQ170" s="2659"/>
      <c r="SR170" s="2667"/>
      <c r="SS170" s="2667"/>
      <c r="ST170" s="2667"/>
      <c r="SU170" s="2667"/>
      <c r="SV170" s="2667"/>
      <c r="SW170" s="2667"/>
      <c r="SX170" s="2667"/>
      <c r="SY170" s="2667"/>
      <c r="SZ170" s="2667"/>
      <c r="TA170" s="2667"/>
      <c r="TB170" s="2667"/>
      <c r="TC170" s="2667"/>
      <c r="TD170" s="2667"/>
      <c r="TE170" s="2667"/>
      <c r="TF170" s="2667"/>
      <c r="TG170" s="2667"/>
      <c r="TH170" s="2667"/>
      <c r="TI170" s="2667"/>
      <c r="TJ170" s="2667"/>
      <c r="TK170" s="2667"/>
      <c r="TL170" s="2667"/>
      <c r="TM170" s="2667"/>
      <c r="TN170" s="2667"/>
      <c r="TO170" s="2667"/>
      <c r="TP170" s="2667"/>
      <c r="TQ170" s="2667"/>
      <c r="TR170" s="2667"/>
      <c r="TS170" s="2667"/>
      <c r="TT170" s="2667"/>
      <c r="TU170" s="2203"/>
      <c r="TV170" s="2203"/>
      <c r="TW170" s="2203"/>
      <c r="TX170" s="2203"/>
      <c r="TY170" s="2203"/>
      <c r="TZ170" s="2203"/>
      <c r="UA170" s="2203"/>
      <c r="UB170" s="2203"/>
      <c r="UC170" s="2203"/>
      <c r="UD170" s="2203"/>
      <c r="UE170" s="2203"/>
      <c r="UF170" s="2203"/>
      <c r="UG170" s="2203"/>
      <c r="UH170" s="2203"/>
      <c r="UI170" s="2203"/>
      <c r="UJ170" s="2203"/>
      <c r="UK170" s="2203"/>
      <c r="UL170" s="2203"/>
      <c r="UM170" s="2203"/>
      <c r="UN170" s="2203"/>
      <c r="UO170" s="2203"/>
      <c r="UP170" s="2256"/>
      <c r="UQ170" s="2256"/>
      <c r="UR170" s="2256"/>
    </row>
    <row r="171" spans="358:564">
      <c r="MT171" s="2088" t="s">
        <v>1619</v>
      </c>
      <c r="MU171" s="2088"/>
      <c r="MV171" s="2088"/>
      <c r="MW171" s="2257"/>
      <c r="MX171" s="2257"/>
      <c r="MY171" s="2257"/>
      <c r="MZ171" s="2257"/>
      <c r="NA171" s="2257"/>
      <c r="NB171" s="2257"/>
      <c r="NC171" s="2257"/>
      <c r="ND171" s="2257"/>
      <c r="NE171" s="2257"/>
      <c r="NF171" s="2257"/>
      <c r="NG171" s="2257"/>
      <c r="NH171" s="2257"/>
      <c r="NI171" s="2257"/>
      <c r="NJ171" s="2257"/>
      <c r="NK171" s="2257"/>
      <c r="NL171" s="2257"/>
      <c r="NM171" s="2257"/>
      <c r="NN171" s="2257"/>
      <c r="NO171" s="2257"/>
      <c r="NP171" s="2257"/>
      <c r="NQ171" s="2257"/>
      <c r="NR171" s="2257"/>
      <c r="NS171" s="2257"/>
      <c r="NT171" s="2257"/>
      <c r="NU171" s="2257"/>
      <c r="NV171" s="2257"/>
      <c r="NW171" s="2257"/>
      <c r="NX171" s="2257"/>
      <c r="NY171" s="2257"/>
      <c r="NZ171" s="2257"/>
      <c r="OA171" s="2257"/>
      <c r="OB171" s="2257"/>
      <c r="OC171" s="2257"/>
      <c r="OD171" s="2257"/>
      <c r="OE171" s="2257"/>
      <c r="OF171" s="2257"/>
      <c r="OG171" s="2257"/>
      <c r="OH171" s="2257"/>
      <c r="OI171" s="2257"/>
      <c r="OJ171" s="2257"/>
      <c r="OK171" s="2257"/>
      <c r="OL171" s="2257"/>
      <c r="OM171" s="2257"/>
      <c r="ON171" s="2257"/>
      <c r="OO171" s="2257"/>
      <c r="OP171" s="2257"/>
      <c r="OQ171" s="2257"/>
      <c r="OR171" s="2257"/>
      <c r="OS171" s="2257"/>
      <c r="OT171" s="2257"/>
      <c r="OU171" s="2257"/>
      <c r="OV171" s="2257"/>
      <c r="OW171" s="2257"/>
      <c r="OX171" s="2257"/>
      <c r="OY171" s="2257"/>
      <c r="OZ171" s="2257"/>
      <c r="PA171" s="2257"/>
      <c r="PB171" s="2257"/>
      <c r="PC171" s="2257"/>
      <c r="PD171" s="2257"/>
      <c r="PE171" s="2257"/>
      <c r="PF171" s="2257"/>
      <c r="PG171" s="2257"/>
      <c r="PH171" s="2257"/>
      <c r="PI171" s="2257"/>
      <c r="PJ171" s="2257"/>
      <c r="PK171" s="2257"/>
      <c r="PL171" s="2257"/>
      <c r="PM171" s="2257"/>
      <c r="PN171" s="2257"/>
      <c r="PO171" s="2257"/>
      <c r="PP171" s="2257"/>
      <c r="PQ171" s="2257"/>
      <c r="PR171" s="2257"/>
      <c r="PS171" s="2257"/>
      <c r="PT171" s="2257"/>
      <c r="PU171" s="2257"/>
      <c r="PV171" s="2257"/>
      <c r="PW171" s="2257"/>
      <c r="PX171" s="2257"/>
      <c r="PY171" s="2257"/>
      <c r="PZ171" s="2257"/>
      <c r="QA171" s="2257"/>
      <c r="QB171" s="2257"/>
      <c r="QC171" s="2257"/>
      <c r="QD171" s="2257"/>
      <c r="QE171" s="2257"/>
      <c r="QF171" s="2257"/>
      <c r="QG171" s="2257"/>
      <c r="QH171" s="2257"/>
      <c r="QI171" s="2257"/>
      <c r="QJ171" s="2257"/>
      <c r="QK171" s="2257"/>
      <c r="QL171" s="2257"/>
      <c r="QM171" s="2257"/>
      <c r="QN171" s="2257"/>
      <c r="QO171" s="2257"/>
      <c r="QP171" s="2257"/>
      <c r="QQ171" s="2257"/>
      <c r="QR171" s="2257"/>
      <c r="QS171" s="2257"/>
      <c r="QT171" s="2257"/>
      <c r="QU171" s="2257"/>
      <c r="QV171" s="2257"/>
      <c r="QW171" s="2257"/>
      <c r="QX171" s="2257"/>
      <c r="QY171" s="2257"/>
      <c r="QZ171" s="2257"/>
      <c r="RA171" s="2257"/>
      <c r="RB171" s="2257"/>
      <c r="RC171" s="2257"/>
      <c r="RD171" s="2257"/>
      <c r="RE171" s="2257"/>
      <c r="RF171" s="2257"/>
      <c r="RG171" s="2257"/>
      <c r="RH171" s="2257"/>
      <c r="RI171" s="2257"/>
      <c r="RJ171" s="2257"/>
      <c r="RK171" s="2257"/>
      <c r="RL171" s="2257"/>
      <c r="RM171" s="2257"/>
      <c r="RN171" s="2257"/>
      <c r="RO171" s="2257"/>
      <c r="RP171" s="2257"/>
      <c r="RQ171" s="2257"/>
      <c r="RR171" s="2257"/>
      <c r="RS171" s="2257"/>
      <c r="RT171" s="2257"/>
      <c r="RU171" s="2257"/>
      <c r="RV171" s="2257"/>
      <c r="RW171" s="2257"/>
      <c r="RX171" s="2257"/>
      <c r="RY171" s="2257"/>
      <c r="RZ171" s="2257"/>
      <c r="SA171" s="2257"/>
      <c r="SB171" s="2257"/>
      <c r="SC171" s="2257"/>
      <c r="SD171" s="2257"/>
      <c r="SE171" s="2257"/>
      <c r="SF171" s="2257"/>
      <c r="SG171" s="2257"/>
      <c r="SH171" s="2257"/>
      <c r="SI171" s="2257"/>
      <c r="SJ171" s="2257"/>
      <c r="SK171" s="2257"/>
      <c r="SL171" s="2257"/>
      <c r="SM171" s="2257"/>
      <c r="SN171" s="2257"/>
      <c r="SO171" s="2257"/>
      <c r="SP171" s="2257"/>
      <c r="SQ171" s="2257"/>
      <c r="SR171" s="2088"/>
      <c r="SS171" s="2088"/>
      <c r="ST171" s="2088"/>
      <c r="SU171" s="2088"/>
      <c r="SV171" s="2088"/>
      <c r="SW171" s="2088"/>
      <c r="SX171" s="2088"/>
      <c r="SY171" s="2088"/>
      <c r="SZ171" s="2088"/>
      <c r="TA171" s="2088"/>
      <c r="TB171" s="2088"/>
      <c r="TC171" s="2088"/>
      <c r="TD171" s="2088"/>
      <c r="TE171" s="2088"/>
      <c r="TF171" s="2088"/>
      <c r="TG171" s="2088"/>
      <c r="TH171" s="2088"/>
      <c r="TI171" s="2088"/>
      <c r="TJ171" s="2088"/>
      <c r="TK171" s="2088"/>
      <c r="TL171" s="2088"/>
      <c r="TM171" s="2088"/>
      <c r="TN171" s="2088"/>
      <c r="TO171" s="2088"/>
      <c r="TP171" s="2088"/>
      <c r="TQ171" s="2088"/>
      <c r="TR171" s="2088"/>
      <c r="TS171" s="2088"/>
      <c r="TT171" s="2088"/>
      <c r="TU171" s="2088"/>
      <c r="TV171" s="2088"/>
      <c r="TW171" s="2088"/>
      <c r="TX171" s="2088"/>
      <c r="TY171" s="2088"/>
      <c r="TZ171" s="2088"/>
      <c r="UA171" s="2088"/>
      <c r="UB171" s="2088"/>
      <c r="UC171" s="2088"/>
      <c r="UD171" s="2088"/>
      <c r="UE171" s="2088"/>
      <c r="UF171" s="2088"/>
      <c r="UG171" s="2088"/>
      <c r="UH171" s="2088"/>
      <c r="UI171" s="2088"/>
      <c r="UJ171" s="2088"/>
      <c r="UK171" s="2088"/>
      <c r="UL171" s="2088"/>
      <c r="UM171" s="2088"/>
      <c r="UN171" s="2088"/>
      <c r="UO171" s="2088"/>
      <c r="UP171" s="2088"/>
      <c r="UQ171" s="2088"/>
      <c r="UR171" s="2088"/>
    </row>
    <row r="172" spans="358:564">
      <c r="MT172" s="2449"/>
      <c r="MU172" s="2450"/>
      <c r="MV172" s="2451"/>
      <c r="MW172" s="3943" t="s">
        <v>1843</v>
      </c>
      <c r="MX172" s="3944"/>
      <c r="MY172" s="3944"/>
      <c r="MZ172" s="3944"/>
      <c r="NA172" s="3944"/>
      <c r="NB172" s="3944"/>
      <c r="NC172" s="3944"/>
      <c r="ND172" s="3944"/>
      <c r="NE172" s="3944"/>
      <c r="NF172" s="3944"/>
      <c r="NG172" s="3944"/>
      <c r="NH172" s="3944"/>
      <c r="NI172" s="3944"/>
      <c r="NJ172" s="3944"/>
      <c r="NK172" s="3944"/>
      <c r="NL172" s="3944"/>
      <c r="NM172" s="3944"/>
      <c r="NN172" s="3944"/>
      <c r="NO172" s="3944"/>
      <c r="NP172" s="3944"/>
      <c r="NQ172" s="3944"/>
      <c r="NR172" s="3944"/>
      <c r="NS172" s="3944"/>
      <c r="NT172" s="3944"/>
      <c r="NU172" s="3944"/>
      <c r="NV172" s="3944"/>
      <c r="NW172" s="3944"/>
      <c r="NX172" s="3944"/>
      <c r="NY172" s="3944"/>
      <c r="NZ172" s="3944"/>
      <c r="OA172" s="3944"/>
      <c r="OB172" s="3944"/>
      <c r="OC172" s="3944"/>
      <c r="OD172" s="3944"/>
      <c r="OE172" s="3944"/>
      <c r="OF172" s="3944"/>
      <c r="OG172" s="3944"/>
      <c r="OH172" s="3944"/>
      <c r="OI172" s="3944"/>
      <c r="OJ172" s="3944"/>
      <c r="OK172" s="3944"/>
      <c r="OL172" s="3944"/>
      <c r="OM172" s="3944"/>
      <c r="ON172" s="3944"/>
      <c r="OO172" s="3944"/>
      <c r="OP172" s="3944"/>
      <c r="OQ172" s="3944"/>
      <c r="OR172" s="3944"/>
      <c r="OS172" s="3944"/>
      <c r="OT172" s="3945"/>
      <c r="OU172" s="3946" t="s">
        <v>1816</v>
      </c>
      <c r="OV172" s="3946"/>
      <c r="OW172" s="3946"/>
      <c r="OX172" s="3946"/>
      <c r="OY172" s="3946"/>
      <c r="OZ172" s="3946"/>
      <c r="PA172" s="3946"/>
      <c r="PB172" s="3946"/>
      <c r="PC172" s="3946"/>
      <c r="PD172" s="3946"/>
      <c r="PE172" s="3947" t="s">
        <v>1817</v>
      </c>
      <c r="PF172" s="3947"/>
      <c r="PG172" s="3947"/>
      <c r="PH172" s="3947"/>
      <c r="PI172" s="3947"/>
      <c r="PJ172" s="3947"/>
      <c r="PK172" s="3947"/>
      <c r="PL172" s="3947"/>
      <c r="PM172" s="3947"/>
      <c r="PN172" s="3947"/>
      <c r="PO172" s="3948" t="s">
        <v>1818</v>
      </c>
      <c r="PP172" s="3948"/>
      <c r="PQ172" s="3948"/>
      <c r="PR172" s="3948"/>
      <c r="PS172" s="3948"/>
      <c r="PT172" s="3948"/>
      <c r="PU172" s="3948"/>
      <c r="PV172" s="3948"/>
      <c r="PW172" s="3948"/>
      <c r="PX172" s="3948"/>
      <c r="PY172" s="3949" t="s">
        <v>1819</v>
      </c>
      <c r="PZ172" s="3949"/>
      <c r="QA172" s="3949"/>
      <c r="QB172" s="3949"/>
      <c r="QC172" s="3949"/>
      <c r="QD172" s="3949"/>
      <c r="QE172" s="3949"/>
      <c r="QF172" s="3949"/>
      <c r="QG172" s="3949"/>
      <c r="QH172" s="3949"/>
      <c r="QI172" s="3952" t="s">
        <v>1820</v>
      </c>
      <c r="QJ172" s="3952"/>
      <c r="QK172" s="3952"/>
      <c r="QL172" s="3952"/>
      <c r="QM172" s="3952"/>
      <c r="QN172" s="3952"/>
      <c r="QO172" s="3952"/>
      <c r="QP172" s="3952"/>
      <c r="QQ172" s="3952"/>
      <c r="QR172" s="3952"/>
      <c r="QS172" s="4028" t="s">
        <v>1821</v>
      </c>
      <c r="QT172" s="4028"/>
      <c r="QU172" s="4028"/>
      <c r="QV172" s="4028"/>
      <c r="QW172" s="4028"/>
      <c r="QX172" s="4028"/>
      <c r="QY172" s="4028"/>
      <c r="QZ172" s="4028"/>
      <c r="RA172" s="4028"/>
      <c r="RB172" s="4028"/>
      <c r="RC172" s="3953" t="s">
        <v>1822</v>
      </c>
      <c r="RD172" s="3953"/>
      <c r="RE172" s="3953"/>
      <c r="RF172" s="3953"/>
      <c r="RG172" s="3953"/>
      <c r="RH172" s="3953"/>
      <c r="RI172" s="3953"/>
      <c r="RJ172" s="3953"/>
      <c r="RK172" s="3953"/>
      <c r="RL172" s="3953"/>
      <c r="RM172" s="4028" t="s">
        <v>1823</v>
      </c>
      <c r="RN172" s="4028"/>
      <c r="RO172" s="4028"/>
      <c r="RP172" s="4028"/>
      <c r="RQ172" s="4028"/>
      <c r="RR172" s="4028"/>
      <c r="RS172" s="4028"/>
      <c r="RT172" s="4028"/>
      <c r="RU172" s="4028"/>
      <c r="RV172" s="4028"/>
      <c r="RW172" s="3953" t="s">
        <v>1824</v>
      </c>
      <c r="RX172" s="3953"/>
      <c r="RY172" s="3953"/>
      <c r="RZ172" s="3953"/>
      <c r="SA172" s="3953"/>
      <c r="SB172" s="3953"/>
      <c r="SC172" s="3953"/>
      <c r="SD172" s="3953"/>
      <c r="SE172" s="3953"/>
      <c r="SF172" s="3953"/>
      <c r="SG172" s="2536"/>
      <c r="SH172" s="2536"/>
      <c r="SI172" s="2536"/>
      <c r="SJ172" s="2536"/>
      <c r="SK172" s="2536"/>
      <c r="SL172" s="2536"/>
      <c r="SM172" s="2536"/>
      <c r="SN172" s="2536"/>
      <c r="SO172" s="2536"/>
      <c r="SP172" s="2536"/>
      <c r="SQ172" s="2536"/>
      <c r="SR172" s="2536"/>
      <c r="SS172" s="2536"/>
      <c r="ST172" s="2536"/>
      <c r="SU172" s="2536"/>
      <c r="SV172" s="2536"/>
      <c r="SW172" s="2536"/>
      <c r="SX172" s="2536"/>
      <c r="SY172" s="2536"/>
      <c r="SZ172" s="2536"/>
      <c r="TA172" s="2536"/>
      <c r="TB172" s="2536"/>
      <c r="TC172" s="2536"/>
      <c r="TD172" s="2536"/>
      <c r="TE172" s="2536"/>
      <c r="TF172" s="2536"/>
      <c r="TG172" s="2536"/>
      <c r="TH172" s="2536"/>
      <c r="TI172" s="2536"/>
      <c r="TJ172" s="2536"/>
      <c r="TK172" s="2536"/>
      <c r="TL172" s="2536"/>
      <c r="TM172" s="2536"/>
      <c r="TN172" s="2536"/>
      <c r="TO172" s="2536"/>
      <c r="TP172" s="2536"/>
      <c r="TQ172" s="2536"/>
      <c r="TR172" s="2536"/>
      <c r="TS172" s="2536"/>
      <c r="TT172" s="2536"/>
      <c r="TU172" s="2536"/>
      <c r="TV172" s="2536"/>
      <c r="TW172" s="2536"/>
      <c r="TX172" s="2536"/>
      <c r="TY172" s="2536"/>
      <c r="TZ172" s="2536"/>
      <c r="UA172" s="2536"/>
      <c r="UB172" s="2536"/>
      <c r="UC172" s="2536"/>
      <c r="UD172" s="2536"/>
      <c r="UE172" s="2536"/>
      <c r="UF172" s="2536"/>
      <c r="UG172" s="2536"/>
      <c r="UH172" s="2536"/>
      <c r="UI172" s="2536"/>
      <c r="UJ172" s="2536"/>
      <c r="UK172" s="2536"/>
      <c r="UL172" s="2536"/>
      <c r="UM172" s="2536"/>
      <c r="UN172" s="2536"/>
      <c r="UO172" s="2536"/>
      <c r="UP172" s="2536"/>
      <c r="UQ172" s="2536"/>
      <c r="UR172" s="2536"/>
    </row>
    <row r="173" spans="358:564">
      <c r="MT173" s="2441" t="s">
        <v>210</v>
      </c>
      <c r="MU173" s="2442"/>
      <c r="MV173" s="2443"/>
      <c r="MW173" s="4122" t="s">
        <v>1659</v>
      </c>
      <c r="MX173" s="4123"/>
      <c r="MY173" s="4123"/>
      <c r="MZ173" s="4123"/>
      <c r="NA173" s="4123"/>
      <c r="NB173" s="4123"/>
      <c r="NC173" s="4123"/>
      <c r="ND173" s="4123"/>
      <c r="NE173" s="4123"/>
      <c r="NF173" s="4123"/>
      <c r="NG173" s="4123" t="s">
        <v>1660</v>
      </c>
      <c r="NH173" s="4123"/>
      <c r="NI173" s="4123"/>
      <c r="NJ173" s="4123"/>
      <c r="NK173" s="4123"/>
      <c r="NL173" s="4123"/>
      <c r="NM173" s="4123"/>
      <c r="NN173" s="4123"/>
      <c r="NO173" s="4123"/>
      <c r="NP173" s="4123"/>
      <c r="NQ173" s="4123" t="s">
        <v>1661</v>
      </c>
      <c r="NR173" s="4123"/>
      <c r="NS173" s="4123"/>
      <c r="NT173" s="4123"/>
      <c r="NU173" s="4123"/>
      <c r="NV173" s="4123"/>
      <c r="NW173" s="4123"/>
      <c r="NX173" s="4123"/>
      <c r="NY173" s="4123"/>
      <c r="NZ173" s="4123"/>
      <c r="OA173" s="4123" t="s">
        <v>1662</v>
      </c>
      <c r="OB173" s="4123"/>
      <c r="OC173" s="4123"/>
      <c r="OD173" s="4123"/>
      <c r="OE173" s="4123"/>
      <c r="OF173" s="4123"/>
      <c r="OG173" s="4123"/>
      <c r="OH173" s="4123"/>
      <c r="OI173" s="4123"/>
      <c r="OJ173" s="4123"/>
      <c r="OK173" s="4123" t="s">
        <v>1663</v>
      </c>
      <c r="OL173" s="4123"/>
      <c r="OM173" s="4123"/>
      <c r="ON173" s="4123"/>
      <c r="OO173" s="4123"/>
      <c r="OP173" s="4123"/>
      <c r="OQ173" s="4123"/>
      <c r="OR173" s="4123"/>
      <c r="OS173" s="4123"/>
      <c r="OT173" s="4123"/>
      <c r="OU173" s="4124" t="s">
        <v>1620</v>
      </c>
      <c r="OV173" s="4124"/>
      <c r="OW173" s="4124"/>
      <c r="OX173" s="4124"/>
      <c r="OY173" s="4124"/>
      <c r="OZ173" s="4124"/>
      <c r="PA173" s="4124"/>
      <c r="PB173" s="4124"/>
      <c r="PC173" s="4124"/>
      <c r="PD173" s="4124"/>
      <c r="PE173" s="4125" t="s">
        <v>1825</v>
      </c>
      <c r="PF173" s="4125"/>
      <c r="PG173" s="4125"/>
      <c r="PH173" s="4125"/>
      <c r="PI173" s="4125"/>
      <c r="PJ173" s="4125"/>
      <c r="PK173" s="4125"/>
      <c r="PL173" s="4125"/>
      <c r="PM173" s="4125"/>
      <c r="PN173" s="4125"/>
      <c r="PO173" s="4126" t="s">
        <v>1826</v>
      </c>
      <c r="PP173" s="4126"/>
      <c r="PQ173" s="4126"/>
      <c r="PR173" s="4126"/>
      <c r="PS173" s="4126"/>
      <c r="PT173" s="4126"/>
      <c r="PU173" s="4126"/>
      <c r="PV173" s="4126"/>
      <c r="PW173" s="4126"/>
      <c r="PX173" s="4126"/>
      <c r="PY173" s="4127" t="s">
        <v>1827</v>
      </c>
      <c r="PZ173" s="4127"/>
      <c r="QA173" s="4127"/>
      <c r="QB173" s="4127"/>
      <c r="QC173" s="4127"/>
      <c r="QD173" s="4127"/>
      <c r="QE173" s="4127"/>
      <c r="QF173" s="4127"/>
      <c r="QG173" s="4127"/>
      <c r="QH173" s="4127"/>
      <c r="QI173" s="4128" t="s">
        <v>1828</v>
      </c>
      <c r="QJ173" s="4128"/>
      <c r="QK173" s="4128"/>
      <c r="QL173" s="4128"/>
      <c r="QM173" s="4128"/>
      <c r="QN173" s="4128"/>
      <c r="QO173" s="4128"/>
      <c r="QP173" s="4128"/>
      <c r="QQ173" s="4128"/>
      <c r="QR173" s="4128"/>
      <c r="QS173" s="4129" t="s">
        <v>1621</v>
      </c>
      <c r="QT173" s="4129"/>
      <c r="QU173" s="4129"/>
      <c r="QV173" s="4129"/>
      <c r="QW173" s="4129"/>
      <c r="QX173" s="4129"/>
      <c r="QY173" s="4129"/>
      <c r="QZ173" s="4129"/>
      <c r="RA173" s="4129"/>
      <c r="RB173" s="4129"/>
      <c r="RC173" s="4129"/>
      <c r="RD173" s="4129"/>
      <c r="RE173" s="4129"/>
      <c r="RF173" s="4129"/>
      <c r="RG173" s="4129"/>
      <c r="RH173" s="4129"/>
      <c r="RI173" s="4129"/>
      <c r="RJ173" s="4129"/>
      <c r="RK173" s="4129"/>
      <c r="RL173" s="4129"/>
      <c r="RM173" s="4129"/>
      <c r="RN173" s="4129"/>
      <c r="RO173" s="4129"/>
      <c r="RP173" s="4129"/>
      <c r="RQ173" s="4129"/>
      <c r="RR173" s="4129"/>
      <c r="RS173" s="4129"/>
      <c r="RT173" s="4129"/>
      <c r="RU173" s="4129"/>
      <c r="RV173" s="4129"/>
      <c r="RW173" s="4129"/>
      <c r="RX173" s="4129"/>
      <c r="RY173" s="4129"/>
      <c r="RZ173" s="4129"/>
      <c r="SA173" s="4129"/>
      <c r="SB173" s="4129"/>
      <c r="SC173" s="4129"/>
      <c r="SD173" s="4129"/>
      <c r="SE173" s="4129"/>
      <c r="SF173" s="4129"/>
      <c r="SG173" s="2536"/>
      <c r="SH173" s="2536"/>
      <c r="SI173" s="2536"/>
      <c r="SJ173" s="2536"/>
      <c r="SK173" s="2536"/>
      <c r="SL173" s="2536"/>
      <c r="SM173" s="2536"/>
      <c r="SN173" s="2536"/>
      <c r="SO173" s="2536"/>
      <c r="SP173" s="2536"/>
      <c r="SQ173" s="2536"/>
      <c r="SR173" s="2536"/>
      <c r="SS173" s="2536"/>
      <c r="ST173" s="2536"/>
      <c r="SU173" s="2536"/>
      <c r="SV173" s="2536"/>
      <c r="SW173" s="2536"/>
      <c r="SX173" s="2536"/>
      <c r="SY173" s="2536"/>
      <c r="SZ173" s="2536"/>
      <c r="TA173" s="2536"/>
      <c r="TB173" s="2536"/>
      <c r="TC173" s="2536"/>
      <c r="TD173" s="2536"/>
      <c r="TE173" s="2536"/>
      <c r="TF173" s="2536"/>
      <c r="TG173" s="2536"/>
      <c r="TH173" s="2536"/>
      <c r="TI173" s="2536"/>
      <c r="TJ173" s="2536"/>
      <c r="TK173" s="2536"/>
      <c r="TL173" s="2536"/>
      <c r="TM173" s="2536"/>
      <c r="TN173" s="2536"/>
      <c r="TO173" s="2536"/>
      <c r="TP173" s="2536"/>
      <c r="TQ173" s="2536"/>
      <c r="TR173" s="2536"/>
      <c r="TS173" s="2536"/>
      <c r="TT173" s="2536"/>
      <c r="TU173" s="2536"/>
      <c r="TV173" s="2536"/>
      <c r="TW173" s="2536"/>
      <c r="TX173" s="2536"/>
      <c r="TY173" s="2536"/>
      <c r="TZ173" s="2536"/>
      <c r="UA173" s="2536"/>
      <c r="UB173" s="2536"/>
      <c r="UC173" s="2536"/>
      <c r="UD173" s="2536"/>
      <c r="UE173" s="2536"/>
      <c r="UF173" s="2536"/>
      <c r="UG173" s="2536"/>
      <c r="UH173" s="2536"/>
      <c r="UI173" s="2536"/>
      <c r="UJ173" s="2536"/>
      <c r="UK173" s="2536"/>
      <c r="UL173" s="2536"/>
      <c r="UM173" s="2536"/>
      <c r="UN173" s="2536"/>
      <c r="UO173" s="2536"/>
      <c r="UP173" s="2536"/>
      <c r="UQ173" s="2536"/>
      <c r="UR173" s="2536"/>
    </row>
    <row r="174" spans="358:564">
      <c r="MT174" s="2444" t="s">
        <v>1829</v>
      </c>
      <c r="MU174" s="2445"/>
      <c r="MV174" s="2446"/>
      <c r="MW174" s="3932" t="s">
        <v>1830</v>
      </c>
      <c r="MX174" s="3933"/>
      <c r="MY174" s="3933"/>
      <c r="MZ174" s="3933"/>
      <c r="NA174" s="3933"/>
      <c r="NB174" s="3933"/>
      <c r="NC174" s="3933"/>
      <c r="ND174" s="3933"/>
      <c r="NE174" s="3933"/>
      <c r="NF174" s="3933"/>
      <c r="NG174" s="3933"/>
      <c r="NH174" s="3933"/>
      <c r="NI174" s="3933"/>
      <c r="NJ174" s="3933"/>
      <c r="NK174" s="3933"/>
      <c r="NL174" s="3933"/>
      <c r="NM174" s="3933"/>
      <c r="NN174" s="3933"/>
      <c r="NO174" s="3933"/>
      <c r="NP174" s="3933"/>
      <c r="NQ174" s="3933"/>
      <c r="NR174" s="3933"/>
      <c r="NS174" s="3933"/>
      <c r="NT174" s="3933"/>
      <c r="NU174" s="3933"/>
      <c r="NV174" s="3933"/>
      <c r="NW174" s="3933"/>
      <c r="NX174" s="3933"/>
      <c r="NY174" s="3933"/>
      <c r="NZ174" s="3933"/>
      <c r="OA174" s="3933"/>
      <c r="OB174" s="3933"/>
      <c r="OC174" s="3933"/>
      <c r="OD174" s="3933"/>
      <c r="OE174" s="3933"/>
      <c r="OF174" s="3933"/>
      <c r="OG174" s="3933"/>
      <c r="OH174" s="3933"/>
      <c r="OI174" s="3933"/>
      <c r="OJ174" s="3933"/>
      <c r="OK174" s="3933"/>
      <c r="OL174" s="3933"/>
      <c r="OM174" s="3933"/>
      <c r="ON174" s="3933"/>
      <c r="OO174" s="3933"/>
      <c r="OP174" s="3933"/>
      <c r="OQ174" s="3933"/>
      <c r="OR174" s="3933"/>
      <c r="OS174" s="3933"/>
      <c r="OT174" s="3933"/>
      <c r="OU174" s="3933" t="s">
        <v>1831</v>
      </c>
      <c r="OV174" s="3933"/>
      <c r="OW174" s="3933"/>
      <c r="OX174" s="3933"/>
      <c r="OY174" s="3933"/>
      <c r="OZ174" s="3933"/>
      <c r="PA174" s="3933"/>
      <c r="PB174" s="3933"/>
      <c r="PC174" s="3933"/>
      <c r="PD174" s="3933"/>
      <c r="PE174" s="3933" t="s">
        <v>1832</v>
      </c>
      <c r="PF174" s="3933"/>
      <c r="PG174" s="3933"/>
      <c r="PH174" s="3933"/>
      <c r="PI174" s="3933"/>
      <c r="PJ174" s="3933"/>
      <c r="PK174" s="3933"/>
      <c r="PL174" s="3933"/>
      <c r="PM174" s="3933"/>
      <c r="PN174" s="3933"/>
      <c r="PO174" s="3933"/>
      <c r="PP174" s="3933"/>
      <c r="PQ174" s="3933"/>
      <c r="PR174" s="3933"/>
      <c r="PS174" s="3933"/>
      <c r="PT174" s="3933"/>
      <c r="PU174" s="3933"/>
      <c r="PV174" s="3933"/>
      <c r="PW174" s="3933"/>
      <c r="PX174" s="3933"/>
      <c r="PY174" s="3933" t="s">
        <v>1833</v>
      </c>
      <c r="PZ174" s="3933"/>
      <c r="QA174" s="3933"/>
      <c r="QB174" s="3933"/>
      <c r="QC174" s="3933"/>
      <c r="QD174" s="3933"/>
      <c r="QE174" s="3933"/>
      <c r="QF174" s="3933"/>
      <c r="QG174" s="3933"/>
      <c r="QH174" s="3933"/>
      <c r="QI174" s="3933"/>
      <c r="QJ174" s="3933"/>
      <c r="QK174" s="3933"/>
      <c r="QL174" s="3933"/>
      <c r="QM174" s="3933"/>
      <c r="QN174" s="3933"/>
      <c r="QO174" s="3933"/>
      <c r="QP174" s="3933"/>
      <c r="QQ174" s="3933"/>
      <c r="QR174" s="3933"/>
      <c r="QS174" s="3933" t="s">
        <v>1834</v>
      </c>
      <c r="QT174" s="3933"/>
      <c r="QU174" s="3933"/>
      <c r="QV174" s="3933"/>
      <c r="QW174" s="3933"/>
      <c r="QX174" s="3933"/>
      <c r="QY174" s="3933"/>
      <c r="QZ174" s="3933"/>
      <c r="RA174" s="3933"/>
      <c r="RB174" s="3933"/>
      <c r="RC174" s="3933"/>
      <c r="RD174" s="3933"/>
      <c r="RE174" s="3933"/>
      <c r="RF174" s="3933"/>
      <c r="RG174" s="3933"/>
      <c r="RH174" s="3933"/>
      <c r="RI174" s="3933"/>
      <c r="RJ174" s="3933"/>
      <c r="RK174" s="3933"/>
      <c r="RL174" s="3933"/>
      <c r="RM174" s="3933"/>
      <c r="RN174" s="3933"/>
      <c r="RO174" s="3933"/>
      <c r="RP174" s="3933"/>
      <c r="RQ174" s="3933"/>
      <c r="RR174" s="3933"/>
      <c r="RS174" s="3933"/>
      <c r="RT174" s="3933"/>
      <c r="RU174" s="3933"/>
      <c r="RV174" s="3933"/>
      <c r="RW174" s="3933"/>
      <c r="RX174" s="3933"/>
      <c r="RY174" s="3933"/>
      <c r="RZ174" s="3933"/>
      <c r="SA174" s="3933"/>
      <c r="SB174" s="3933"/>
      <c r="SC174" s="3933"/>
      <c r="SD174" s="3933"/>
      <c r="SE174" s="3933"/>
      <c r="SF174" s="3933"/>
      <c r="SG174" s="2259"/>
      <c r="SH174" s="2259"/>
      <c r="SI174" s="2259"/>
      <c r="SJ174" s="2259"/>
      <c r="SK174" s="2259"/>
      <c r="SL174" s="2259"/>
      <c r="SM174" s="2259"/>
      <c r="SN174" s="2259"/>
      <c r="SO174" s="2259"/>
      <c r="SP174" s="2259"/>
      <c r="SQ174" s="2259"/>
      <c r="SR174" s="2089"/>
      <c r="SS174" s="2089"/>
      <c r="ST174" s="2089"/>
      <c r="SU174" s="2089"/>
      <c r="SV174" s="2089"/>
      <c r="SW174" s="2089"/>
      <c r="SX174" s="2089"/>
      <c r="SY174" s="2089"/>
      <c r="SZ174" s="2089"/>
      <c r="TA174" s="2089"/>
      <c r="TB174" s="2089"/>
      <c r="TC174" s="2089"/>
      <c r="TD174" s="2089"/>
      <c r="TE174" s="2089"/>
      <c r="TF174" s="2089"/>
      <c r="TG174" s="2089"/>
      <c r="TH174" s="2089"/>
      <c r="TI174" s="2089"/>
      <c r="TJ174" s="2089"/>
      <c r="TK174" s="2089"/>
      <c r="TL174" s="2089"/>
      <c r="TM174" s="2089"/>
      <c r="TN174" s="2089"/>
      <c r="TO174" s="2089"/>
      <c r="TP174" s="2089"/>
      <c r="TQ174" s="2089"/>
      <c r="TR174" s="2089"/>
      <c r="TS174" s="2089"/>
      <c r="TT174" s="2089"/>
      <c r="TU174" s="2203"/>
      <c r="TV174" s="2203"/>
      <c r="TW174" s="2203"/>
      <c r="TX174" s="2203"/>
      <c r="TY174" s="2203"/>
      <c r="TZ174" s="2203"/>
      <c r="UA174" s="2203"/>
      <c r="UB174" s="2203"/>
      <c r="UC174" s="2203"/>
      <c r="UD174" s="2203"/>
      <c r="UE174" s="2203"/>
      <c r="UF174" s="2203"/>
      <c r="UG174" s="2203"/>
      <c r="UH174" s="2203"/>
      <c r="UI174" s="2203"/>
      <c r="UJ174" s="2203"/>
      <c r="UK174" s="2203"/>
      <c r="UL174" s="2203"/>
      <c r="UM174" s="2203"/>
      <c r="UN174" s="2203"/>
      <c r="UO174" s="2203"/>
      <c r="UP174" s="2256"/>
      <c r="UQ174" s="2256"/>
      <c r="UR174" s="2256"/>
    </row>
    <row r="175" spans="358:564">
      <c r="MT175" s="2449" t="s">
        <v>1131</v>
      </c>
      <c r="MU175" s="2450"/>
      <c r="MV175" s="2450"/>
      <c r="MW175" s="3934" t="s">
        <v>1622</v>
      </c>
      <c r="MX175" s="3935"/>
      <c r="MY175" s="3935"/>
      <c r="MZ175" s="3935"/>
      <c r="NA175" s="3935"/>
      <c r="NB175" s="3935"/>
      <c r="NC175" s="3935"/>
      <c r="ND175" s="3935"/>
      <c r="NE175" s="3935"/>
      <c r="NF175" s="3935"/>
      <c r="NG175" s="3935" t="s">
        <v>1622</v>
      </c>
      <c r="NH175" s="3935"/>
      <c r="NI175" s="3935"/>
      <c r="NJ175" s="3935"/>
      <c r="NK175" s="3935"/>
      <c r="NL175" s="3935"/>
      <c r="NM175" s="3935"/>
      <c r="NN175" s="3935"/>
      <c r="NO175" s="3935"/>
      <c r="NP175" s="3935"/>
      <c r="NQ175" s="3935" t="s">
        <v>1622</v>
      </c>
      <c r="NR175" s="3935"/>
      <c r="NS175" s="3935"/>
      <c r="NT175" s="3935"/>
      <c r="NU175" s="3935"/>
      <c r="NV175" s="3935"/>
      <c r="NW175" s="3935"/>
      <c r="NX175" s="3935"/>
      <c r="NY175" s="3935"/>
      <c r="NZ175" s="3935"/>
      <c r="OA175" s="3935" t="s">
        <v>1622</v>
      </c>
      <c r="OB175" s="3935"/>
      <c r="OC175" s="3935"/>
      <c r="OD175" s="3935"/>
      <c r="OE175" s="3935"/>
      <c r="OF175" s="3935"/>
      <c r="OG175" s="3935"/>
      <c r="OH175" s="3935"/>
      <c r="OI175" s="3935"/>
      <c r="OJ175" s="3935"/>
      <c r="OK175" s="3935" t="s">
        <v>1622</v>
      </c>
      <c r="OL175" s="3935"/>
      <c r="OM175" s="3935"/>
      <c r="ON175" s="3935"/>
      <c r="OO175" s="3935"/>
      <c r="OP175" s="3935"/>
      <c r="OQ175" s="3935"/>
      <c r="OR175" s="3935"/>
      <c r="OS175" s="3935"/>
      <c r="OT175" s="3936"/>
      <c r="OU175" s="3920" t="s">
        <v>1622</v>
      </c>
      <c r="OV175" s="3917"/>
      <c r="OW175" s="3917"/>
      <c r="OX175" s="3917"/>
      <c r="OY175" s="3917"/>
      <c r="OZ175" s="3917"/>
      <c r="PA175" s="3917"/>
      <c r="PB175" s="3917"/>
      <c r="PC175" s="3917"/>
      <c r="PD175" s="3917"/>
      <c r="PE175" s="3920" t="s">
        <v>1622</v>
      </c>
      <c r="PF175" s="3917"/>
      <c r="PG175" s="3917"/>
      <c r="PH175" s="3917"/>
      <c r="PI175" s="3917"/>
      <c r="PJ175" s="3917"/>
      <c r="PK175" s="3917"/>
      <c r="PL175" s="3917"/>
      <c r="PM175" s="3917"/>
      <c r="PN175" s="3917"/>
      <c r="PO175" s="3917" t="s">
        <v>1622</v>
      </c>
      <c r="PP175" s="3917"/>
      <c r="PQ175" s="3917"/>
      <c r="PR175" s="3917"/>
      <c r="PS175" s="3917"/>
      <c r="PT175" s="3917"/>
      <c r="PU175" s="3917"/>
      <c r="PV175" s="3917"/>
      <c r="PW175" s="3917"/>
      <c r="PX175" s="3904"/>
      <c r="PY175" s="3920" t="s">
        <v>1622</v>
      </c>
      <c r="PZ175" s="3917"/>
      <c r="QA175" s="3917"/>
      <c r="QB175" s="3917"/>
      <c r="QC175" s="3917"/>
      <c r="QD175" s="3917"/>
      <c r="QE175" s="3917"/>
      <c r="QF175" s="3917"/>
      <c r="QG175" s="3917"/>
      <c r="QH175" s="3917"/>
      <c r="QI175" s="3917" t="s">
        <v>1622</v>
      </c>
      <c r="QJ175" s="3917"/>
      <c r="QK175" s="3917"/>
      <c r="QL175" s="3917"/>
      <c r="QM175" s="3917"/>
      <c r="QN175" s="3917"/>
      <c r="QO175" s="3917"/>
      <c r="QP175" s="3917"/>
      <c r="QQ175" s="3917"/>
      <c r="QR175" s="3904"/>
      <c r="QS175" s="3920" t="s">
        <v>1623</v>
      </c>
      <c r="QT175" s="3917"/>
      <c r="QU175" s="3917"/>
      <c r="QV175" s="3917"/>
      <c r="QW175" s="3917"/>
      <c r="QX175" s="3917"/>
      <c r="QY175" s="3917"/>
      <c r="QZ175" s="3917"/>
      <c r="RA175" s="3917"/>
      <c r="RB175" s="3917"/>
      <c r="RC175" s="3917"/>
      <c r="RD175" s="3917"/>
      <c r="RE175" s="3917"/>
      <c r="RF175" s="3917"/>
      <c r="RG175" s="3917"/>
      <c r="RH175" s="3917"/>
      <c r="RI175" s="3917"/>
      <c r="RJ175" s="3917"/>
      <c r="RK175" s="3917"/>
      <c r="RL175" s="3917"/>
      <c r="RM175" s="3917"/>
      <c r="RN175" s="3917"/>
      <c r="RO175" s="3917"/>
      <c r="RP175" s="3917"/>
      <c r="RQ175" s="3917"/>
      <c r="RR175" s="3917"/>
      <c r="RS175" s="3917"/>
      <c r="RT175" s="3917"/>
      <c r="RU175" s="3917"/>
      <c r="RV175" s="3917"/>
      <c r="RW175" s="3917"/>
      <c r="RX175" s="3917"/>
      <c r="RY175" s="3917"/>
      <c r="RZ175" s="3917"/>
      <c r="SA175" s="3917"/>
      <c r="SB175" s="3917"/>
      <c r="SC175" s="3917"/>
      <c r="SD175" s="3917"/>
      <c r="SE175" s="3917"/>
      <c r="SF175" s="3904"/>
      <c r="SG175" s="2536"/>
      <c r="SH175" s="2536"/>
      <c r="SI175" s="2536"/>
      <c r="SJ175" s="2536"/>
      <c r="SK175" s="2536"/>
      <c r="SL175" s="2536"/>
      <c r="SM175" s="2536"/>
      <c r="SN175" s="2536"/>
      <c r="SO175" s="2536"/>
      <c r="SP175" s="2536"/>
      <c r="SQ175" s="2536"/>
      <c r="SR175" s="2536"/>
      <c r="SS175" s="2536"/>
      <c r="ST175" s="2536"/>
      <c r="SU175" s="2536"/>
      <c r="SV175" s="2536"/>
      <c r="SW175" s="2536"/>
      <c r="SX175" s="2536"/>
      <c r="SY175" s="2536"/>
      <c r="SZ175" s="2536"/>
      <c r="TA175" s="2536"/>
      <c r="TB175" s="2536"/>
      <c r="TC175" s="2536"/>
      <c r="TD175" s="2536"/>
      <c r="TE175" s="2536"/>
      <c r="TF175" s="2536"/>
      <c r="TG175" s="2536"/>
      <c r="TH175" s="2536"/>
      <c r="TI175" s="2536"/>
      <c r="TJ175" s="2536"/>
      <c r="TK175" s="2536"/>
      <c r="TL175" s="2536"/>
      <c r="TM175" s="2536"/>
      <c r="TN175" s="2536"/>
      <c r="TO175" s="2536"/>
      <c r="TP175" s="2536"/>
      <c r="TQ175" s="2536"/>
      <c r="TR175" s="2536"/>
      <c r="TS175" s="2536"/>
      <c r="TT175" s="2536"/>
      <c r="TU175" s="2536"/>
      <c r="TV175" s="2536"/>
      <c r="TW175" s="2536"/>
      <c r="TX175" s="2536"/>
      <c r="TY175" s="2536"/>
      <c r="TZ175" s="2536"/>
      <c r="UA175" s="2536"/>
      <c r="UB175" s="2536"/>
      <c r="UC175" s="2536"/>
      <c r="UD175" s="2536"/>
      <c r="UE175" s="2536"/>
      <c r="UF175" s="2536"/>
      <c r="UG175" s="2536"/>
      <c r="UH175" s="2536"/>
      <c r="UI175" s="2536"/>
      <c r="UJ175" s="2536"/>
      <c r="UK175" s="2536"/>
      <c r="UL175" s="2536"/>
      <c r="UM175" s="2536"/>
      <c r="UN175" s="2536"/>
      <c r="UO175" s="2536"/>
      <c r="UP175" s="2536"/>
      <c r="UQ175" s="2536"/>
      <c r="UR175" s="2536"/>
    </row>
    <row r="176" spans="358:564">
      <c r="MT176" s="2449" t="s">
        <v>1652</v>
      </c>
      <c r="MU176" s="2450"/>
      <c r="MV176" s="2450"/>
      <c r="MW176" s="3920" t="s">
        <v>1686</v>
      </c>
      <c r="MX176" s="3917"/>
      <c r="MY176" s="3917"/>
      <c r="MZ176" s="3917"/>
      <c r="NA176" s="3917"/>
      <c r="NB176" s="3917"/>
      <c r="NC176" s="3917"/>
      <c r="ND176" s="3917"/>
      <c r="NE176" s="3917"/>
      <c r="NF176" s="3917"/>
      <c r="NG176" s="3917"/>
      <c r="NH176" s="3917"/>
      <c r="NI176" s="3917"/>
      <c r="NJ176" s="3917"/>
      <c r="NK176" s="3917"/>
      <c r="NL176" s="3917"/>
      <c r="NM176" s="3917"/>
      <c r="NN176" s="3917"/>
      <c r="NO176" s="3917"/>
      <c r="NP176" s="3917"/>
      <c r="NQ176" s="3917"/>
      <c r="NR176" s="3917"/>
      <c r="NS176" s="3917"/>
      <c r="NT176" s="3917"/>
      <c r="NU176" s="3917"/>
      <c r="NV176" s="3917"/>
      <c r="NW176" s="3917"/>
      <c r="NX176" s="3917"/>
      <c r="NY176" s="3917"/>
      <c r="NZ176" s="3917"/>
      <c r="OA176" s="3917"/>
      <c r="OB176" s="3917"/>
      <c r="OC176" s="3917"/>
      <c r="OD176" s="3917"/>
      <c r="OE176" s="3917"/>
      <c r="OF176" s="3917"/>
      <c r="OG176" s="3917"/>
      <c r="OH176" s="3917"/>
      <c r="OI176" s="3917"/>
      <c r="OJ176" s="3917"/>
      <c r="OK176" s="3917"/>
      <c r="OL176" s="3917"/>
      <c r="OM176" s="3917"/>
      <c r="ON176" s="3917"/>
      <c r="OO176" s="3917"/>
      <c r="OP176" s="3917"/>
      <c r="OQ176" s="3917"/>
      <c r="OR176" s="3917"/>
      <c r="OS176" s="3917"/>
      <c r="OT176" s="3904"/>
      <c r="OU176" s="3920" t="s">
        <v>1684</v>
      </c>
      <c r="OV176" s="3917"/>
      <c r="OW176" s="3917"/>
      <c r="OX176" s="3917"/>
      <c r="OY176" s="3917"/>
      <c r="OZ176" s="3917"/>
      <c r="PA176" s="3917"/>
      <c r="PB176" s="3917"/>
      <c r="PC176" s="3917"/>
      <c r="PD176" s="3917"/>
      <c r="PE176" s="3920" t="s">
        <v>1756</v>
      </c>
      <c r="PF176" s="3917"/>
      <c r="PG176" s="3917"/>
      <c r="PH176" s="3917"/>
      <c r="PI176" s="3917"/>
      <c r="PJ176" s="3917"/>
      <c r="PK176" s="3917"/>
      <c r="PL176" s="3917"/>
      <c r="PM176" s="3917"/>
      <c r="PN176" s="3917"/>
      <c r="PO176" s="3917"/>
      <c r="PP176" s="3917"/>
      <c r="PQ176" s="3917"/>
      <c r="PR176" s="3917"/>
      <c r="PS176" s="3917"/>
      <c r="PT176" s="3917"/>
      <c r="PU176" s="3917"/>
      <c r="PV176" s="3917"/>
      <c r="PW176" s="3917"/>
      <c r="PX176" s="3904"/>
      <c r="PY176" s="3920" t="s">
        <v>1685</v>
      </c>
      <c r="PZ176" s="3917"/>
      <c r="QA176" s="3917"/>
      <c r="QB176" s="3917"/>
      <c r="QC176" s="3917"/>
      <c r="QD176" s="3917"/>
      <c r="QE176" s="3917"/>
      <c r="QF176" s="3917"/>
      <c r="QG176" s="3917"/>
      <c r="QH176" s="3917"/>
      <c r="QI176" s="3917"/>
      <c r="QJ176" s="3917"/>
      <c r="QK176" s="3917"/>
      <c r="QL176" s="3917"/>
      <c r="QM176" s="3917"/>
      <c r="QN176" s="3917"/>
      <c r="QO176" s="3917"/>
      <c r="QP176" s="3917"/>
      <c r="QQ176" s="3917"/>
      <c r="QR176" s="3904"/>
      <c r="QS176" s="3920" t="s">
        <v>1675</v>
      </c>
      <c r="QT176" s="3917"/>
      <c r="QU176" s="3917"/>
      <c r="QV176" s="3917"/>
      <c r="QW176" s="3917"/>
      <c r="QX176" s="3917"/>
      <c r="QY176" s="3917"/>
      <c r="QZ176" s="3917"/>
      <c r="RA176" s="3917"/>
      <c r="RB176" s="3917"/>
      <c r="RC176" s="3917"/>
      <c r="RD176" s="3917"/>
      <c r="RE176" s="3917"/>
      <c r="RF176" s="3917"/>
      <c r="RG176" s="3917"/>
      <c r="RH176" s="3917"/>
      <c r="RI176" s="3917"/>
      <c r="RJ176" s="3917"/>
      <c r="RK176" s="3917"/>
      <c r="RL176" s="3917"/>
      <c r="RM176" s="3917"/>
      <c r="RN176" s="3917"/>
      <c r="RO176" s="3917"/>
      <c r="RP176" s="3917"/>
      <c r="RQ176" s="3917"/>
      <c r="RR176" s="3917"/>
      <c r="RS176" s="3917"/>
      <c r="RT176" s="3917"/>
      <c r="RU176" s="3917"/>
      <c r="RV176" s="3917"/>
      <c r="RW176" s="3917"/>
      <c r="RX176" s="3917"/>
      <c r="RY176" s="3917"/>
      <c r="RZ176" s="3917"/>
      <c r="SA176" s="3917"/>
      <c r="SB176" s="3917"/>
      <c r="SC176" s="3917"/>
      <c r="SD176" s="3917"/>
      <c r="SE176" s="3917"/>
      <c r="SF176" s="3904"/>
      <c r="SG176" s="2536"/>
      <c r="SH176" s="2536"/>
      <c r="SI176" s="2536"/>
      <c r="SJ176" s="2536"/>
      <c r="SK176" s="2536"/>
      <c r="SL176" s="2536"/>
      <c r="SM176" s="2536"/>
      <c r="SN176" s="2536"/>
      <c r="SO176" s="2536"/>
      <c r="SP176" s="2536"/>
      <c r="SQ176" s="2536"/>
      <c r="SR176" s="2536"/>
      <c r="SS176" s="2536"/>
      <c r="ST176" s="2536"/>
      <c r="SU176" s="2536"/>
      <c r="SV176" s="2536"/>
      <c r="SW176" s="2536"/>
      <c r="SX176" s="2536"/>
      <c r="SY176" s="2536"/>
      <c r="SZ176" s="2536"/>
      <c r="TA176" s="2536"/>
      <c r="TB176" s="2536"/>
      <c r="TC176" s="2536"/>
      <c r="TD176" s="2536"/>
      <c r="TE176" s="2536"/>
      <c r="TF176" s="2536"/>
      <c r="TG176" s="2536"/>
      <c r="TH176" s="2536"/>
      <c r="TI176" s="2536"/>
      <c r="TJ176" s="2536"/>
      <c r="TK176" s="2536"/>
      <c r="TL176" s="2536"/>
      <c r="TM176" s="2536"/>
      <c r="TN176" s="2536"/>
      <c r="TO176" s="2536"/>
      <c r="TP176" s="2536"/>
      <c r="TQ176" s="2536"/>
      <c r="TR176" s="2536"/>
      <c r="TS176" s="2536"/>
      <c r="TT176" s="2536"/>
      <c r="TU176" s="2536"/>
      <c r="TV176" s="2536"/>
      <c r="TW176" s="2536"/>
      <c r="TX176" s="2536"/>
      <c r="TY176" s="2536"/>
      <c r="TZ176" s="2536"/>
      <c r="UA176" s="2536"/>
      <c r="UB176" s="2536"/>
      <c r="UC176" s="2536"/>
      <c r="UD176" s="2536"/>
      <c r="UE176" s="2536"/>
      <c r="UF176" s="2536"/>
      <c r="UG176" s="2536"/>
      <c r="UH176" s="2536"/>
      <c r="UI176" s="2536"/>
      <c r="UJ176" s="2536"/>
      <c r="UK176" s="2536"/>
      <c r="UL176" s="2536"/>
      <c r="UM176" s="2536"/>
      <c r="UN176" s="2536"/>
      <c r="UO176" s="2536"/>
      <c r="UP176" s="2536"/>
      <c r="UQ176" s="2536"/>
      <c r="UR176" s="2536"/>
    </row>
    <row r="177" spans="358:564">
      <c r="MT177" s="2449" t="s">
        <v>1624</v>
      </c>
      <c r="MU177" s="2450"/>
      <c r="MV177" s="2450"/>
      <c r="MW177" s="3920" t="s">
        <v>1665</v>
      </c>
      <c r="MX177" s="3917"/>
      <c r="MY177" s="3917"/>
      <c r="MZ177" s="3917"/>
      <c r="NA177" s="3917"/>
      <c r="NB177" s="3917"/>
      <c r="NC177" s="3917"/>
      <c r="ND177" s="3917"/>
      <c r="NE177" s="3917"/>
      <c r="NF177" s="3917"/>
      <c r="NG177" s="3917"/>
      <c r="NH177" s="3917"/>
      <c r="NI177" s="3917"/>
      <c r="NJ177" s="3917"/>
      <c r="NK177" s="3917"/>
      <c r="NL177" s="3917"/>
      <c r="NM177" s="3917"/>
      <c r="NN177" s="3917"/>
      <c r="NO177" s="3917"/>
      <c r="NP177" s="3917"/>
      <c r="NQ177" s="3917"/>
      <c r="NR177" s="3917"/>
      <c r="NS177" s="3917"/>
      <c r="NT177" s="3917"/>
      <c r="NU177" s="3917"/>
      <c r="NV177" s="3917"/>
      <c r="NW177" s="3917"/>
      <c r="NX177" s="3917"/>
      <c r="NY177" s="3917"/>
      <c r="NZ177" s="3917"/>
      <c r="OA177" s="3917"/>
      <c r="OB177" s="3917"/>
      <c r="OC177" s="3917"/>
      <c r="OD177" s="3917"/>
      <c r="OE177" s="3917"/>
      <c r="OF177" s="3917"/>
      <c r="OG177" s="3917"/>
      <c r="OH177" s="3917"/>
      <c r="OI177" s="3917"/>
      <c r="OJ177" s="3917"/>
      <c r="OK177" s="3917"/>
      <c r="OL177" s="3917"/>
      <c r="OM177" s="3917"/>
      <c r="ON177" s="3917"/>
      <c r="OO177" s="3917"/>
      <c r="OP177" s="3917"/>
      <c r="OQ177" s="3917"/>
      <c r="OR177" s="3917"/>
      <c r="OS177" s="3917"/>
      <c r="OT177" s="3904"/>
      <c r="OU177" s="4003" t="s">
        <v>1669</v>
      </c>
      <c r="OV177" s="4004"/>
      <c r="OW177" s="4004"/>
      <c r="OX177" s="4004"/>
      <c r="OY177" s="4004"/>
      <c r="OZ177" s="4004"/>
      <c r="PA177" s="4004"/>
      <c r="PB177" s="4004"/>
      <c r="PC177" s="4004"/>
      <c r="PD177" s="4004"/>
      <c r="PE177" s="4005" t="s">
        <v>1835</v>
      </c>
      <c r="PF177" s="4006"/>
      <c r="PG177" s="4006"/>
      <c r="PH177" s="4006"/>
      <c r="PI177" s="4006"/>
      <c r="PJ177" s="4006"/>
      <c r="PK177" s="4006"/>
      <c r="PL177" s="4006"/>
      <c r="PM177" s="4006"/>
      <c r="PN177" s="4006"/>
      <c r="PO177" s="4006"/>
      <c r="PP177" s="4006"/>
      <c r="PQ177" s="4006"/>
      <c r="PR177" s="4006"/>
      <c r="PS177" s="4006"/>
      <c r="PT177" s="4006"/>
      <c r="PU177" s="4006"/>
      <c r="PV177" s="4006"/>
      <c r="PW177" s="4006"/>
      <c r="PX177" s="4007"/>
      <c r="PY177" s="4005" t="s">
        <v>1836</v>
      </c>
      <c r="PZ177" s="4006"/>
      <c r="QA177" s="4006"/>
      <c r="QB177" s="4006"/>
      <c r="QC177" s="4006"/>
      <c r="QD177" s="4006"/>
      <c r="QE177" s="4006"/>
      <c r="QF177" s="4006"/>
      <c r="QG177" s="4006"/>
      <c r="QH177" s="4006"/>
      <c r="QI177" s="4006"/>
      <c r="QJ177" s="4006"/>
      <c r="QK177" s="4006"/>
      <c r="QL177" s="4006"/>
      <c r="QM177" s="4006"/>
      <c r="QN177" s="4006"/>
      <c r="QO177" s="4006"/>
      <c r="QP177" s="4006"/>
      <c r="QQ177" s="4006"/>
      <c r="QR177" s="4007"/>
      <c r="QS177" s="3920" t="s">
        <v>1625</v>
      </c>
      <c r="QT177" s="3917"/>
      <c r="QU177" s="3917"/>
      <c r="QV177" s="3917"/>
      <c r="QW177" s="3917"/>
      <c r="QX177" s="3917"/>
      <c r="QY177" s="3917"/>
      <c r="QZ177" s="3917"/>
      <c r="RA177" s="3917"/>
      <c r="RB177" s="3917"/>
      <c r="RC177" s="3917"/>
      <c r="RD177" s="3917"/>
      <c r="RE177" s="3917"/>
      <c r="RF177" s="3917"/>
      <c r="RG177" s="3917"/>
      <c r="RH177" s="3917"/>
      <c r="RI177" s="3917"/>
      <c r="RJ177" s="3917"/>
      <c r="RK177" s="3917"/>
      <c r="RL177" s="3917"/>
      <c r="RM177" s="3917"/>
      <c r="RN177" s="3917"/>
      <c r="RO177" s="3917"/>
      <c r="RP177" s="3917"/>
      <c r="RQ177" s="3917"/>
      <c r="RR177" s="3917"/>
      <c r="RS177" s="3917"/>
      <c r="RT177" s="3917"/>
      <c r="RU177" s="3917"/>
      <c r="RV177" s="3917"/>
      <c r="RW177" s="3917"/>
      <c r="RX177" s="3917"/>
      <c r="RY177" s="3917"/>
      <c r="RZ177" s="3917"/>
      <c r="SA177" s="3917"/>
      <c r="SB177" s="3917"/>
      <c r="SC177" s="3917"/>
      <c r="SD177" s="3917"/>
      <c r="SE177" s="3917"/>
      <c r="SF177" s="3904"/>
      <c r="SG177" s="2536"/>
      <c r="SH177" s="2536"/>
      <c r="SI177" s="2536"/>
      <c r="SJ177" s="2536"/>
      <c r="SK177" s="2536"/>
      <c r="SL177" s="2536"/>
      <c r="SM177" s="2536"/>
      <c r="SN177" s="2536"/>
      <c r="SO177" s="2536"/>
      <c r="SP177" s="2536"/>
      <c r="SQ177" s="2536"/>
      <c r="SR177" s="2536"/>
      <c r="SS177" s="2536"/>
      <c r="ST177" s="2536"/>
      <c r="SU177" s="2536"/>
      <c r="SV177" s="2536"/>
      <c r="SW177" s="2536"/>
      <c r="SX177" s="2536"/>
      <c r="SY177" s="2536"/>
      <c r="SZ177" s="2536"/>
      <c r="TA177" s="2536"/>
      <c r="TB177" s="2536"/>
      <c r="TC177" s="2536"/>
      <c r="TD177" s="2536"/>
      <c r="TE177" s="2536"/>
      <c r="TF177" s="2536"/>
      <c r="TG177" s="2536"/>
      <c r="TH177" s="2536"/>
      <c r="TI177" s="2536"/>
      <c r="TJ177" s="2536"/>
      <c r="TK177" s="2536"/>
      <c r="TL177" s="2536"/>
      <c r="TM177" s="2536"/>
      <c r="TN177" s="2536"/>
      <c r="TO177" s="2536"/>
      <c r="TP177" s="2536"/>
      <c r="TQ177" s="2536"/>
      <c r="TR177" s="2536"/>
      <c r="TS177" s="2536"/>
      <c r="TT177" s="2536"/>
      <c r="TU177" s="2536"/>
      <c r="TV177" s="2536"/>
      <c r="TW177" s="2536"/>
      <c r="TX177" s="2536"/>
      <c r="TY177" s="2536"/>
      <c r="TZ177" s="2536"/>
      <c r="UA177" s="2536"/>
      <c r="UB177" s="2536"/>
      <c r="UC177" s="2536"/>
      <c r="UD177" s="2536"/>
      <c r="UE177" s="2536"/>
      <c r="UF177" s="2536"/>
      <c r="UG177" s="2536"/>
      <c r="UH177" s="2536"/>
      <c r="UI177" s="2536"/>
      <c r="UJ177" s="2536"/>
      <c r="UK177" s="2536"/>
      <c r="UL177" s="2536"/>
      <c r="UM177" s="2536"/>
      <c r="UN177" s="2536"/>
      <c r="UO177" s="2536"/>
      <c r="UP177" s="2536"/>
      <c r="UQ177" s="2536"/>
      <c r="UR177" s="2536"/>
    </row>
    <row r="178" spans="358:564" ht="15" customHeight="1">
      <c r="MT178" s="2454" t="s">
        <v>1643</v>
      </c>
      <c r="MU178" s="2450"/>
      <c r="MV178" s="2450"/>
      <c r="MW178" s="3920" t="s">
        <v>1670</v>
      </c>
      <c r="MX178" s="3917"/>
      <c r="MY178" s="3917"/>
      <c r="MZ178" s="3917"/>
      <c r="NA178" s="3917"/>
      <c r="NB178" s="3917"/>
      <c r="NC178" s="3917"/>
      <c r="ND178" s="3917"/>
      <c r="NE178" s="3917"/>
      <c r="NF178" s="3917"/>
      <c r="NG178" s="3917"/>
      <c r="NH178" s="3917"/>
      <c r="NI178" s="3917"/>
      <c r="NJ178" s="3917"/>
      <c r="NK178" s="3917"/>
      <c r="NL178" s="3917"/>
      <c r="NM178" s="3917"/>
      <c r="NN178" s="3917"/>
      <c r="NO178" s="3917"/>
      <c r="NP178" s="3917"/>
      <c r="NQ178" s="3917"/>
      <c r="NR178" s="3917"/>
      <c r="NS178" s="3917"/>
      <c r="NT178" s="3917"/>
      <c r="NU178" s="3917"/>
      <c r="NV178" s="3917"/>
      <c r="NW178" s="3917"/>
      <c r="NX178" s="3917"/>
      <c r="NY178" s="3917"/>
      <c r="NZ178" s="3917"/>
      <c r="OA178" s="3917"/>
      <c r="OB178" s="3917"/>
      <c r="OC178" s="3917"/>
      <c r="OD178" s="3917"/>
      <c r="OE178" s="3917"/>
      <c r="OF178" s="3917"/>
      <c r="OG178" s="3917"/>
      <c r="OH178" s="3917"/>
      <c r="OI178" s="3917"/>
      <c r="OJ178" s="3917"/>
      <c r="OK178" s="3917"/>
      <c r="OL178" s="3917"/>
      <c r="OM178" s="3917"/>
      <c r="ON178" s="3917"/>
      <c r="OO178" s="3917"/>
      <c r="OP178" s="3917"/>
      <c r="OQ178" s="3917"/>
      <c r="OR178" s="3917"/>
      <c r="OS178" s="3917"/>
      <c r="OT178" s="3904"/>
      <c r="OU178" s="3920" t="s">
        <v>1666</v>
      </c>
      <c r="OV178" s="3917"/>
      <c r="OW178" s="3917"/>
      <c r="OX178" s="3917"/>
      <c r="OY178" s="3917"/>
      <c r="OZ178" s="3917"/>
      <c r="PA178" s="3917"/>
      <c r="PB178" s="3917"/>
      <c r="PC178" s="3917"/>
      <c r="PD178" s="3917"/>
      <c r="PE178" s="3920" t="s">
        <v>1668</v>
      </c>
      <c r="PF178" s="3917"/>
      <c r="PG178" s="3917"/>
      <c r="PH178" s="3917"/>
      <c r="PI178" s="3917"/>
      <c r="PJ178" s="3917"/>
      <c r="PK178" s="3917"/>
      <c r="PL178" s="3917"/>
      <c r="PM178" s="3917"/>
      <c r="PN178" s="3917"/>
      <c r="PO178" s="3917"/>
      <c r="PP178" s="3917"/>
      <c r="PQ178" s="3917"/>
      <c r="PR178" s="3917"/>
      <c r="PS178" s="3917"/>
      <c r="PT178" s="3917"/>
      <c r="PU178" s="3917"/>
      <c r="PV178" s="3917"/>
      <c r="PW178" s="3917"/>
      <c r="PX178" s="3904"/>
      <c r="PY178" s="3920" t="s">
        <v>1668</v>
      </c>
      <c r="PZ178" s="3917"/>
      <c r="QA178" s="3917"/>
      <c r="QB178" s="3917"/>
      <c r="QC178" s="3917"/>
      <c r="QD178" s="3917"/>
      <c r="QE178" s="3917"/>
      <c r="QF178" s="3917"/>
      <c r="QG178" s="3917"/>
      <c r="QH178" s="3917"/>
      <c r="QI178" s="3917"/>
      <c r="QJ178" s="3917"/>
      <c r="QK178" s="3917"/>
      <c r="QL178" s="3917"/>
      <c r="QM178" s="3917"/>
      <c r="QN178" s="3917"/>
      <c r="QO178" s="3917"/>
      <c r="QP178" s="3917"/>
      <c r="QQ178" s="3917"/>
      <c r="QR178" s="3904"/>
      <c r="QS178" s="3920" t="s">
        <v>1668</v>
      </c>
      <c r="QT178" s="3917"/>
      <c r="QU178" s="3917"/>
      <c r="QV178" s="3917"/>
      <c r="QW178" s="3917"/>
      <c r="QX178" s="3917"/>
      <c r="QY178" s="3917"/>
      <c r="QZ178" s="3917"/>
      <c r="RA178" s="3917"/>
      <c r="RB178" s="3917"/>
      <c r="RC178" s="3917" t="s">
        <v>1644</v>
      </c>
      <c r="RD178" s="3917"/>
      <c r="RE178" s="3917"/>
      <c r="RF178" s="3917"/>
      <c r="RG178" s="3917"/>
      <c r="RH178" s="3917"/>
      <c r="RI178" s="3917"/>
      <c r="RJ178" s="3917"/>
      <c r="RK178" s="3917"/>
      <c r="RL178" s="3917"/>
      <c r="RM178" s="3917" t="s">
        <v>1644</v>
      </c>
      <c r="RN178" s="3917"/>
      <c r="RO178" s="3917"/>
      <c r="RP178" s="3917"/>
      <c r="RQ178" s="3917"/>
      <c r="RR178" s="3917"/>
      <c r="RS178" s="3917"/>
      <c r="RT178" s="3917"/>
      <c r="RU178" s="3917"/>
      <c r="RV178" s="3917"/>
      <c r="RW178" s="3917" t="s">
        <v>1644</v>
      </c>
      <c r="RX178" s="3917"/>
      <c r="RY178" s="3917"/>
      <c r="RZ178" s="3917"/>
      <c r="SA178" s="3917"/>
      <c r="SB178" s="3917"/>
      <c r="SC178" s="3917"/>
      <c r="SD178" s="3917"/>
      <c r="SE178" s="3917"/>
      <c r="SF178" s="3904"/>
      <c r="SG178" s="2536"/>
      <c r="SH178" s="2536"/>
      <c r="SI178" s="2536"/>
      <c r="SJ178" s="2536"/>
      <c r="SK178" s="2536"/>
      <c r="SL178" s="2536"/>
      <c r="SM178" s="2536"/>
      <c r="SN178" s="2536"/>
      <c r="SO178" s="2536"/>
      <c r="SP178" s="2536"/>
      <c r="SQ178" s="2536"/>
      <c r="SR178" s="2536"/>
      <c r="SS178" s="2536"/>
      <c r="ST178" s="2536"/>
      <c r="SU178" s="2536"/>
      <c r="SV178" s="2536"/>
      <c r="SW178" s="2536"/>
      <c r="SX178" s="2536"/>
      <c r="SY178" s="2536"/>
      <c r="SZ178" s="2536"/>
      <c r="TA178" s="2536"/>
      <c r="TB178" s="2536"/>
      <c r="TC178" s="2536"/>
      <c r="TD178" s="2536"/>
      <c r="TE178" s="2536"/>
      <c r="TF178" s="2536"/>
      <c r="TG178" s="2536"/>
      <c r="TH178" s="2536"/>
      <c r="TI178" s="2536"/>
      <c r="TJ178" s="2536"/>
      <c r="TK178" s="2536"/>
      <c r="TL178" s="2536"/>
      <c r="TM178" s="2536"/>
      <c r="TN178" s="2536"/>
      <c r="TO178" s="2536"/>
      <c r="TP178" s="2536"/>
      <c r="TQ178" s="2536"/>
      <c r="TR178" s="2536"/>
      <c r="TS178" s="2536"/>
      <c r="TT178" s="2536"/>
      <c r="TU178" s="2536"/>
      <c r="TV178" s="2536"/>
      <c r="TW178" s="2536"/>
      <c r="TX178" s="2536"/>
      <c r="TY178" s="2536"/>
      <c r="TZ178" s="2536"/>
      <c r="UA178" s="2536"/>
      <c r="UB178" s="2536"/>
      <c r="UC178" s="2536"/>
      <c r="UD178" s="2536"/>
      <c r="UE178" s="2536"/>
      <c r="UF178" s="2536"/>
      <c r="UG178" s="2536"/>
      <c r="UH178" s="2536"/>
      <c r="UI178" s="2536"/>
      <c r="UJ178" s="2536"/>
      <c r="UK178" s="2536"/>
      <c r="UL178" s="2536"/>
      <c r="UM178" s="2536"/>
      <c r="UN178" s="2536"/>
      <c r="UO178" s="2536"/>
      <c r="UP178" s="2536"/>
      <c r="UQ178" s="2536"/>
      <c r="UR178" s="2536"/>
    </row>
    <row r="179" spans="358:564" ht="15" customHeight="1">
      <c r="MT179" s="2449" t="s">
        <v>749</v>
      </c>
      <c r="MU179" s="2449" t="s">
        <v>1626</v>
      </c>
      <c r="MV179" s="2450"/>
      <c r="MW179" s="3920" t="s">
        <v>1627</v>
      </c>
      <c r="MX179" s="3917"/>
      <c r="MY179" s="3917"/>
      <c r="MZ179" s="3917"/>
      <c r="NA179" s="3917"/>
      <c r="NB179" s="3917"/>
      <c r="NC179" s="3917"/>
      <c r="ND179" s="3917"/>
      <c r="NE179" s="3917"/>
      <c r="NF179" s="3917"/>
      <c r="NG179" s="3917"/>
      <c r="NH179" s="3917"/>
      <c r="NI179" s="3917"/>
      <c r="NJ179" s="3917"/>
      <c r="NK179" s="3917"/>
      <c r="NL179" s="3917"/>
      <c r="NM179" s="3917"/>
      <c r="NN179" s="3917"/>
      <c r="NO179" s="3917"/>
      <c r="NP179" s="3917"/>
      <c r="NQ179" s="3917"/>
      <c r="NR179" s="3917"/>
      <c r="NS179" s="3917"/>
      <c r="NT179" s="3917"/>
      <c r="NU179" s="3917"/>
      <c r="NV179" s="3917"/>
      <c r="NW179" s="3917"/>
      <c r="NX179" s="3917"/>
      <c r="NY179" s="3917"/>
      <c r="NZ179" s="3917"/>
      <c r="OA179" s="3917"/>
      <c r="OB179" s="3917"/>
      <c r="OC179" s="3917"/>
      <c r="OD179" s="3917"/>
      <c r="OE179" s="3917"/>
      <c r="OF179" s="3917"/>
      <c r="OG179" s="3917"/>
      <c r="OH179" s="3917"/>
      <c r="OI179" s="3917"/>
      <c r="OJ179" s="3917"/>
      <c r="OK179" s="3917"/>
      <c r="OL179" s="3917"/>
      <c r="OM179" s="3917"/>
      <c r="ON179" s="3917"/>
      <c r="OO179" s="3917"/>
      <c r="OP179" s="3917"/>
      <c r="OQ179" s="3917"/>
      <c r="OR179" s="3917"/>
      <c r="OS179" s="3917"/>
      <c r="OT179" s="3904"/>
      <c r="OU179" s="3920" t="s">
        <v>1627</v>
      </c>
      <c r="OV179" s="3917"/>
      <c r="OW179" s="3917"/>
      <c r="OX179" s="3917"/>
      <c r="OY179" s="3917"/>
      <c r="OZ179" s="3917"/>
      <c r="PA179" s="3917"/>
      <c r="PB179" s="3917"/>
      <c r="PC179" s="3917"/>
      <c r="PD179" s="3917"/>
      <c r="PE179" s="3920" t="s">
        <v>1627</v>
      </c>
      <c r="PF179" s="3917"/>
      <c r="PG179" s="3917"/>
      <c r="PH179" s="3917"/>
      <c r="PI179" s="3917"/>
      <c r="PJ179" s="3917"/>
      <c r="PK179" s="3917"/>
      <c r="PL179" s="3917"/>
      <c r="PM179" s="3917"/>
      <c r="PN179" s="3917"/>
      <c r="PO179" s="3917"/>
      <c r="PP179" s="3917"/>
      <c r="PQ179" s="3917"/>
      <c r="PR179" s="3917"/>
      <c r="PS179" s="3917"/>
      <c r="PT179" s="3917"/>
      <c r="PU179" s="3917"/>
      <c r="PV179" s="3917"/>
      <c r="PW179" s="3917"/>
      <c r="PX179" s="3904"/>
      <c r="PY179" s="3920" t="s">
        <v>1627</v>
      </c>
      <c r="PZ179" s="3917"/>
      <c r="QA179" s="3917"/>
      <c r="QB179" s="3917"/>
      <c r="QC179" s="3917"/>
      <c r="QD179" s="3917"/>
      <c r="QE179" s="3917"/>
      <c r="QF179" s="3917"/>
      <c r="QG179" s="3917"/>
      <c r="QH179" s="3917"/>
      <c r="QI179" s="3917"/>
      <c r="QJ179" s="3917"/>
      <c r="QK179" s="3917"/>
      <c r="QL179" s="3917"/>
      <c r="QM179" s="3917"/>
      <c r="QN179" s="3917"/>
      <c r="QO179" s="3917"/>
      <c r="QP179" s="3917"/>
      <c r="QQ179" s="3917"/>
      <c r="QR179" s="3904"/>
      <c r="QS179" s="3920" t="s">
        <v>1627</v>
      </c>
      <c r="QT179" s="3917"/>
      <c r="QU179" s="3917"/>
      <c r="QV179" s="3917"/>
      <c r="QW179" s="3917"/>
      <c r="QX179" s="3917"/>
      <c r="QY179" s="3917"/>
      <c r="QZ179" s="3917"/>
      <c r="RA179" s="3917"/>
      <c r="RB179" s="3917"/>
      <c r="RC179" s="3917"/>
      <c r="RD179" s="3917"/>
      <c r="RE179" s="3917"/>
      <c r="RF179" s="3917"/>
      <c r="RG179" s="3917"/>
      <c r="RH179" s="3917"/>
      <c r="RI179" s="3917"/>
      <c r="RJ179" s="3917"/>
      <c r="RK179" s="3917"/>
      <c r="RL179" s="3917"/>
      <c r="RM179" s="3917"/>
      <c r="RN179" s="3917"/>
      <c r="RO179" s="3917"/>
      <c r="RP179" s="3917"/>
      <c r="RQ179" s="3917"/>
      <c r="RR179" s="3917"/>
      <c r="RS179" s="3917"/>
      <c r="RT179" s="3917"/>
      <c r="RU179" s="3917"/>
      <c r="RV179" s="3917"/>
      <c r="RW179" s="3917"/>
      <c r="RX179" s="3917"/>
      <c r="RY179" s="3917"/>
      <c r="RZ179" s="3917"/>
      <c r="SA179" s="3917"/>
      <c r="SB179" s="3917"/>
      <c r="SC179" s="3917"/>
      <c r="SD179" s="3917"/>
      <c r="SE179" s="3917"/>
      <c r="SF179" s="3904"/>
      <c r="SG179" s="2536"/>
      <c r="SH179" s="2536"/>
      <c r="SI179" s="2536"/>
      <c r="SJ179" s="2536"/>
      <c r="SK179" s="2536"/>
      <c r="SL179" s="2536"/>
      <c r="SM179" s="2536"/>
      <c r="SN179" s="2536"/>
      <c r="SO179" s="2536"/>
      <c r="SP179" s="2536"/>
      <c r="SQ179" s="2536"/>
      <c r="SR179" s="2536"/>
      <c r="SS179" s="2536"/>
      <c r="ST179" s="2536"/>
      <c r="SU179" s="2536"/>
      <c r="SV179" s="2536"/>
      <c r="SW179" s="2536"/>
      <c r="SX179" s="2536"/>
      <c r="SY179" s="2536"/>
      <c r="SZ179" s="2536"/>
      <c r="TA179" s="2536"/>
      <c r="TB179" s="2536"/>
      <c r="TC179" s="2536"/>
      <c r="TD179" s="2536"/>
      <c r="TE179" s="2536"/>
      <c r="TF179" s="2536"/>
      <c r="TG179" s="2536"/>
      <c r="TH179" s="2536"/>
      <c r="TI179" s="2536"/>
      <c r="TJ179" s="2536"/>
      <c r="TK179" s="2536"/>
      <c r="TL179" s="2536"/>
      <c r="TM179" s="2536"/>
      <c r="TN179" s="2536"/>
      <c r="TO179" s="2536"/>
      <c r="TP179" s="2536"/>
      <c r="TQ179" s="2536"/>
      <c r="TR179" s="2536"/>
      <c r="TS179" s="2536"/>
      <c r="TT179" s="2536"/>
      <c r="TU179" s="2536"/>
      <c r="TV179" s="2536"/>
      <c r="TW179" s="2536"/>
      <c r="TX179" s="2536"/>
      <c r="TY179" s="2536"/>
      <c r="TZ179" s="2536"/>
      <c r="UA179" s="2536"/>
      <c r="UB179" s="2536"/>
      <c r="UC179" s="2536"/>
      <c r="UD179" s="2536"/>
      <c r="UE179" s="2536"/>
      <c r="UF179" s="2536"/>
      <c r="UG179" s="2536"/>
      <c r="UH179" s="2536"/>
      <c r="UI179" s="2536"/>
      <c r="UJ179" s="2536"/>
      <c r="UK179" s="2536"/>
      <c r="UL179" s="2536"/>
      <c r="UM179" s="2536"/>
      <c r="UN179" s="2536"/>
      <c r="UO179" s="2536"/>
      <c r="UP179" s="2536"/>
      <c r="UQ179" s="2536"/>
      <c r="UR179" s="2536"/>
    </row>
    <row r="180" spans="358:564" ht="15" customHeight="1">
      <c r="MT180" s="2449" t="s">
        <v>749</v>
      </c>
      <c r="MU180" s="2449" t="s">
        <v>1657</v>
      </c>
      <c r="MV180" s="2450"/>
      <c r="MW180" s="3920" t="s">
        <v>1627</v>
      </c>
      <c r="MX180" s="3917"/>
      <c r="MY180" s="3917"/>
      <c r="MZ180" s="3917"/>
      <c r="NA180" s="3917"/>
      <c r="NB180" s="3917"/>
      <c r="NC180" s="3917"/>
      <c r="ND180" s="3917"/>
      <c r="NE180" s="3917"/>
      <c r="NF180" s="3917"/>
      <c r="NG180" s="3917"/>
      <c r="NH180" s="3917"/>
      <c r="NI180" s="3917"/>
      <c r="NJ180" s="3917"/>
      <c r="NK180" s="3917"/>
      <c r="NL180" s="3917"/>
      <c r="NM180" s="3917"/>
      <c r="NN180" s="3917"/>
      <c r="NO180" s="3917"/>
      <c r="NP180" s="3917"/>
      <c r="NQ180" s="3917"/>
      <c r="NR180" s="3917"/>
      <c r="NS180" s="3917"/>
      <c r="NT180" s="3917"/>
      <c r="NU180" s="3917"/>
      <c r="NV180" s="3917"/>
      <c r="NW180" s="3917"/>
      <c r="NX180" s="3917"/>
      <c r="NY180" s="3917"/>
      <c r="NZ180" s="3917"/>
      <c r="OA180" s="3917"/>
      <c r="OB180" s="3917"/>
      <c r="OC180" s="3917"/>
      <c r="OD180" s="3917"/>
      <c r="OE180" s="3917"/>
      <c r="OF180" s="3917"/>
      <c r="OG180" s="3917"/>
      <c r="OH180" s="3917"/>
      <c r="OI180" s="3917"/>
      <c r="OJ180" s="3917"/>
      <c r="OK180" s="3917"/>
      <c r="OL180" s="3917"/>
      <c r="OM180" s="3917"/>
      <c r="ON180" s="3917"/>
      <c r="OO180" s="3917"/>
      <c r="OP180" s="3917"/>
      <c r="OQ180" s="3917"/>
      <c r="OR180" s="3917"/>
      <c r="OS180" s="3917"/>
      <c r="OT180" s="3904"/>
      <c r="OU180" s="3920" t="s">
        <v>1627</v>
      </c>
      <c r="OV180" s="3917"/>
      <c r="OW180" s="3917"/>
      <c r="OX180" s="3917"/>
      <c r="OY180" s="3917"/>
      <c r="OZ180" s="3917"/>
      <c r="PA180" s="3917"/>
      <c r="PB180" s="3917"/>
      <c r="PC180" s="3917"/>
      <c r="PD180" s="3917"/>
      <c r="PE180" s="3920" t="s">
        <v>1627</v>
      </c>
      <c r="PF180" s="3917"/>
      <c r="PG180" s="3917"/>
      <c r="PH180" s="3917"/>
      <c r="PI180" s="3917"/>
      <c r="PJ180" s="3917"/>
      <c r="PK180" s="3917"/>
      <c r="PL180" s="3917"/>
      <c r="PM180" s="3917"/>
      <c r="PN180" s="3917"/>
      <c r="PO180" s="3917"/>
      <c r="PP180" s="3917"/>
      <c r="PQ180" s="3917"/>
      <c r="PR180" s="3917"/>
      <c r="PS180" s="3917"/>
      <c r="PT180" s="3917"/>
      <c r="PU180" s="3917"/>
      <c r="PV180" s="3917"/>
      <c r="PW180" s="3917"/>
      <c r="PX180" s="3904"/>
      <c r="PY180" s="3920" t="s">
        <v>1627</v>
      </c>
      <c r="PZ180" s="3917"/>
      <c r="QA180" s="3917"/>
      <c r="QB180" s="3917"/>
      <c r="QC180" s="3917"/>
      <c r="QD180" s="3917"/>
      <c r="QE180" s="3917"/>
      <c r="QF180" s="3917"/>
      <c r="QG180" s="3917"/>
      <c r="QH180" s="3917"/>
      <c r="QI180" s="3917"/>
      <c r="QJ180" s="3917"/>
      <c r="QK180" s="3917"/>
      <c r="QL180" s="3917"/>
      <c r="QM180" s="3917"/>
      <c r="QN180" s="3917"/>
      <c r="QO180" s="3917"/>
      <c r="QP180" s="3917"/>
      <c r="QQ180" s="3917"/>
      <c r="QR180" s="3904"/>
      <c r="QS180" s="3920" t="s">
        <v>1628</v>
      </c>
      <c r="QT180" s="3917"/>
      <c r="QU180" s="3917"/>
      <c r="QV180" s="3917"/>
      <c r="QW180" s="3917"/>
      <c r="QX180" s="3917"/>
      <c r="QY180" s="3917"/>
      <c r="QZ180" s="3917"/>
      <c r="RA180" s="3917"/>
      <c r="RB180" s="3917"/>
      <c r="RC180" s="3917"/>
      <c r="RD180" s="3917"/>
      <c r="RE180" s="3917"/>
      <c r="RF180" s="3917"/>
      <c r="RG180" s="3917"/>
      <c r="RH180" s="3917"/>
      <c r="RI180" s="3917"/>
      <c r="RJ180" s="3917"/>
      <c r="RK180" s="3917"/>
      <c r="RL180" s="3917"/>
      <c r="RM180" s="3917"/>
      <c r="RN180" s="3917"/>
      <c r="RO180" s="3917"/>
      <c r="RP180" s="3917"/>
      <c r="RQ180" s="3917"/>
      <c r="RR180" s="3917"/>
      <c r="RS180" s="3917"/>
      <c r="RT180" s="3917"/>
      <c r="RU180" s="3917"/>
      <c r="RV180" s="3917"/>
      <c r="RW180" s="3917"/>
      <c r="RX180" s="3917"/>
      <c r="RY180" s="3917"/>
      <c r="RZ180" s="3917"/>
      <c r="SA180" s="3917"/>
      <c r="SB180" s="3917"/>
      <c r="SC180" s="3917"/>
      <c r="SD180" s="3917"/>
      <c r="SE180" s="3917"/>
      <c r="SF180" s="3904"/>
      <c r="SG180" s="2536"/>
      <c r="SH180" s="2536"/>
      <c r="SI180" s="2536"/>
      <c r="SJ180" s="2536"/>
      <c r="SK180" s="2536"/>
      <c r="SL180" s="2536"/>
      <c r="SM180" s="2536"/>
      <c r="SN180" s="2536"/>
      <c r="SO180" s="2536"/>
      <c r="SP180" s="2536"/>
      <c r="SQ180" s="2536"/>
      <c r="SR180" s="2536"/>
      <c r="SS180" s="2536"/>
      <c r="ST180" s="2536"/>
      <c r="SU180" s="2536"/>
      <c r="SV180" s="2536"/>
      <c r="SW180" s="2536"/>
      <c r="SX180" s="2536"/>
      <c r="SY180" s="2536"/>
      <c r="SZ180" s="2536"/>
      <c r="TA180" s="2536"/>
      <c r="TB180" s="2536"/>
      <c r="TC180" s="2536"/>
      <c r="TD180" s="2536"/>
      <c r="TE180" s="2536"/>
      <c r="TF180" s="2536"/>
      <c r="TG180" s="2536"/>
      <c r="TH180" s="2536"/>
      <c r="TI180" s="2536"/>
      <c r="TJ180" s="2536"/>
      <c r="TK180" s="2536"/>
      <c r="TL180" s="2536"/>
      <c r="TM180" s="2536"/>
      <c r="TN180" s="2536"/>
      <c r="TO180" s="2536"/>
      <c r="TP180" s="2536"/>
      <c r="TQ180" s="2536"/>
      <c r="TR180" s="2536"/>
      <c r="TS180" s="2536"/>
      <c r="TT180" s="2536"/>
      <c r="TU180" s="2536"/>
      <c r="TV180" s="2536"/>
      <c r="TW180" s="2536"/>
      <c r="TX180" s="2536"/>
      <c r="TY180" s="2536"/>
      <c r="TZ180" s="2536"/>
      <c r="UA180" s="2536"/>
      <c r="UB180" s="2536"/>
      <c r="UC180" s="2536"/>
      <c r="UD180" s="2536"/>
      <c r="UE180" s="2536"/>
      <c r="UF180" s="2536"/>
      <c r="UG180" s="2536"/>
      <c r="UH180" s="2536"/>
      <c r="UI180" s="2536"/>
      <c r="UJ180" s="2536"/>
      <c r="UK180" s="2536"/>
      <c r="UL180" s="2536"/>
      <c r="UM180" s="2536"/>
      <c r="UN180" s="2536"/>
      <c r="UO180" s="2536"/>
      <c r="UP180" s="2536"/>
      <c r="UQ180" s="2536"/>
      <c r="UR180" s="2536"/>
    </row>
    <row r="181" spans="358:564" ht="15" customHeight="1">
      <c r="MT181" s="2452" t="s">
        <v>1629</v>
      </c>
      <c r="MU181" s="2453"/>
      <c r="MV181" s="2453"/>
      <c r="MW181" s="3934" t="s">
        <v>1630</v>
      </c>
      <c r="MX181" s="3935"/>
      <c r="MY181" s="3935"/>
      <c r="MZ181" s="3935"/>
      <c r="NA181" s="3935"/>
      <c r="NB181" s="3935"/>
      <c r="NC181" s="3935"/>
      <c r="ND181" s="3935"/>
      <c r="NE181" s="3935"/>
      <c r="NF181" s="3935"/>
      <c r="NG181" s="3935" t="s">
        <v>1630</v>
      </c>
      <c r="NH181" s="3935"/>
      <c r="NI181" s="3935"/>
      <c r="NJ181" s="3935"/>
      <c r="NK181" s="3935"/>
      <c r="NL181" s="3935"/>
      <c r="NM181" s="3935"/>
      <c r="NN181" s="3935"/>
      <c r="NO181" s="3935"/>
      <c r="NP181" s="3935"/>
      <c r="NQ181" s="3935" t="s">
        <v>1658</v>
      </c>
      <c r="NR181" s="3935"/>
      <c r="NS181" s="3935"/>
      <c r="NT181" s="3935"/>
      <c r="NU181" s="3935"/>
      <c r="NV181" s="3935"/>
      <c r="NW181" s="3935"/>
      <c r="NX181" s="3935"/>
      <c r="NY181" s="3935"/>
      <c r="NZ181" s="3935"/>
      <c r="OA181" s="3935" t="s">
        <v>1631</v>
      </c>
      <c r="OB181" s="3935"/>
      <c r="OC181" s="3935"/>
      <c r="OD181" s="3935"/>
      <c r="OE181" s="3935"/>
      <c r="OF181" s="3935"/>
      <c r="OG181" s="3935"/>
      <c r="OH181" s="3935"/>
      <c r="OI181" s="3935"/>
      <c r="OJ181" s="3935"/>
      <c r="OK181" s="3935" t="s">
        <v>1631</v>
      </c>
      <c r="OL181" s="3935"/>
      <c r="OM181" s="3935"/>
      <c r="ON181" s="3935"/>
      <c r="OO181" s="3935"/>
      <c r="OP181" s="3935"/>
      <c r="OQ181" s="3935"/>
      <c r="OR181" s="3935"/>
      <c r="OS181" s="3935"/>
      <c r="OT181" s="3936"/>
      <c r="OU181" s="3934" t="s">
        <v>1667</v>
      </c>
      <c r="OV181" s="3935"/>
      <c r="OW181" s="3935"/>
      <c r="OX181" s="3935"/>
      <c r="OY181" s="3935"/>
      <c r="OZ181" s="3935"/>
      <c r="PA181" s="3935"/>
      <c r="PB181" s="3935"/>
      <c r="PC181" s="3935"/>
      <c r="PD181" s="3935"/>
      <c r="PE181" s="3934" t="s">
        <v>1758</v>
      </c>
      <c r="PF181" s="3935"/>
      <c r="PG181" s="3935"/>
      <c r="PH181" s="3935"/>
      <c r="PI181" s="3935"/>
      <c r="PJ181" s="3935"/>
      <c r="PK181" s="3935"/>
      <c r="PL181" s="3935"/>
      <c r="PM181" s="3935"/>
      <c r="PN181" s="3935"/>
      <c r="PO181" s="3935" t="s">
        <v>1700</v>
      </c>
      <c r="PP181" s="3935"/>
      <c r="PQ181" s="3935"/>
      <c r="PR181" s="3935"/>
      <c r="PS181" s="3935"/>
      <c r="PT181" s="3935"/>
      <c r="PU181" s="3935"/>
      <c r="PV181" s="3935"/>
      <c r="PW181" s="3935"/>
      <c r="PX181" s="3936"/>
      <c r="PY181" s="3934" t="s">
        <v>1687</v>
      </c>
      <c r="PZ181" s="3935"/>
      <c r="QA181" s="3935"/>
      <c r="QB181" s="3935"/>
      <c r="QC181" s="3935"/>
      <c r="QD181" s="3935"/>
      <c r="QE181" s="3935"/>
      <c r="QF181" s="3935"/>
      <c r="QG181" s="3935"/>
      <c r="QH181" s="3935"/>
      <c r="QI181" s="3935" t="s">
        <v>1688</v>
      </c>
      <c r="QJ181" s="3935"/>
      <c r="QK181" s="3935"/>
      <c r="QL181" s="3935"/>
      <c r="QM181" s="3935"/>
      <c r="QN181" s="3935"/>
      <c r="QO181" s="3935"/>
      <c r="QP181" s="3935"/>
      <c r="QQ181" s="3935"/>
      <c r="QR181" s="3936"/>
      <c r="QS181" s="3967" t="s">
        <v>1632</v>
      </c>
      <c r="QT181" s="3968"/>
      <c r="QU181" s="3968"/>
      <c r="QV181" s="3968"/>
      <c r="QW181" s="3968"/>
      <c r="QX181" s="3968"/>
      <c r="QY181" s="3968"/>
      <c r="QZ181" s="3968"/>
      <c r="RA181" s="3968"/>
      <c r="RB181" s="3968"/>
      <c r="RC181" s="4001" t="s">
        <v>1633</v>
      </c>
      <c r="RD181" s="4001"/>
      <c r="RE181" s="4001"/>
      <c r="RF181" s="4001"/>
      <c r="RG181" s="4001"/>
      <c r="RH181" s="4001"/>
      <c r="RI181" s="4001"/>
      <c r="RJ181" s="4001"/>
      <c r="RK181" s="4001"/>
      <c r="RL181" s="4001"/>
      <c r="RM181" s="3968" t="s">
        <v>1634</v>
      </c>
      <c r="RN181" s="3968"/>
      <c r="RO181" s="3968"/>
      <c r="RP181" s="3968"/>
      <c r="RQ181" s="3968"/>
      <c r="RR181" s="3968"/>
      <c r="RS181" s="3968"/>
      <c r="RT181" s="3968"/>
      <c r="RU181" s="3968"/>
      <c r="RV181" s="3968"/>
      <c r="RW181" s="4001" t="s">
        <v>1634</v>
      </c>
      <c r="RX181" s="4001"/>
      <c r="RY181" s="4001"/>
      <c r="RZ181" s="4001"/>
      <c r="SA181" s="4001"/>
      <c r="SB181" s="4001"/>
      <c r="SC181" s="4001"/>
      <c r="SD181" s="4001"/>
      <c r="SE181" s="4001"/>
      <c r="SF181" s="4002"/>
      <c r="SG181" s="2536"/>
      <c r="SH181" s="2536"/>
      <c r="SI181" s="2536"/>
      <c r="SJ181" s="2536"/>
      <c r="SK181" s="2536"/>
      <c r="SL181" s="2536"/>
      <c r="SM181" s="2536"/>
      <c r="SN181" s="2536"/>
      <c r="SO181" s="2536"/>
      <c r="SP181" s="2536"/>
      <c r="SQ181" s="2536"/>
      <c r="SR181" s="2536"/>
      <c r="SS181" s="2536"/>
      <c r="ST181" s="2536"/>
      <c r="SU181" s="2536"/>
      <c r="SV181" s="2536"/>
      <c r="SW181" s="2536"/>
      <c r="SX181" s="2536"/>
      <c r="SY181" s="2536"/>
      <c r="SZ181" s="2536"/>
      <c r="TA181" s="2536"/>
      <c r="TB181" s="2536"/>
      <c r="TC181" s="2536"/>
      <c r="TD181" s="2536"/>
      <c r="TE181" s="2536"/>
      <c r="TF181" s="2536"/>
      <c r="TG181" s="2536"/>
      <c r="TH181" s="2536"/>
      <c r="TI181" s="2536"/>
      <c r="TJ181" s="2536"/>
      <c r="TK181" s="2536"/>
      <c r="TL181" s="2536"/>
      <c r="TM181" s="2536"/>
      <c r="TN181" s="2536"/>
      <c r="TO181" s="2536"/>
      <c r="TP181" s="2536"/>
      <c r="TQ181" s="2536"/>
      <c r="TR181" s="2536"/>
      <c r="TS181" s="2536"/>
      <c r="TT181" s="2536"/>
      <c r="TU181" s="2536"/>
      <c r="TV181" s="2536"/>
      <c r="TW181" s="2536"/>
      <c r="TX181" s="2536"/>
      <c r="TY181" s="2536"/>
      <c r="TZ181" s="2536"/>
      <c r="UA181" s="2536"/>
      <c r="UB181" s="2536"/>
      <c r="UC181" s="2536"/>
      <c r="UD181" s="2536"/>
      <c r="UE181" s="2536"/>
      <c r="UF181" s="2536"/>
      <c r="UG181" s="2536"/>
      <c r="UH181" s="2536"/>
      <c r="UI181" s="2536"/>
      <c r="UJ181" s="2536"/>
      <c r="UK181" s="2536"/>
      <c r="UL181" s="2536"/>
      <c r="UM181" s="2536"/>
      <c r="UN181" s="2536"/>
      <c r="UO181" s="2536"/>
      <c r="UP181" s="2536"/>
      <c r="UQ181" s="2536"/>
      <c r="UR181" s="2536"/>
    </row>
    <row r="182" spans="358:564" ht="15" customHeight="1">
      <c r="MT182" s="2454" t="s">
        <v>1635</v>
      </c>
      <c r="MU182" s="2450"/>
      <c r="MV182" s="2450"/>
      <c r="MW182" s="3920" t="s">
        <v>1664</v>
      </c>
      <c r="MX182" s="3917"/>
      <c r="MY182" s="3917"/>
      <c r="MZ182" s="3917"/>
      <c r="NA182" s="3917"/>
      <c r="NB182" s="3917"/>
      <c r="NC182" s="3917"/>
      <c r="ND182" s="3917"/>
      <c r="NE182" s="3917"/>
      <c r="NF182" s="3917"/>
      <c r="NG182" s="3917" t="s">
        <v>942</v>
      </c>
      <c r="NH182" s="3917"/>
      <c r="NI182" s="3917"/>
      <c r="NJ182" s="3917"/>
      <c r="NK182" s="3917"/>
      <c r="NL182" s="3917"/>
      <c r="NM182" s="3917"/>
      <c r="NN182" s="3917"/>
      <c r="NO182" s="3917"/>
      <c r="NP182" s="3917"/>
      <c r="NQ182" s="3917" t="s">
        <v>942</v>
      </c>
      <c r="NR182" s="3917"/>
      <c r="NS182" s="3917"/>
      <c r="NT182" s="3917"/>
      <c r="NU182" s="3917"/>
      <c r="NV182" s="3917"/>
      <c r="NW182" s="3917"/>
      <c r="NX182" s="3917"/>
      <c r="NY182" s="3917"/>
      <c r="NZ182" s="3917"/>
      <c r="OA182" s="3917" t="s">
        <v>942</v>
      </c>
      <c r="OB182" s="3917"/>
      <c r="OC182" s="3917"/>
      <c r="OD182" s="3917"/>
      <c r="OE182" s="3917"/>
      <c r="OF182" s="3917"/>
      <c r="OG182" s="3917"/>
      <c r="OH182" s="3917"/>
      <c r="OI182" s="3917"/>
      <c r="OJ182" s="3917"/>
      <c r="OK182" s="3917" t="s">
        <v>942</v>
      </c>
      <c r="OL182" s="3917"/>
      <c r="OM182" s="3917"/>
      <c r="ON182" s="3917"/>
      <c r="OO182" s="3917"/>
      <c r="OP182" s="3917"/>
      <c r="OQ182" s="3917"/>
      <c r="OR182" s="3917"/>
      <c r="OS182" s="3917"/>
      <c r="OT182" s="3904"/>
      <c r="OU182" s="3920" t="s">
        <v>942</v>
      </c>
      <c r="OV182" s="3917"/>
      <c r="OW182" s="3917"/>
      <c r="OX182" s="3917"/>
      <c r="OY182" s="3917"/>
      <c r="OZ182" s="3917"/>
      <c r="PA182" s="3917"/>
      <c r="PB182" s="3917"/>
      <c r="PC182" s="3917"/>
      <c r="PD182" s="3917"/>
      <c r="PE182" s="3920" t="s">
        <v>1689</v>
      </c>
      <c r="PF182" s="3917"/>
      <c r="PG182" s="3917"/>
      <c r="PH182" s="3917"/>
      <c r="PI182" s="3917"/>
      <c r="PJ182" s="3917"/>
      <c r="PK182" s="3917"/>
      <c r="PL182" s="3917"/>
      <c r="PM182" s="3917"/>
      <c r="PN182" s="3917"/>
      <c r="PO182" s="3917" t="s">
        <v>1689</v>
      </c>
      <c r="PP182" s="3917"/>
      <c r="PQ182" s="3917"/>
      <c r="PR182" s="3917"/>
      <c r="PS182" s="3917"/>
      <c r="PT182" s="3917"/>
      <c r="PU182" s="3917"/>
      <c r="PV182" s="3917"/>
      <c r="PW182" s="3917"/>
      <c r="PX182" s="3904"/>
      <c r="PY182" s="3920" t="s">
        <v>1689</v>
      </c>
      <c r="PZ182" s="3917"/>
      <c r="QA182" s="3917"/>
      <c r="QB182" s="3917"/>
      <c r="QC182" s="3917"/>
      <c r="QD182" s="3917"/>
      <c r="QE182" s="3917"/>
      <c r="QF182" s="3917"/>
      <c r="QG182" s="3917"/>
      <c r="QH182" s="3917"/>
      <c r="QI182" s="3917" t="s">
        <v>1689</v>
      </c>
      <c r="QJ182" s="3917"/>
      <c r="QK182" s="3917"/>
      <c r="QL182" s="3917"/>
      <c r="QM182" s="3917"/>
      <c r="QN182" s="3917"/>
      <c r="QO182" s="3917"/>
      <c r="QP182" s="3917"/>
      <c r="QQ182" s="3917"/>
      <c r="QR182" s="3904"/>
      <c r="QS182" s="3922" t="s">
        <v>942</v>
      </c>
      <c r="QT182" s="3923"/>
      <c r="QU182" s="3923"/>
      <c r="QV182" s="3923"/>
      <c r="QW182" s="3923"/>
      <c r="QX182" s="3923"/>
      <c r="QY182" s="3923"/>
      <c r="QZ182" s="3923"/>
      <c r="RA182" s="3923"/>
      <c r="RB182" s="3923"/>
      <c r="RC182" s="3965" t="s">
        <v>1636</v>
      </c>
      <c r="RD182" s="3965"/>
      <c r="RE182" s="3965"/>
      <c r="RF182" s="3965"/>
      <c r="RG182" s="3965"/>
      <c r="RH182" s="3965"/>
      <c r="RI182" s="3965"/>
      <c r="RJ182" s="3965"/>
      <c r="RK182" s="3965"/>
      <c r="RL182" s="3965"/>
      <c r="RM182" s="3923" t="s">
        <v>1637</v>
      </c>
      <c r="RN182" s="3923"/>
      <c r="RO182" s="3923"/>
      <c r="RP182" s="3923"/>
      <c r="RQ182" s="3923"/>
      <c r="RR182" s="3923"/>
      <c r="RS182" s="3923"/>
      <c r="RT182" s="3923"/>
      <c r="RU182" s="3923"/>
      <c r="RV182" s="3923"/>
      <c r="RW182" s="3965" t="s">
        <v>1638</v>
      </c>
      <c r="RX182" s="3965"/>
      <c r="RY182" s="3965"/>
      <c r="RZ182" s="3965"/>
      <c r="SA182" s="3965"/>
      <c r="SB182" s="3965"/>
      <c r="SC182" s="3965"/>
      <c r="SD182" s="3965"/>
      <c r="SE182" s="3965"/>
      <c r="SF182" s="3966"/>
      <c r="SG182" s="2536"/>
      <c r="SH182" s="2536"/>
      <c r="SI182" s="2536"/>
      <c r="SJ182" s="2536"/>
      <c r="SK182" s="2536"/>
      <c r="SL182" s="2536"/>
      <c r="SM182" s="2536"/>
      <c r="SN182" s="2536"/>
      <c r="SO182" s="2536"/>
      <c r="SP182" s="2536"/>
      <c r="SQ182" s="2536"/>
      <c r="SR182" s="2536"/>
      <c r="SS182" s="2536"/>
      <c r="ST182" s="2536"/>
      <c r="SU182" s="2536"/>
      <c r="SV182" s="2536"/>
      <c r="SW182" s="2536"/>
      <c r="SX182" s="2536"/>
      <c r="SY182" s="2536"/>
      <c r="SZ182" s="2536"/>
      <c r="TA182" s="2536"/>
      <c r="TB182" s="2536"/>
      <c r="TC182" s="2536"/>
      <c r="TD182" s="2536"/>
      <c r="TE182" s="2536"/>
      <c r="TF182" s="2536"/>
      <c r="TG182" s="2536"/>
      <c r="TH182" s="2536"/>
      <c r="TI182" s="2536"/>
      <c r="TJ182" s="2536"/>
      <c r="TK182" s="2536"/>
      <c r="TL182" s="2536"/>
      <c r="TM182" s="2536"/>
      <c r="TN182" s="2536"/>
      <c r="TO182" s="2536"/>
      <c r="TP182" s="2536"/>
      <c r="TQ182" s="2536"/>
      <c r="TR182" s="2536"/>
      <c r="TS182" s="2536"/>
      <c r="TT182" s="2536"/>
      <c r="TU182" s="2536"/>
      <c r="TV182" s="2536"/>
      <c r="TW182" s="2536"/>
      <c r="TX182" s="2536"/>
      <c r="TY182" s="2536"/>
      <c r="TZ182" s="2536"/>
      <c r="UA182" s="2536"/>
      <c r="UB182" s="2536"/>
      <c r="UC182" s="2536"/>
      <c r="UD182" s="2536"/>
      <c r="UE182" s="2536"/>
      <c r="UF182" s="2536"/>
      <c r="UG182" s="2536"/>
      <c r="UH182" s="2536"/>
      <c r="UI182" s="2536"/>
      <c r="UJ182" s="2536"/>
      <c r="UK182" s="2536"/>
      <c r="UL182" s="2536"/>
      <c r="UM182" s="2536"/>
      <c r="UN182" s="2536"/>
      <c r="UO182" s="2536"/>
      <c r="UP182" s="2536"/>
      <c r="UQ182" s="2536"/>
      <c r="UR182" s="2536"/>
    </row>
    <row r="183" spans="358:564" ht="15" customHeight="1">
      <c r="MT183" s="2454" t="s">
        <v>1639</v>
      </c>
      <c r="MU183" s="2449" t="s">
        <v>1640</v>
      </c>
      <c r="MV183" s="2450"/>
      <c r="MW183" s="3912" t="s">
        <v>1837</v>
      </c>
      <c r="MX183" s="3913"/>
      <c r="MY183" s="3913"/>
      <c r="MZ183" s="3913"/>
      <c r="NA183" s="3913"/>
      <c r="NB183" s="3913"/>
      <c r="NC183" s="3913"/>
      <c r="ND183" s="3913"/>
      <c r="NE183" s="3913"/>
      <c r="NF183" s="3913"/>
      <c r="NG183" s="3913" t="s">
        <v>1837</v>
      </c>
      <c r="NH183" s="3913"/>
      <c r="NI183" s="3913"/>
      <c r="NJ183" s="3913"/>
      <c r="NK183" s="3913"/>
      <c r="NL183" s="3913"/>
      <c r="NM183" s="3913"/>
      <c r="NN183" s="3913"/>
      <c r="NO183" s="3913"/>
      <c r="NP183" s="3913"/>
      <c r="NQ183" s="3913" t="s">
        <v>1837</v>
      </c>
      <c r="NR183" s="3913"/>
      <c r="NS183" s="3913"/>
      <c r="NT183" s="3913"/>
      <c r="NU183" s="3913"/>
      <c r="NV183" s="3913"/>
      <c r="NW183" s="3913"/>
      <c r="NX183" s="3913"/>
      <c r="NY183" s="3913"/>
      <c r="NZ183" s="3913"/>
      <c r="OA183" s="3913" t="s">
        <v>1838</v>
      </c>
      <c r="OB183" s="3913"/>
      <c r="OC183" s="3913"/>
      <c r="OD183" s="3913"/>
      <c r="OE183" s="3913"/>
      <c r="OF183" s="3913"/>
      <c r="OG183" s="3913"/>
      <c r="OH183" s="3913"/>
      <c r="OI183" s="3913"/>
      <c r="OJ183" s="3913"/>
      <c r="OK183" s="3913" t="s">
        <v>1837</v>
      </c>
      <c r="OL183" s="3913"/>
      <c r="OM183" s="3913"/>
      <c r="ON183" s="3913"/>
      <c r="OO183" s="3913"/>
      <c r="OP183" s="3913"/>
      <c r="OQ183" s="3913"/>
      <c r="OR183" s="3913"/>
      <c r="OS183" s="3913"/>
      <c r="OT183" s="3914"/>
      <c r="OU183" s="4139" t="s">
        <v>1839</v>
      </c>
      <c r="OV183" s="3913"/>
      <c r="OW183" s="3913"/>
      <c r="OX183" s="3913"/>
      <c r="OY183" s="3913"/>
      <c r="OZ183" s="3913"/>
      <c r="PA183" s="3913"/>
      <c r="PB183" s="3913"/>
      <c r="PC183" s="3913"/>
      <c r="PD183" s="3913"/>
      <c r="PE183" s="4139" t="s">
        <v>1840</v>
      </c>
      <c r="PF183" s="3913"/>
      <c r="PG183" s="3913"/>
      <c r="PH183" s="3913"/>
      <c r="PI183" s="3913"/>
      <c r="PJ183" s="3913"/>
      <c r="PK183" s="3913"/>
      <c r="PL183" s="3913"/>
      <c r="PM183" s="3913"/>
      <c r="PN183" s="3913"/>
      <c r="PO183" s="3969" t="s">
        <v>1841</v>
      </c>
      <c r="PP183" s="3913"/>
      <c r="PQ183" s="3913"/>
      <c r="PR183" s="3913"/>
      <c r="PS183" s="3913"/>
      <c r="PT183" s="3913"/>
      <c r="PU183" s="3913"/>
      <c r="PV183" s="3913"/>
      <c r="PW183" s="3913"/>
      <c r="PX183" s="3914"/>
      <c r="PY183" s="4139" t="s">
        <v>1840</v>
      </c>
      <c r="PZ183" s="3913"/>
      <c r="QA183" s="3913"/>
      <c r="QB183" s="3913"/>
      <c r="QC183" s="3913"/>
      <c r="QD183" s="3913"/>
      <c r="QE183" s="3913"/>
      <c r="QF183" s="3913"/>
      <c r="QG183" s="3913"/>
      <c r="QH183" s="3913"/>
      <c r="QI183" s="3969" t="s">
        <v>1841</v>
      </c>
      <c r="QJ183" s="3913"/>
      <c r="QK183" s="3913"/>
      <c r="QL183" s="3913"/>
      <c r="QM183" s="3913"/>
      <c r="QN183" s="3913"/>
      <c r="QO183" s="3913"/>
      <c r="QP183" s="3913"/>
      <c r="QQ183" s="3913"/>
      <c r="QR183" s="3914"/>
      <c r="QS183" s="3922">
        <v>85</v>
      </c>
      <c r="QT183" s="3923"/>
      <c r="QU183" s="3923"/>
      <c r="QV183" s="3923"/>
      <c r="QW183" s="3923"/>
      <c r="QX183" s="3923"/>
      <c r="QY183" s="3923"/>
      <c r="QZ183" s="3923"/>
      <c r="RA183" s="3923"/>
      <c r="RB183" s="3923"/>
      <c r="RC183" s="3965">
        <v>85</v>
      </c>
      <c r="RD183" s="3965"/>
      <c r="RE183" s="3965"/>
      <c r="RF183" s="3965"/>
      <c r="RG183" s="3965"/>
      <c r="RH183" s="3965"/>
      <c r="RI183" s="3965"/>
      <c r="RJ183" s="3965"/>
      <c r="RK183" s="3965"/>
      <c r="RL183" s="3965"/>
      <c r="RM183" s="3923">
        <v>78</v>
      </c>
      <c r="RN183" s="3923"/>
      <c r="RO183" s="3923"/>
      <c r="RP183" s="3923"/>
      <c r="RQ183" s="3923"/>
      <c r="RR183" s="3923"/>
      <c r="RS183" s="3923"/>
      <c r="RT183" s="3923"/>
      <c r="RU183" s="3923"/>
      <c r="RV183" s="3923"/>
      <c r="RW183" s="3965">
        <v>78</v>
      </c>
      <c r="RX183" s="3965"/>
      <c r="RY183" s="3965"/>
      <c r="RZ183" s="3965"/>
      <c r="SA183" s="3965"/>
      <c r="SB183" s="3965"/>
      <c r="SC183" s="3965"/>
      <c r="SD183" s="3965"/>
      <c r="SE183" s="3965"/>
      <c r="SF183" s="3966"/>
      <c r="SG183" s="2536"/>
      <c r="SH183" s="2536"/>
      <c r="SI183" s="2536"/>
      <c r="SJ183" s="2536"/>
      <c r="SK183" s="2536"/>
      <c r="SL183" s="2536"/>
      <c r="SM183" s="2536"/>
      <c r="SN183" s="2536"/>
      <c r="SO183" s="2536"/>
      <c r="SP183" s="2536"/>
      <c r="SQ183" s="2536"/>
      <c r="SR183" s="2536"/>
      <c r="SS183" s="2536"/>
      <c r="ST183" s="2536"/>
      <c r="SU183" s="2536"/>
      <c r="SV183" s="2536"/>
      <c r="SW183" s="2536"/>
      <c r="SX183" s="2536"/>
      <c r="SY183" s="2536"/>
      <c r="SZ183" s="2536"/>
      <c r="TA183" s="2536"/>
      <c r="TB183" s="2536"/>
      <c r="TC183" s="2536"/>
      <c r="TD183" s="2536"/>
      <c r="TE183" s="2536"/>
      <c r="TF183" s="2536"/>
      <c r="TG183" s="2536"/>
      <c r="TH183" s="2536"/>
      <c r="TI183" s="2536"/>
      <c r="TJ183" s="2536"/>
      <c r="TK183" s="2536"/>
      <c r="TL183" s="2536"/>
      <c r="TM183" s="2536"/>
      <c r="TN183" s="2536"/>
      <c r="TO183" s="2536"/>
      <c r="TP183" s="2536"/>
      <c r="TQ183" s="2536"/>
      <c r="TR183" s="2536"/>
      <c r="TS183" s="2536"/>
      <c r="TT183" s="2536"/>
      <c r="TU183" s="2536"/>
      <c r="TV183" s="2536"/>
      <c r="TW183" s="2536"/>
      <c r="TX183" s="2536"/>
      <c r="TY183" s="2536"/>
      <c r="TZ183" s="2536"/>
      <c r="UA183" s="2536"/>
      <c r="UB183" s="2536"/>
      <c r="UC183" s="2536"/>
      <c r="UD183" s="2536"/>
      <c r="UE183" s="2536"/>
      <c r="UF183" s="2536"/>
      <c r="UG183" s="2536"/>
      <c r="UH183" s="2536"/>
      <c r="UI183" s="2536"/>
      <c r="UJ183" s="2536"/>
      <c r="UK183" s="2536"/>
      <c r="UL183" s="2536"/>
      <c r="UM183" s="2536"/>
      <c r="UN183" s="2536"/>
      <c r="UO183" s="2536"/>
      <c r="UP183" s="2536"/>
      <c r="UQ183" s="2536"/>
      <c r="UR183" s="2536"/>
    </row>
    <row r="184" spans="358:564" ht="15" customHeight="1">
      <c r="MT184" s="2454" t="s">
        <v>1641</v>
      </c>
      <c r="MU184" s="2449" t="s">
        <v>1642</v>
      </c>
      <c r="MV184" s="2450"/>
      <c r="MW184" s="3915" t="s">
        <v>899</v>
      </c>
      <c r="MX184" s="3916"/>
      <c r="MY184" s="3916"/>
      <c r="MZ184" s="3916"/>
      <c r="NA184" s="3916"/>
      <c r="NB184" s="3916"/>
      <c r="NC184" s="3916"/>
      <c r="ND184" s="3916"/>
      <c r="NE184" s="3916"/>
      <c r="NF184" s="3916"/>
      <c r="NG184" s="3917">
        <v>163</v>
      </c>
      <c r="NH184" s="3917"/>
      <c r="NI184" s="3917"/>
      <c r="NJ184" s="3917"/>
      <c r="NK184" s="3917"/>
      <c r="NL184" s="3917"/>
      <c r="NM184" s="3917"/>
      <c r="NN184" s="3917"/>
      <c r="NO184" s="3917"/>
      <c r="NP184" s="3917"/>
      <c r="NQ184" s="3917">
        <v>163</v>
      </c>
      <c r="NR184" s="3917"/>
      <c r="NS184" s="3917"/>
      <c r="NT184" s="3917"/>
      <c r="NU184" s="3917"/>
      <c r="NV184" s="3917"/>
      <c r="NW184" s="3917"/>
      <c r="NX184" s="3917"/>
      <c r="NY184" s="3917"/>
      <c r="NZ184" s="3917"/>
      <c r="OA184" s="3917">
        <v>180</v>
      </c>
      <c r="OB184" s="3917"/>
      <c r="OC184" s="3917"/>
      <c r="OD184" s="3917"/>
      <c r="OE184" s="3917"/>
      <c r="OF184" s="3917"/>
      <c r="OG184" s="3917"/>
      <c r="OH184" s="3917"/>
      <c r="OI184" s="3917"/>
      <c r="OJ184" s="3917"/>
      <c r="OK184" s="3917">
        <v>246</v>
      </c>
      <c r="OL184" s="3917"/>
      <c r="OM184" s="3917"/>
      <c r="ON184" s="3917"/>
      <c r="OO184" s="3917"/>
      <c r="OP184" s="3917"/>
      <c r="OQ184" s="3917"/>
      <c r="OR184" s="3917"/>
      <c r="OS184" s="3917"/>
      <c r="OT184" s="3904"/>
      <c r="OU184" s="3920">
        <v>163</v>
      </c>
      <c r="OV184" s="3917"/>
      <c r="OW184" s="3917"/>
      <c r="OX184" s="3917"/>
      <c r="OY184" s="3917"/>
      <c r="OZ184" s="3917"/>
      <c r="PA184" s="3917"/>
      <c r="PB184" s="3917"/>
      <c r="PC184" s="3917"/>
      <c r="PD184" s="3917"/>
      <c r="PE184" s="3920">
        <v>545</v>
      </c>
      <c r="PF184" s="3917"/>
      <c r="PG184" s="3917"/>
      <c r="PH184" s="3917"/>
      <c r="PI184" s="3917"/>
      <c r="PJ184" s="3917"/>
      <c r="PK184" s="3917"/>
      <c r="PL184" s="3917"/>
      <c r="PM184" s="3917"/>
      <c r="PN184" s="3917"/>
      <c r="PO184" s="3916" t="s">
        <v>899</v>
      </c>
      <c r="PP184" s="3916"/>
      <c r="PQ184" s="3916"/>
      <c r="PR184" s="3916"/>
      <c r="PS184" s="3916"/>
      <c r="PT184" s="3916"/>
      <c r="PU184" s="3916"/>
      <c r="PV184" s="3916"/>
      <c r="PW184" s="3916"/>
      <c r="PX184" s="3921"/>
      <c r="PY184" s="3920">
        <v>510</v>
      </c>
      <c r="PZ184" s="3917"/>
      <c r="QA184" s="3917"/>
      <c r="QB184" s="3917"/>
      <c r="QC184" s="3917"/>
      <c r="QD184" s="3917"/>
      <c r="QE184" s="3917"/>
      <c r="QF184" s="3917"/>
      <c r="QG184" s="3917"/>
      <c r="QH184" s="3917"/>
      <c r="QI184" s="3916" t="s">
        <v>899</v>
      </c>
      <c r="QJ184" s="3916"/>
      <c r="QK184" s="3916"/>
      <c r="QL184" s="3916"/>
      <c r="QM184" s="3916"/>
      <c r="QN184" s="3916"/>
      <c r="QO184" s="3916"/>
      <c r="QP184" s="3916"/>
      <c r="QQ184" s="3916"/>
      <c r="QR184" s="3921"/>
      <c r="QS184" s="3922">
        <v>435</v>
      </c>
      <c r="QT184" s="3923"/>
      <c r="QU184" s="3923"/>
      <c r="QV184" s="3923"/>
      <c r="QW184" s="3923"/>
      <c r="QX184" s="3923"/>
      <c r="QY184" s="3923"/>
      <c r="QZ184" s="3923"/>
      <c r="RA184" s="3923"/>
      <c r="RB184" s="3923"/>
      <c r="RC184" s="3965">
        <v>529</v>
      </c>
      <c r="RD184" s="3965"/>
      <c r="RE184" s="3965"/>
      <c r="RF184" s="3965"/>
      <c r="RG184" s="3965"/>
      <c r="RH184" s="3965"/>
      <c r="RI184" s="3965"/>
      <c r="RJ184" s="3965"/>
      <c r="RK184" s="3965"/>
      <c r="RL184" s="3965"/>
      <c r="RM184" s="3923">
        <v>655</v>
      </c>
      <c r="RN184" s="3923"/>
      <c r="RO184" s="3923"/>
      <c r="RP184" s="3923"/>
      <c r="RQ184" s="3923"/>
      <c r="RR184" s="3923"/>
      <c r="RS184" s="3923"/>
      <c r="RT184" s="3923"/>
      <c r="RU184" s="3923"/>
      <c r="RV184" s="3923"/>
      <c r="RW184" s="3965">
        <v>529</v>
      </c>
      <c r="RX184" s="3965"/>
      <c r="RY184" s="3965"/>
      <c r="RZ184" s="3965"/>
      <c r="SA184" s="3965"/>
      <c r="SB184" s="3965"/>
      <c r="SC184" s="3965"/>
      <c r="SD184" s="3965"/>
      <c r="SE184" s="3965"/>
      <c r="SF184" s="3966"/>
      <c r="SG184" s="2536"/>
      <c r="SH184" s="2536"/>
      <c r="SI184" s="2536"/>
      <c r="SJ184" s="2536"/>
      <c r="SK184" s="2536"/>
      <c r="SL184" s="2536"/>
      <c r="SM184" s="2536"/>
      <c r="SN184" s="2536"/>
      <c r="SO184" s="2536"/>
      <c r="SP184" s="2536"/>
      <c r="SQ184" s="2536"/>
      <c r="SR184" s="2536"/>
      <c r="SS184" s="2536"/>
      <c r="ST184" s="2536"/>
      <c r="SU184" s="2536"/>
      <c r="SV184" s="2536"/>
      <c r="SW184" s="2536"/>
      <c r="SX184" s="2536"/>
      <c r="SY184" s="2536"/>
      <c r="SZ184" s="2536"/>
      <c r="TA184" s="2536"/>
      <c r="TB184" s="2536"/>
      <c r="TC184" s="2536"/>
      <c r="TD184" s="2536"/>
      <c r="TE184" s="2536"/>
      <c r="TF184" s="2536"/>
      <c r="TG184" s="2536"/>
      <c r="TH184" s="2536"/>
      <c r="TI184" s="2536"/>
      <c r="TJ184" s="2536"/>
      <c r="TK184" s="2536"/>
      <c r="TL184" s="2536"/>
      <c r="TM184" s="2536"/>
      <c r="TN184" s="2536"/>
      <c r="TO184" s="2536"/>
      <c r="TP184" s="2536"/>
      <c r="TQ184" s="2536"/>
      <c r="TR184" s="2536"/>
      <c r="TS184" s="2536"/>
      <c r="TT184" s="2536"/>
      <c r="TU184" s="2536"/>
      <c r="TV184" s="2536"/>
      <c r="TW184" s="2536"/>
      <c r="TX184" s="2536"/>
      <c r="TY184" s="2536"/>
      <c r="TZ184" s="2536"/>
      <c r="UA184" s="2536"/>
      <c r="UB184" s="2536"/>
      <c r="UC184" s="2536"/>
      <c r="UD184" s="2536"/>
      <c r="UE184" s="2536"/>
      <c r="UF184" s="2536"/>
      <c r="UG184" s="2536"/>
      <c r="UH184" s="2536"/>
      <c r="UI184" s="2536"/>
      <c r="UJ184" s="2536"/>
      <c r="UK184" s="2536"/>
      <c r="UL184" s="2536"/>
      <c r="UM184" s="2536"/>
      <c r="UN184" s="2536"/>
      <c r="UO184" s="2536"/>
      <c r="UP184" s="2536"/>
      <c r="UQ184" s="2536"/>
      <c r="UR184" s="2536"/>
    </row>
    <row r="185" spans="358:564" ht="15" customHeight="1">
      <c r="MT185" s="2454" t="s">
        <v>1645</v>
      </c>
      <c r="MU185" s="2450"/>
      <c r="MV185" s="2450"/>
      <c r="MW185" s="3915" t="s">
        <v>899</v>
      </c>
      <c r="MX185" s="3916"/>
      <c r="MY185" s="3916"/>
      <c r="MZ185" s="3916"/>
      <c r="NA185" s="3916"/>
      <c r="NB185" s="3916"/>
      <c r="NC185" s="3916"/>
      <c r="ND185" s="3916"/>
      <c r="NE185" s="3916"/>
      <c r="NF185" s="3916"/>
      <c r="NG185" s="4130" t="s">
        <v>1695</v>
      </c>
      <c r="NH185" s="4130"/>
      <c r="NI185" s="4130"/>
      <c r="NJ185" s="4130"/>
      <c r="NK185" s="4130"/>
      <c r="NL185" s="4130"/>
      <c r="NM185" s="4130"/>
      <c r="NN185" s="4130"/>
      <c r="NO185" s="4130"/>
      <c r="NP185" s="4130"/>
      <c r="NQ185" s="4130" t="s">
        <v>1694</v>
      </c>
      <c r="NR185" s="4130"/>
      <c r="NS185" s="4130"/>
      <c r="NT185" s="4130"/>
      <c r="NU185" s="4130"/>
      <c r="NV185" s="4130"/>
      <c r="NW185" s="4130"/>
      <c r="NX185" s="4130"/>
      <c r="NY185" s="4130"/>
      <c r="NZ185" s="4130"/>
      <c r="OA185" s="4130" t="s">
        <v>1693</v>
      </c>
      <c r="OB185" s="4130"/>
      <c r="OC185" s="4130"/>
      <c r="OD185" s="4130"/>
      <c r="OE185" s="4130"/>
      <c r="OF185" s="4130"/>
      <c r="OG185" s="4130"/>
      <c r="OH185" s="4130"/>
      <c r="OI185" s="4130"/>
      <c r="OJ185" s="4130"/>
      <c r="OK185" s="4130" t="s">
        <v>1692</v>
      </c>
      <c r="OL185" s="4130"/>
      <c r="OM185" s="4130"/>
      <c r="ON185" s="4130"/>
      <c r="OO185" s="4130"/>
      <c r="OP185" s="4130"/>
      <c r="OQ185" s="4130"/>
      <c r="OR185" s="4130"/>
      <c r="OS185" s="4130"/>
      <c r="OT185" s="4131"/>
      <c r="OU185" s="4132" t="s">
        <v>1691</v>
      </c>
      <c r="OV185" s="4130"/>
      <c r="OW185" s="4130"/>
      <c r="OX185" s="4130"/>
      <c r="OY185" s="4130"/>
      <c r="OZ185" s="4130"/>
      <c r="PA185" s="4130"/>
      <c r="PB185" s="4130"/>
      <c r="PC185" s="4130"/>
      <c r="PD185" s="4130"/>
      <c r="PE185" s="4132" t="s">
        <v>1757</v>
      </c>
      <c r="PF185" s="4130"/>
      <c r="PG185" s="4130"/>
      <c r="PH185" s="4130"/>
      <c r="PI185" s="4130"/>
      <c r="PJ185" s="4130"/>
      <c r="PK185" s="4130"/>
      <c r="PL185" s="4130"/>
      <c r="PM185" s="4130"/>
      <c r="PN185" s="4130"/>
      <c r="PO185" s="3916" t="s">
        <v>899</v>
      </c>
      <c r="PP185" s="3916"/>
      <c r="PQ185" s="3916"/>
      <c r="PR185" s="3916"/>
      <c r="PS185" s="3916"/>
      <c r="PT185" s="3916"/>
      <c r="PU185" s="3916"/>
      <c r="PV185" s="3916"/>
      <c r="PW185" s="3916"/>
      <c r="PX185" s="3921"/>
      <c r="PY185" s="4132" t="s">
        <v>1690</v>
      </c>
      <c r="PZ185" s="4130"/>
      <c r="QA185" s="4130"/>
      <c r="QB185" s="4130"/>
      <c r="QC185" s="4130"/>
      <c r="QD185" s="4130"/>
      <c r="QE185" s="4130"/>
      <c r="QF185" s="4130"/>
      <c r="QG185" s="4130"/>
      <c r="QH185" s="4130"/>
      <c r="QI185" s="3916" t="s">
        <v>899</v>
      </c>
      <c r="QJ185" s="3916"/>
      <c r="QK185" s="3916"/>
      <c r="QL185" s="3916"/>
      <c r="QM185" s="3916"/>
      <c r="QN185" s="3916"/>
      <c r="QO185" s="3916"/>
      <c r="QP185" s="3916"/>
      <c r="QQ185" s="3916"/>
      <c r="QR185" s="3921"/>
      <c r="QS185" s="3920" t="s">
        <v>1701</v>
      </c>
      <c r="QT185" s="3917"/>
      <c r="QU185" s="3917"/>
      <c r="QV185" s="3917"/>
      <c r="QW185" s="3917"/>
      <c r="QX185" s="3917"/>
      <c r="QY185" s="3917"/>
      <c r="QZ185" s="3917"/>
      <c r="RA185" s="3917"/>
      <c r="RB185" s="3917"/>
      <c r="RC185" s="3917"/>
      <c r="RD185" s="3917"/>
      <c r="RE185" s="3917"/>
      <c r="RF185" s="3917"/>
      <c r="RG185" s="3917"/>
      <c r="RH185" s="3917"/>
      <c r="RI185" s="3917"/>
      <c r="RJ185" s="3917"/>
      <c r="RK185" s="3917"/>
      <c r="RL185" s="3904"/>
      <c r="RM185" s="3917" t="s">
        <v>1646</v>
      </c>
      <c r="RN185" s="3917"/>
      <c r="RO185" s="3917"/>
      <c r="RP185" s="3917"/>
      <c r="RQ185" s="3917"/>
      <c r="RR185" s="3917"/>
      <c r="RS185" s="3917"/>
      <c r="RT185" s="3917"/>
      <c r="RU185" s="3917"/>
      <c r="RV185" s="3917"/>
      <c r="RW185" s="3917"/>
      <c r="RX185" s="3917"/>
      <c r="RY185" s="3917"/>
      <c r="RZ185" s="3917"/>
      <c r="SA185" s="3917"/>
      <c r="SB185" s="3917"/>
      <c r="SC185" s="3917"/>
      <c r="SD185" s="3917"/>
      <c r="SE185" s="3917"/>
      <c r="SF185" s="3904"/>
      <c r="SG185" s="2536"/>
      <c r="SH185" s="2536"/>
      <c r="SI185" s="2536"/>
      <c r="SJ185" s="2536"/>
      <c r="SK185" s="2536"/>
      <c r="SL185" s="2536"/>
      <c r="SM185" s="2536"/>
      <c r="SN185" s="2536"/>
      <c r="SO185" s="2536"/>
      <c r="SP185" s="2536"/>
      <c r="SQ185" s="2536"/>
      <c r="SR185" s="2536"/>
      <c r="SS185" s="2536"/>
      <c r="ST185" s="2536"/>
      <c r="SU185" s="2536"/>
      <c r="SV185" s="2536"/>
      <c r="SW185" s="2536"/>
      <c r="SX185" s="2536"/>
      <c r="SY185" s="2536"/>
      <c r="SZ185" s="2536"/>
      <c r="TA185" s="2536"/>
      <c r="TB185" s="2536"/>
      <c r="TC185" s="2536"/>
      <c r="TD185" s="2536"/>
      <c r="TE185" s="2536"/>
      <c r="TF185" s="2536"/>
      <c r="TG185" s="2536"/>
      <c r="TH185" s="2536"/>
      <c r="TI185" s="2536"/>
      <c r="TJ185" s="2536"/>
      <c r="TK185" s="2536"/>
      <c r="TL185" s="2536"/>
      <c r="TM185" s="2536"/>
      <c r="TN185" s="2536"/>
      <c r="TO185" s="2536"/>
      <c r="TP185" s="2536"/>
      <c r="TQ185" s="2536"/>
      <c r="TR185" s="2536"/>
      <c r="TS185" s="2536"/>
      <c r="TT185" s="2536"/>
      <c r="TU185" s="2536"/>
      <c r="TV185" s="2536"/>
      <c r="TW185" s="2536"/>
      <c r="TX185" s="2536"/>
      <c r="TY185" s="2536"/>
      <c r="TZ185" s="2536"/>
      <c r="UA185" s="2536"/>
      <c r="UB185" s="2536"/>
      <c r="UC185" s="2536"/>
      <c r="UD185" s="2536"/>
      <c r="UE185" s="2536"/>
      <c r="UF185" s="2536"/>
      <c r="UG185" s="2536"/>
      <c r="UH185" s="2536"/>
      <c r="UI185" s="2536"/>
      <c r="UJ185" s="2536"/>
      <c r="UK185" s="2536"/>
      <c r="UL185" s="2536"/>
      <c r="UM185" s="2536"/>
      <c r="UN185" s="2536"/>
      <c r="UO185" s="2536"/>
      <c r="UP185" s="2536"/>
      <c r="UQ185" s="2536"/>
      <c r="UR185" s="2536"/>
    </row>
    <row r="186" spans="358:564" ht="15" customHeight="1">
      <c r="MT186" s="2455" t="s">
        <v>1647</v>
      </c>
      <c r="MU186" s="2440"/>
      <c r="MV186" s="2440"/>
      <c r="MW186" s="3937" t="s">
        <v>1648</v>
      </c>
      <c r="MX186" s="3938"/>
      <c r="MY186" s="3938"/>
      <c r="MZ186" s="3938"/>
      <c r="NA186" s="3938"/>
      <c r="NB186" s="3938"/>
      <c r="NC186" s="3938"/>
      <c r="ND186" s="3938"/>
      <c r="NE186" s="3938"/>
      <c r="NF186" s="3938"/>
      <c r="NG186" s="3938"/>
      <c r="NH186" s="3938"/>
      <c r="NI186" s="3938"/>
      <c r="NJ186" s="3938"/>
      <c r="NK186" s="3938"/>
      <c r="NL186" s="3938"/>
      <c r="NM186" s="3938"/>
      <c r="NN186" s="3938"/>
      <c r="NO186" s="3938"/>
      <c r="NP186" s="3938"/>
      <c r="NQ186" s="3938"/>
      <c r="NR186" s="3938"/>
      <c r="NS186" s="3938"/>
      <c r="NT186" s="3938"/>
      <c r="NU186" s="3938"/>
      <c r="NV186" s="3938"/>
      <c r="NW186" s="3938"/>
      <c r="NX186" s="3938"/>
      <c r="NY186" s="3938"/>
      <c r="NZ186" s="3938"/>
      <c r="OA186" s="3938"/>
      <c r="OB186" s="3938"/>
      <c r="OC186" s="3938"/>
      <c r="OD186" s="3938"/>
      <c r="OE186" s="3938"/>
      <c r="OF186" s="3938"/>
      <c r="OG186" s="3938"/>
      <c r="OH186" s="3938"/>
      <c r="OI186" s="3938"/>
      <c r="OJ186" s="3938"/>
      <c r="OK186" s="3938"/>
      <c r="OL186" s="3938"/>
      <c r="OM186" s="3938"/>
      <c r="ON186" s="3938"/>
      <c r="OO186" s="3938"/>
      <c r="OP186" s="3938"/>
      <c r="OQ186" s="3938"/>
      <c r="OR186" s="3938"/>
      <c r="OS186" s="3938"/>
      <c r="OT186" s="3939"/>
      <c r="OU186" s="3950" t="s">
        <v>1648</v>
      </c>
      <c r="OV186" s="3951"/>
      <c r="OW186" s="3951"/>
      <c r="OX186" s="3951"/>
      <c r="OY186" s="3951"/>
      <c r="OZ186" s="3951"/>
      <c r="PA186" s="3951"/>
      <c r="PB186" s="3951"/>
      <c r="PC186" s="3951"/>
      <c r="PD186" s="3951"/>
      <c r="PE186" s="3937" t="s">
        <v>1648</v>
      </c>
      <c r="PF186" s="3938"/>
      <c r="PG186" s="3938"/>
      <c r="PH186" s="3938"/>
      <c r="PI186" s="3938"/>
      <c r="PJ186" s="3938"/>
      <c r="PK186" s="3938"/>
      <c r="PL186" s="3938"/>
      <c r="PM186" s="3938"/>
      <c r="PN186" s="3938"/>
      <c r="PO186" s="3938"/>
      <c r="PP186" s="3938"/>
      <c r="PQ186" s="3938"/>
      <c r="PR186" s="3938"/>
      <c r="PS186" s="3938"/>
      <c r="PT186" s="3938"/>
      <c r="PU186" s="3938"/>
      <c r="PV186" s="3938"/>
      <c r="PW186" s="3938"/>
      <c r="PX186" s="3939"/>
      <c r="PY186" s="3937" t="s">
        <v>1648</v>
      </c>
      <c r="PZ186" s="3938"/>
      <c r="QA186" s="3938"/>
      <c r="QB186" s="3938"/>
      <c r="QC186" s="3938"/>
      <c r="QD186" s="3938"/>
      <c r="QE186" s="3938"/>
      <c r="QF186" s="3938"/>
      <c r="QG186" s="3938"/>
      <c r="QH186" s="3938"/>
      <c r="QI186" s="3938"/>
      <c r="QJ186" s="3938"/>
      <c r="QK186" s="3938"/>
      <c r="QL186" s="3938"/>
      <c r="QM186" s="3938"/>
      <c r="QN186" s="3938"/>
      <c r="QO186" s="3938"/>
      <c r="QP186" s="3938"/>
      <c r="QQ186" s="3938"/>
      <c r="QR186" s="3939"/>
      <c r="QS186" s="3937" t="s">
        <v>1649</v>
      </c>
      <c r="QT186" s="3938"/>
      <c r="QU186" s="3938"/>
      <c r="QV186" s="3938"/>
      <c r="QW186" s="3938"/>
      <c r="QX186" s="3938"/>
      <c r="QY186" s="3938"/>
      <c r="QZ186" s="3938"/>
      <c r="RA186" s="3938"/>
      <c r="RB186" s="3938"/>
      <c r="RC186" s="3938"/>
      <c r="RD186" s="3938"/>
      <c r="RE186" s="3938"/>
      <c r="RF186" s="3938"/>
      <c r="RG186" s="3938"/>
      <c r="RH186" s="3938"/>
      <c r="RI186" s="3938"/>
      <c r="RJ186" s="3938"/>
      <c r="RK186" s="3938"/>
      <c r="RL186" s="3938"/>
      <c r="RM186" s="3938"/>
      <c r="RN186" s="3938"/>
      <c r="RO186" s="3938"/>
      <c r="RP186" s="3938"/>
      <c r="RQ186" s="3938"/>
      <c r="RR186" s="3938"/>
      <c r="RS186" s="3938"/>
      <c r="RT186" s="3938"/>
      <c r="RU186" s="3938"/>
      <c r="RV186" s="3938"/>
      <c r="RW186" s="3938"/>
      <c r="RX186" s="3938"/>
      <c r="RY186" s="3938"/>
      <c r="RZ186" s="3938"/>
      <c r="SA186" s="3938"/>
      <c r="SB186" s="3938"/>
      <c r="SC186" s="3938"/>
      <c r="SD186" s="3938"/>
      <c r="SE186" s="3938"/>
      <c r="SF186" s="3939"/>
      <c r="SG186" s="2536"/>
      <c r="SH186" s="2536"/>
      <c r="SI186" s="2536"/>
      <c r="SJ186" s="2536"/>
      <c r="SK186" s="2536"/>
      <c r="SL186" s="2536"/>
      <c r="SM186" s="2536"/>
      <c r="SN186" s="2536"/>
      <c r="SO186" s="2536"/>
      <c r="SP186" s="2536"/>
      <c r="SQ186" s="2536"/>
      <c r="SR186" s="2536"/>
      <c r="SS186" s="2536"/>
      <c r="ST186" s="2536"/>
      <c r="SU186" s="2536"/>
      <c r="SV186" s="2536"/>
      <c r="SW186" s="2536"/>
      <c r="SX186" s="2536"/>
      <c r="SY186" s="2536"/>
      <c r="SZ186" s="2536"/>
      <c r="TA186" s="2536"/>
      <c r="TB186" s="2536"/>
      <c r="TC186" s="2536"/>
      <c r="TD186" s="2536"/>
      <c r="TE186" s="2536"/>
      <c r="TF186" s="2536"/>
      <c r="TG186" s="2536"/>
      <c r="TH186" s="2536"/>
      <c r="TI186" s="2536"/>
      <c r="TJ186" s="2536"/>
      <c r="TK186" s="2536"/>
      <c r="TL186" s="2536"/>
      <c r="TM186" s="2536"/>
      <c r="TN186" s="2536"/>
      <c r="TO186" s="2536"/>
      <c r="TP186" s="2536"/>
      <c r="TQ186" s="2536"/>
      <c r="TR186" s="2536"/>
      <c r="TS186" s="2536"/>
      <c r="TT186" s="2536"/>
      <c r="TU186" s="2536"/>
      <c r="TV186" s="2536"/>
      <c r="TW186" s="2536"/>
      <c r="TX186" s="2536"/>
      <c r="TY186" s="2536"/>
      <c r="TZ186" s="2536"/>
      <c r="UA186" s="2536"/>
      <c r="UB186" s="2536"/>
      <c r="UC186" s="2536"/>
      <c r="UD186" s="2536"/>
      <c r="UE186" s="2536"/>
      <c r="UF186" s="2536"/>
      <c r="UG186" s="2536"/>
      <c r="UH186" s="2536"/>
      <c r="UI186" s="2536"/>
      <c r="UJ186" s="2536"/>
      <c r="UK186" s="2536"/>
      <c r="UL186" s="2536"/>
      <c r="UM186" s="2536"/>
      <c r="UN186" s="2536"/>
      <c r="UO186" s="2536"/>
      <c r="UP186" s="2536"/>
      <c r="UQ186" s="2536"/>
      <c r="UR186" s="2536"/>
    </row>
    <row r="187" spans="358:564" ht="15" customHeight="1">
      <c r="MT187" s="2256"/>
      <c r="MU187" s="2256"/>
      <c r="MV187" s="2256"/>
      <c r="MW187" s="2669" t="s">
        <v>1988</v>
      </c>
      <c r="MX187" s="2670"/>
      <c r="MY187" s="2670"/>
      <c r="MZ187" s="2670"/>
      <c r="NA187" s="2670"/>
      <c r="NB187" s="2670"/>
      <c r="NC187" s="2670"/>
      <c r="ND187" s="2670"/>
      <c r="NE187" s="2670"/>
      <c r="NF187" s="2670"/>
      <c r="NG187" s="2670"/>
      <c r="NH187" s="2670"/>
      <c r="NI187" s="2670"/>
      <c r="NJ187" s="2670"/>
      <c r="NK187" s="2670"/>
      <c r="NL187" s="2670"/>
      <c r="NM187" s="2670"/>
      <c r="NN187" s="2670"/>
      <c r="NO187" s="2670"/>
      <c r="NP187" s="2670"/>
      <c r="NQ187" s="2670"/>
      <c r="NR187" s="2670"/>
      <c r="NS187" s="2670"/>
      <c r="NT187" s="2670"/>
      <c r="NU187" s="2670"/>
      <c r="NV187" s="2670"/>
      <c r="NW187" s="2670"/>
      <c r="NX187" s="2670"/>
      <c r="NY187" s="2670"/>
      <c r="NZ187" s="2670"/>
      <c r="OA187" s="2670"/>
      <c r="OB187" s="2670"/>
      <c r="OC187" s="2670"/>
      <c r="OD187" s="2670"/>
      <c r="OE187" s="2670"/>
      <c r="OF187" s="2670"/>
      <c r="OG187" s="2670"/>
      <c r="OH187" s="2670"/>
      <c r="OI187" s="2670"/>
      <c r="OJ187" s="2670"/>
      <c r="OK187" s="2670"/>
      <c r="OL187" s="2670"/>
      <c r="OM187" s="2670"/>
      <c r="ON187" s="2670"/>
      <c r="OO187" s="2670"/>
      <c r="OP187" s="2670"/>
      <c r="OQ187" s="2670"/>
      <c r="OR187" s="2670"/>
      <c r="OS187" s="2670"/>
      <c r="OT187" s="2670"/>
      <c r="OU187" s="2670"/>
      <c r="OV187" s="2670"/>
      <c r="OW187" s="2670"/>
      <c r="OX187" s="2670"/>
      <c r="OY187" s="2670"/>
      <c r="OZ187" s="2670"/>
      <c r="PA187" s="2670"/>
      <c r="PB187" s="2670"/>
      <c r="PC187" s="2670"/>
      <c r="PD187" s="2670"/>
      <c r="PE187" s="2670"/>
      <c r="PF187" s="2670"/>
      <c r="PG187" s="2670"/>
      <c r="PH187" s="2670"/>
      <c r="PI187" s="2670"/>
      <c r="PJ187" s="2670"/>
      <c r="PK187" s="2670"/>
      <c r="PL187" s="2670"/>
      <c r="PM187" s="2670"/>
      <c r="PN187" s="2670"/>
      <c r="PO187" s="2670"/>
      <c r="PP187" s="2670"/>
      <c r="PQ187" s="2670"/>
      <c r="PR187" s="2670"/>
      <c r="PS187" s="2670"/>
      <c r="PT187" s="2670"/>
      <c r="PU187" s="2670"/>
      <c r="PV187" s="2670"/>
      <c r="PW187" s="2670"/>
      <c r="PX187" s="2670"/>
      <c r="PY187" s="2670"/>
      <c r="PZ187" s="2670"/>
      <c r="QA187" s="2670"/>
      <c r="QB187" s="2670"/>
      <c r="QC187" s="2670"/>
      <c r="QD187" s="2670"/>
      <c r="QE187" s="2670"/>
      <c r="QF187" s="2670"/>
      <c r="QG187" s="2670"/>
      <c r="QH187" s="2670"/>
      <c r="QI187" s="2670"/>
      <c r="QJ187" s="2670"/>
      <c r="QK187" s="2670"/>
      <c r="QL187" s="2670"/>
      <c r="QM187" s="2670"/>
      <c r="QN187" s="2670"/>
      <c r="QO187" s="2670"/>
      <c r="QP187" s="2670"/>
      <c r="QQ187" s="2670"/>
      <c r="QR187" s="2670"/>
      <c r="QS187" s="2670"/>
      <c r="QT187" s="2670"/>
      <c r="QU187" s="2670"/>
      <c r="QV187" s="2670"/>
      <c r="QW187" s="2670"/>
      <c r="QX187" s="2670"/>
      <c r="QY187" s="2670"/>
      <c r="QZ187" s="2670"/>
      <c r="RA187" s="2670"/>
      <c r="RB187" s="2670"/>
      <c r="RC187" s="2670"/>
      <c r="RD187" s="2670"/>
      <c r="RE187" s="2670"/>
      <c r="RF187" s="2670"/>
      <c r="RG187" s="2670"/>
      <c r="RH187" s="2670"/>
      <c r="RI187" s="2670"/>
      <c r="RJ187" s="2670"/>
      <c r="RK187" s="2670"/>
      <c r="RL187" s="2670"/>
      <c r="RM187" s="2670"/>
      <c r="RN187" s="2670"/>
      <c r="RO187" s="2670"/>
      <c r="RP187" s="2670"/>
      <c r="RQ187" s="2670"/>
      <c r="RR187" s="2670"/>
      <c r="RS187" s="2670"/>
      <c r="RT187" s="2670"/>
      <c r="RU187" s="2670"/>
      <c r="RV187" s="2670"/>
      <c r="RW187" s="2670"/>
      <c r="RX187" s="2670"/>
      <c r="RY187" s="2670"/>
      <c r="RZ187" s="2670"/>
      <c r="SA187" s="2670"/>
      <c r="SB187" s="2670"/>
      <c r="SC187" s="2670"/>
      <c r="SD187" s="2670"/>
      <c r="SE187" s="2670"/>
      <c r="SF187" s="2670"/>
      <c r="SG187" s="2448"/>
      <c r="SH187" s="2448"/>
      <c r="SI187" s="2448"/>
      <c r="SJ187" s="2448"/>
      <c r="SK187" s="2448"/>
      <c r="SL187" s="2448"/>
      <c r="SM187" s="2448"/>
      <c r="SN187" s="2448"/>
      <c r="SO187" s="2448"/>
      <c r="SP187" s="2448"/>
      <c r="SQ187" s="2448"/>
      <c r="SR187" s="2447"/>
      <c r="SS187" s="2447"/>
      <c r="ST187" s="2447"/>
      <c r="SU187" s="2447"/>
      <c r="SV187" s="2447"/>
      <c r="SW187" s="2447"/>
      <c r="SX187" s="2447"/>
      <c r="SY187" s="2447"/>
      <c r="SZ187" s="2447"/>
      <c r="TA187" s="2447"/>
      <c r="TB187" s="2447"/>
      <c r="TC187" s="2447"/>
      <c r="TD187" s="2447"/>
      <c r="TE187" s="2447"/>
      <c r="TF187" s="2447"/>
      <c r="TG187" s="2447"/>
      <c r="TH187" s="2447"/>
      <c r="TI187" s="2447"/>
      <c r="TJ187" s="2447"/>
      <c r="TK187" s="2447"/>
      <c r="TL187" s="2447"/>
      <c r="TM187" s="2447"/>
      <c r="TN187" s="2447"/>
      <c r="TO187" s="2447"/>
      <c r="TP187" s="2447"/>
      <c r="TQ187" s="2447"/>
      <c r="TR187" s="2447"/>
      <c r="TS187" s="2447"/>
      <c r="TT187" s="2447"/>
      <c r="TU187" s="2447"/>
      <c r="TV187" s="2447"/>
      <c r="TW187" s="2447"/>
      <c r="TX187" s="2447"/>
      <c r="TY187" s="2447"/>
      <c r="TZ187" s="2447"/>
      <c r="UA187" s="2447"/>
      <c r="UB187" s="2447"/>
      <c r="UC187" s="2447"/>
      <c r="UD187" s="2447"/>
      <c r="UE187" s="2447"/>
      <c r="UF187" s="2447"/>
      <c r="UG187" s="2447"/>
      <c r="UH187" s="2447"/>
      <c r="UI187" s="2447"/>
      <c r="UJ187" s="2447"/>
      <c r="UK187" s="2447"/>
      <c r="UL187" s="2447"/>
      <c r="UM187" s="2447"/>
      <c r="UN187" s="2447"/>
      <c r="UO187" s="2447"/>
      <c r="UP187" s="2447"/>
      <c r="UQ187" s="2447"/>
      <c r="UR187" s="2447"/>
    </row>
    <row r="188" spans="358:564" ht="15" customHeight="1">
      <c r="MT188" s="2536"/>
      <c r="MU188" s="2536"/>
      <c r="MV188" s="2536"/>
      <c r="MW188" s="2536"/>
      <c r="MX188" s="2536"/>
      <c r="MY188" s="2536"/>
      <c r="MZ188" s="2536"/>
      <c r="NA188" s="2536"/>
      <c r="NB188" s="2536"/>
      <c r="NC188" s="2536"/>
      <c r="ND188" s="2536"/>
      <c r="NE188" s="2536"/>
      <c r="NF188" s="2536"/>
      <c r="NG188" s="2536"/>
      <c r="NH188" s="2536"/>
      <c r="NI188" s="2536"/>
      <c r="NJ188" s="2536"/>
      <c r="NK188" s="2536"/>
      <c r="NL188" s="2536"/>
      <c r="NM188" s="2536"/>
      <c r="NN188" s="2536"/>
      <c r="NO188" s="2536"/>
      <c r="NP188" s="2536"/>
      <c r="NQ188" s="2536"/>
      <c r="NR188" s="2536"/>
      <c r="NS188" s="2536"/>
      <c r="NT188" s="2536"/>
      <c r="NU188" s="2536"/>
      <c r="NV188" s="2536"/>
      <c r="NW188" s="2536"/>
      <c r="NX188" s="2536"/>
      <c r="NY188" s="2536"/>
      <c r="NZ188" s="2536"/>
      <c r="OA188" s="2536"/>
      <c r="OB188" s="2536"/>
      <c r="OC188" s="2536"/>
      <c r="OD188" s="2536"/>
      <c r="OE188" s="2536"/>
      <c r="OF188" s="2536"/>
      <c r="OG188" s="2536"/>
      <c r="OH188" s="2536"/>
      <c r="OI188" s="2536"/>
      <c r="OJ188" s="2536"/>
      <c r="OK188" s="2536"/>
      <c r="OL188" s="2536"/>
      <c r="OM188" s="2536"/>
      <c r="ON188" s="2536"/>
      <c r="OO188" s="2536"/>
      <c r="OP188" s="2536"/>
      <c r="OQ188" s="2536"/>
      <c r="OR188" s="2536"/>
      <c r="OS188" s="2536"/>
      <c r="OT188" s="2536"/>
      <c r="OU188" s="2536"/>
      <c r="OV188" s="2536"/>
      <c r="OW188" s="2536"/>
      <c r="OX188" s="2536"/>
      <c r="OY188" s="2536"/>
      <c r="OZ188" s="2536"/>
      <c r="PA188" s="2536"/>
      <c r="PB188" s="2536"/>
      <c r="PC188" s="2536"/>
      <c r="PD188" s="2536"/>
      <c r="PE188" s="2536"/>
      <c r="PF188" s="2536"/>
      <c r="PG188" s="2536"/>
      <c r="PH188" s="2536"/>
      <c r="PI188" s="2536"/>
      <c r="PJ188" s="2536"/>
      <c r="PK188" s="2536"/>
      <c r="PL188" s="2536"/>
      <c r="PM188" s="2536"/>
      <c r="PN188" s="2536"/>
      <c r="PO188" s="2536"/>
      <c r="PP188" s="2536"/>
      <c r="PQ188" s="2536"/>
      <c r="PR188" s="2536"/>
      <c r="PS188" s="2536"/>
      <c r="PT188" s="2536"/>
      <c r="PU188" s="2536"/>
      <c r="PV188" s="2536"/>
      <c r="PW188" s="2536"/>
      <c r="PX188" s="2536"/>
      <c r="PY188" s="2536"/>
      <c r="PZ188" s="2536"/>
      <c r="QA188" s="2536"/>
      <c r="QB188" s="2536"/>
      <c r="QC188" s="2536"/>
      <c r="QD188" s="2536"/>
      <c r="QE188" s="2536"/>
      <c r="QF188" s="2536"/>
      <c r="QG188" s="2536"/>
      <c r="QH188" s="2536"/>
      <c r="QI188" s="2536"/>
      <c r="QJ188" s="2536"/>
      <c r="QK188" s="2536"/>
      <c r="QL188" s="2536"/>
      <c r="QM188" s="2536"/>
      <c r="QN188" s="2536"/>
      <c r="QO188" s="2536"/>
      <c r="QP188" s="2536"/>
      <c r="QQ188" s="2536"/>
      <c r="QR188" s="2536"/>
      <c r="QS188" s="2536"/>
      <c r="QT188" s="2536"/>
      <c r="QU188" s="2536"/>
      <c r="QV188" s="2536"/>
      <c r="QW188" s="2536"/>
      <c r="QX188" s="2536"/>
      <c r="QY188" s="2536"/>
      <c r="QZ188" s="2536"/>
      <c r="RA188" s="2536"/>
      <c r="RB188" s="2536"/>
      <c r="RC188" s="2536"/>
      <c r="RD188" s="2536"/>
      <c r="RE188" s="2536"/>
      <c r="RF188" s="2536"/>
      <c r="RG188" s="2536"/>
      <c r="RH188" s="2536"/>
      <c r="RI188" s="2536"/>
      <c r="RJ188" s="2536"/>
      <c r="RK188" s="2536"/>
      <c r="RL188" s="2536"/>
      <c r="RM188" s="2536"/>
      <c r="RN188" s="2536"/>
      <c r="RO188" s="2536"/>
      <c r="RP188" s="2536"/>
      <c r="RQ188" s="2536"/>
      <c r="RR188" s="2536"/>
      <c r="RS188" s="2536"/>
      <c r="RT188" s="2536"/>
      <c r="RU188" s="2536"/>
      <c r="RV188" s="2536"/>
      <c r="RW188" s="2536"/>
      <c r="RX188" s="2536"/>
      <c r="RY188" s="2536"/>
      <c r="RZ188" s="2536"/>
      <c r="SA188" s="2536"/>
      <c r="SB188" s="2536"/>
      <c r="SC188" s="2536"/>
      <c r="SD188" s="2536"/>
      <c r="SE188" s="2536"/>
      <c r="SF188" s="2536"/>
      <c r="SG188" s="2536"/>
      <c r="SH188" s="2536"/>
      <c r="SI188" s="2536"/>
      <c r="SJ188" s="2536"/>
      <c r="SK188" s="2536"/>
      <c r="SL188" s="2536"/>
      <c r="SM188" s="2536"/>
      <c r="SN188" s="2536"/>
      <c r="SO188" s="2536"/>
      <c r="SP188" s="2536"/>
      <c r="SQ188" s="2536"/>
      <c r="SR188" s="2536"/>
      <c r="SS188" s="2536"/>
      <c r="ST188" s="2536"/>
      <c r="SU188" s="2536"/>
      <c r="SV188" s="2536"/>
      <c r="SW188" s="2536"/>
      <c r="SX188" s="2536"/>
      <c r="SY188" s="2536"/>
      <c r="SZ188" s="2536"/>
      <c r="TA188" s="2536"/>
      <c r="TB188" s="2536"/>
    </row>
    <row r="189" spans="358:564" ht="15" customHeight="1">
      <c r="MT189" s="2536"/>
      <c r="MU189" s="2536"/>
      <c r="MV189" s="2536"/>
      <c r="MW189" s="2536"/>
      <c r="MX189" s="2536"/>
      <c r="MY189" s="2536"/>
      <c r="MZ189" s="2536"/>
      <c r="NA189" s="2536"/>
      <c r="NB189" s="2536"/>
      <c r="NC189" s="2536"/>
      <c r="ND189" s="2536"/>
      <c r="NE189" s="2536"/>
      <c r="NF189" s="2536"/>
      <c r="NG189" s="2536"/>
      <c r="NH189" s="2536"/>
      <c r="NI189" s="2536"/>
      <c r="NJ189" s="2536"/>
      <c r="NK189" s="2536"/>
      <c r="NL189" s="2536"/>
      <c r="NM189" s="2536"/>
      <c r="NN189" s="2536"/>
      <c r="NO189" s="2536"/>
      <c r="NP189" s="2536"/>
      <c r="NQ189" s="2536"/>
      <c r="NR189" s="2536"/>
      <c r="NS189" s="2536"/>
      <c r="NT189" s="2536"/>
      <c r="NU189" s="2536"/>
      <c r="NV189" s="2536"/>
      <c r="NW189" s="2536"/>
      <c r="NX189" s="2536"/>
      <c r="NY189" s="2536"/>
      <c r="NZ189" s="2536"/>
      <c r="OA189" s="2536"/>
      <c r="OB189" s="2536"/>
      <c r="OC189" s="2536"/>
      <c r="OD189" s="2536"/>
      <c r="OE189" s="2536"/>
      <c r="OF189" s="2536"/>
      <c r="OG189" s="2536"/>
      <c r="OH189" s="2536"/>
      <c r="OI189" s="2536"/>
      <c r="OJ189" s="2536"/>
      <c r="OK189" s="2536"/>
      <c r="OL189" s="2536"/>
      <c r="OM189" s="2536"/>
      <c r="ON189" s="2536"/>
      <c r="OO189" s="2536"/>
      <c r="OP189" s="2536"/>
      <c r="OQ189" s="2536"/>
      <c r="OR189" s="2536"/>
      <c r="OS189" s="2536"/>
      <c r="OT189" s="2536"/>
      <c r="OU189" s="2536"/>
      <c r="OV189" s="2536"/>
      <c r="OW189" s="2536"/>
      <c r="OX189" s="2536"/>
      <c r="OY189" s="2536"/>
      <c r="OZ189" s="2536"/>
      <c r="PA189" s="2536"/>
      <c r="PB189" s="2536"/>
      <c r="PC189" s="2536"/>
      <c r="PD189" s="2536"/>
      <c r="PE189" s="2536"/>
      <c r="PF189" s="2536"/>
      <c r="PG189" s="2536"/>
      <c r="PH189" s="2536"/>
      <c r="PI189" s="2536"/>
      <c r="PJ189" s="2536"/>
      <c r="PK189" s="2536"/>
      <c r="PL189" s="2536"/>
      <c r="PM189" s="2536"/>
      <c r="PN189" s="2536"/>
      <c r="PO189" s="2536"/>
      <c r="PP189" s="2536"/>
      <c r="PQ189" s="2536"/>
      <c r="PR189" s="2536"/>
      <c r="PS189" s="2536"/>
      <c r="PT189" s="2536"/>
      <c r="PU189" s="2536"/>
      <c r="PV189" s="2536"/>
      <c r="PW189" s="2536"/>
      <c r="PX189" s="2536"/>
      <c r="PY189" s="2536"/>
      <c r="PZ189" s="2536"/>
      <c r="QA189" s="2536"/>
      <c r="QB189" s="2536"/>
      <c r="QC189" s="2536"/>
      <c r="QD189" s="2536"/>
      <c r="QE189" s="2536"/>
      <c r="QF189" s="2536"/>
      <c r="QG189" s="2536"/>
      <c r="QH189" s="2536"/>
      <c r="QI189" s="2536"/>
      <c r="QJ189" s="2536"/>
      <c r="QK189" s="2536"/>
      <c r="QL189" s="2536"/>
      <c r="QM189" s="2536"/>
      <c r="QN189" s="2536"/>
      <c r="QO189" s="2536"/>
      <c r="QP189" s="2536"/>
      <c r="QQ189" s="2536"/>
      <c r="QR189" s="2536"/>
      <c r="QS189" s="2536"/>
      <c r="QT189" s="2536"/>
      <c r="QU189" s="2536"/>
      <c r="QV189" s="2536"/>
      <c r="QW189" s="2536"/>
      <c r="QX189" s="2536"/>
      <c r="QY189" s="2536"/>
      <c r="QZ189" s="2536"/>
      <c r="RA189" s="2536"/>
      <c r="RB189" s="2536"/>
      <c r="RC189" s="2536"/>
      <c r="RD189" s="2536"/>
      <c r="RE189" s="2536"/>
      <c r="RF189" s="2536"/>
      <c r="RG189" s="2536"/>
      <c r="RH189" s="2536"/>
      <c r="RI189" s="2536"/>
      <c r="RJ189" s="2536"/>
      <c r="RK189" s="2536"/>
      <c r="RL189" s="2536"/>
      <c r="RM189" s="2536"/>
      <c r="RN189" s="2536"/>
      <c r="RO189" s="2536"/>
      <c r="RP189" s="2536"/>
      <c r="RQ189" s="2536"/>
      <c r="RR189" s="2536"/>
      <c r="RS189" s="2536"/>
      <c r="RT189" s="2536"/>
      <c r="RU189" s="2536"/>
      <c r="RV189" s="2536"/>
      <c r="RW189" s="2536"/>
      <c r="RX189" s="2536"/>
      <c r="RY189" s="2536"/>
      <c r="RZ189" s="2536"/>
      <c r="SA189" s="2536"/>
      <c r="SB189" s="2536"/>
      <c r="SC189" s="2536"/>
      <c r="SD189" s="2536"/>
      <c r="SE189" s="2536"/>
      <c r="SF189" s="2536"/>
      <c r="SG189" s="2536"/>
      <c r="SH189" s="2536"/>
      <c r="SI189" s="2536"/>
      <c r="SJ189" s="2536"/>
      <c r="SK189" s="2536"/>
      <c r="SL189" s="2536"/>
      <c r="SM189" s="2536"/>
      <c r="SN189" s="2536"/>
      <c r="SO189" s="2536"/>
      <c r="SP189" s="2536"/>
      <c r="SQ189" s="2536"/>
      <c r="SR189" s="2536"/>
      <c r="SS189" s="2536"/>
      <c r="ST189" s="2536"/>
      <c r="SU189" s="2536"/>
      <c r="SV189" s="2536"/>
      <c r="SW189" s="2536"/>
      <c r="SX189" s="2536"/>
      <c r="SY189" s="2536"/>
      <c r="SZ189" s="2536"/>
      <c r="TA189" s="2536"/>
      <c r="TB189" s="2536"/>
    </row>
    <row r="190" spans="358:564" ht="15" customHeight="1">
      <c r="MT190" s="2536"/>
      <c r="MU190" s="2536"/>
      <c r="MV190" s="2536"/>
      <c r="MW190" s="2536"/>
      <c r="MX190" s="2536"/>
      <c r="MY190" s="2536"/>
      <c r="MZ190" s="2536"/>
      <c r="NA190" s="2536"/>
      <c r="NB190" s="2536"/>
      <c r="NC190" s="2536"/>
      <c r="ND190" s="2536"/>
      <c r="NE190" s="2536"/>
      <c r="NF190" s="2536"/>
      <c r="NG190" s="2536"/>
      <c r="NH190" s="2536"/>
      <c r="NI190" s="2536"/>
      <c r="NJ190" s="2536"/>
      <c r="NK190" s="2536"/>
      <c r="NL190" s="2536"/>
      <c r="NM190" s="2536"/>
      <c r="NN190" s="2536"/>
      <c r="NO190" s="2536"/>
      <c r="NP190" s="2536"/>
      <c r="NQ190" s="2536"/>
      <c r="NR190" s="2536"/>
      <c r="NS190" s="2536"/>
      <c r="NT190" s="2536"/>
      <c r="NU190" s="2536"/>
      <c r="NV190" s="2536"/>
      <c r="NW190" s="2536"/>
      <c r="NX190" s="2536"/>
      <c r="NY190" s="2536"/>
      <c r="NZ190" s="2536"/>
      <c r="OA190" s="2536"/>
      <c r="OB190" s="2536"/>
      <c r="OC190" s="2536"/>
      <c r="OD190" s="2536"/>
      <c r="OE190" s="2536"/>
      <c r="OF190" s="2536"/>
      <c r="OG190" s="2536"/>
      <c r="OH190" s="2536"/>
      <c r="OI190" s="2536"/>
      <c r="OJ190" s="2536"/>
      <c r="OK190" s="2536"/>
      <c r="OL190" s="2536"/>
      <c r="OM190" s="2536"/>
      <c r="ON190" s="2536"/>
      <c r="OO190" s="2536"/>
      <c r="OP190" s="2536"/>
      <c r="OQ190" s="2536"/>
      <c r="OR190" s="2536"/>
      <c r="OS190" s="2536"/>
      <c r="OT190" s="2536"/>
      <c r="OU190" s="2536"/>
      <c r="OV190" s="2536"/>
      <c r="OW190" s="2536"/>
      <c r="OX190" s="2536"/>
      <c r="OY190" s="2536"/>
      <c r="OZ190" s="2536"/>
      <c r="PA190" s="2536"/>
      <c r="PB190" s="2536"/>
      <c r="PC190" s="2536"/>
      <c r="PD190" s="2536"/>
      <c r="PE190" s="2536"/>
      <c r="PF190" s="2536"/>
      <c r="PG190" s="2536"/>
      <c r="PH190" s="2536"/>
      <c r="PI190" s="2536"/>
      <c r="PJ190" s="2536"/>
      <c r="PK190" s="2536"/>
      <c r="PL190" s="2536"/>
      <c r="PM190" s="2536"/>
      <c r="PN190" s="2536"/>
      <c r="PO190" s="2536"/>
      <c r="PP190" s="2536"/>
      <c r="PQ190" s="2536"/>
      <c r="PR190" s="2536"/>
      <c r="PS190" s="2536"/>
      <c r="PT190" s="2536"/>
      <c r="PU190" s="2536"/>
      <c r="PV190" s="2536"/>
      <c r="PW190" s="2536"/>
      <c r="PX190" s="2536"/>
      <c r="PY190" s="2536"/>
      <c r="PZ190" s="2536"/>
      <c r="QA190" s="2536"/>
      <c r="QB190" s="2536"/>
      <c r="QC190" s="2536"/>
      <c r="QD190" s="2536"/>
      <c r="QE190" s="2536"/>
      <c r="QF190" s="2536"/>
      <c r="QG190" s="2536"/>
      <c r="QH190" s="2536"/>
      <c r="QI190" s="2536"/>
      <c r="QJ190" s="2536"/>
      <c r="QK190" s="2536"/>
      <c r="QL190" s="2536"/>
      <c r="QM190" s="2536"/>
      <c r="QN190" s="2536"/>
      <c r="QO190" s="2536"/>
      <c r="QP190" s="2536"/>
      <c r="QQ190" s="2536"/>
      <c r="QR190" s="2536"/>
      <c r="QS190" s="2536"/>
      <c r="QT190" s="2536"/>
      <c r="QU190" s="2536"/>
      <c r="QV190" s="2536"/>
      <c r="QW190" s="2536"/>
      <c r="QX190" s="2536"/>
      <c r="QY190" s="2536"/>
      <c r="QZ190" s="2536"/>
      <c r="RA190" s="2536"/>
      <c r="RB190" s="2536"/>
      <c r="RC190" s="2536"/>
      <c r="RD190" s="2536"/>
      <c r="RE190" s="2536"/>
      <c r="RF190" s="2536"/>
      <c r="RG190" s="2536"/>
      <c r="RH190" s="2536"/>
      <c r="RI190" s="2536"/>
      <c r="RJ190" s="2536"/>
      <c r="RK190" s="2536"/>
      <c r="RL190" s="2536"/>
      <c r="RM190" s="2536"/>
      <c r="RN190" s="2536"/>
      <c r="RO190" s="2536"/>
      <c r="RP190" s="2536"/>
      <c r="RQ190" s="2536"/>
      <c r="RR190" s="2536"/>
      <c r="RS190" s="2536"/>
      <c r="RT190" s="2536"/>
      <c r="RU190" s="2536"/>
      <c r="RV190" s="2536"/>
      <c r="RW190" s="2536"/>
      <c r="RX190" s="2536"/>
      <c r="RY190" s="2536"/>
      <c r="RZ190" s="2536"/>
      <c r="SA190" s="2536"/>
      <c r="SB190" s="2536"/>
      <c r="SC190" s="2536"/>
      <c r="SD190" s="2536"/>
      <c r="SE190" s="2536"/>
      <c r="SF190" s="2536"/>
      <c r="SG190" s="2536"/>
      <c r="SH190" s="2536"/>
      <c r="SI190" s="2536"/>
      <c r="SJ190" s="2536"/>
      <c r="SK190" s="2536"/>
      <c r="SL190" s="2536"/>
      <c r="SM190" s="2536"/>
      <c r="SN190" s="2536"/>
      <c r="SO190" s="2536"/>
      <c r="SP190" s="2536"/>
      <c r="SQ190" s="2536"/>
      <c r="SR190" s="2536"/>
      <c r="SS190" s="2536"/>
      <c r="ST190" s="2536"/>
      <c r="SU190" s="2536"/>
      <c r="SV190" s="2536"/>
      <c r="SW190" s="2536"/>
      <c r="SX190" s="2536"/>
      <c r="SY190" s="2536"/>
      <c r="SZ190" s="2536"/>
      <c r="TA190" s="2536"/>
      <c r="TB190" s="2536"/>
    </row>
    <row r="191" spans="358:564" ht="15" customHeight="1">
      <c r="MT191" s="2536"/>
      <c r="MU191" s="2536"/>
      <c r="MV191" s="2536"/>
      <c r="MW191" s="2536"/>
      <c r="MX191" s="2536"/>
      <c r="MY191" s="2536"/>
      <c r="MZ191" s="2536"/>
      <c r="NA191" s="2536"/>
      <c r="NB191" s="2536"/>
      <c r="NC191" s="2536"/>
      <c r="ND191" s="2536"/>
      <c r="NE191" s="2536"/>
      <c r="NF191" s="2536"/>
      <c r="NG191" s="2536"/>
      <c r="NH191" s="2536"/>
      <c r="NI191" s="2536"/>
      <c r="NJ191" s="2536"/>
      <c r="NK191" s="2536"/>
      <c r="NL191" s="2536"/>
      <c r="NM191" s="2536"/>
      <c r="NN191" s="2536"/>
      <c r="NO191" s="2536"/>
      <c r="NP191" s="2536"/>
      <c r="NQ191" s="2536"/>
      <c r="NR191" s="2536"/>
      <c r="NS191" s="2536"/>
      <c r="NT191" s="2536"/>
      <c r="NU191" s="2536"/>
      <c r="NV191" s="2536"/>
      <c r="NW191" s="2536"/>
      <c r="NX191" s="2536"/>
      <c r="NY191" s="2536"/>
      <c r="NZ191" s="2536"/>
      <c r="OA191" s="2536"/>
      <c r="OB191" s="2536"/>
      <c r="OC191" s="2536"/>
      <c r="OD191" s="2536"/>
      <c r="OE191" s="2536"/>
      <c r="OF191" s="2536"/>
      <c r="OG191" s="2536"/>
      <c r="OH191" s="2536"/>
      <c r="OI191" s="2536"/>
      <c r="OJ191" s="2536"/>
      <c r="OK191" s="2536"/>
      <c r="OL191" s="2536"/>
      <c r="OM191" s="2536"/>
      <c r="ON191" s="2536"/>
      <c r="OO191" s="2536"/>
      <c r="OP191" s="2536"/>
      <c r="OQ191" s="2536"/>
      <c r="OR191" s="2536"/>
      <c r="OS191" s="2536"/>
      <c r="OT191" s="2536"/>
      <c r="OU191" s="2536"/>
      <c r="OV191" s="2536"/>
      <c r="OW191" s="2536"/>
      <c r="OX191" s="2536"/>
      <c r="OY191" s="2536"/>
      <c r="OZ191" s="2536"/>
      <c r="PA191" s="2536"/>
      <c r="PB191" s="2536"/>
      <c r="PC191" s="2536"/>
      <c r="PD191" s="2536"/>
      <c r="PE191" s="2536"/>
      <c r="PF191" s="2536"/>
      <c r="PG191" s="2536"/>
      <c r="PH191" s="2536"/>
      <c r="PI191" s="2536"/>
      <c r="PJ191" s="2536"/>
      <c r="PK191" s="2536"/>
      <c r="PL191" s="2536"/>
      <c r="PM191" s="2536"/>
      <c r="PN191" s="2536"/>
      <c r="PO191" s="2536"/>
      <c r="PP191" s="2536"/>
      <c r="PQ191" s="2536"/>
      <c r="PR191" s="2536"/>
      <c r="PS191" s="2536"/>
      <c r="PT191" s="2536"/>
      <c r="PU191" s="2536"/>
      <c r="PV191" s="2536"/>
      <c r="PW191" s="2536"/>
      <c r="PX191" s="2536"/>
      <c r="PY191" s="2536"/>
      <c r="PZ191" s="2536"/>
      <c r="QA191" s="2536"/>
      <c r="QB191" s="2536"/>
      <c r="QC191" s="2536"/>
      <c r="QD191" s="2536"/>
      <c r="QE191" s="2536"/>
      <c r="QF191" s="2536"/>
      <c r="QG191" s="2536"/>
      <c r="QH191" s="2536"/>
      <c r="QI191" s="2536"/>
      <c r="QJ191" s="2536"/>
      <c r="QK191" s="2536"/>
      <c r="QL191" s="2536"/>
      <c r="QM191" s="2536"/>
      <c r="QN191" s="2536"/>
      <c r="QO191" s="2536"/>
      <c r="QP191" s="2536"/>
      <c r="QQ191" s="2536"/>
      <c r="QR191" s="2536"/>
      <c r="QS191" s="2536"/>
      <c r="QT191" s="2536"/>
      <c r="QU191" s="2536"/>
      <c r="QV191" s="2536"/>
      <c r="QW191" s="2536"/>
      <c r="QX191" s="2536"/>
      <c r="QY191" s="2536"/>
      <c r="QZ191" s="2536"/>
      <c r="RA191" s="2536"/>
      <c r="RB191" s="2536"/>
      <c r="RC191" s="2536"/>
      <c r="RD191" s="2536"/>
      <c r="RE191" s="2536"/>
      <c r="RF191" s="2536"/>
      <c r="RG191" s="2536"/>
      <c r="RH191" s="2536"/>
      <c r="RI191" s="2536"/>
      <c r="RJ191" s="2536"/>
      <c r="RK191" s="2536"/>
      <c r="RL191" s="2536"/>
      <c r="RM191" s="2536"/>
      <c r="RN191" s="2536"/>
      <c r="RO191" s="2536"/>
      <c r="RP191" s="2536"/>
      <c r="RQ191" s="2536"/>
      <c r="RR191" s="2536"/>
      <c r="RS191" s="2536"/>
      <c r="RT191" s="2536"/>
      <c r="RU191" s="2536"/>
      <c r="RV191" s="2536"/>
      <c r="RW191" s="2536"/>
      <c r="RX191" s="2536"/>
      <c r="RY191" s="2536"/>
      <c r="RZ191" s="2536"/>
      <c r="SA191" s="2536"/>
      <c r="SB191" s="2536"/>
      <c r="SC191" s="2536"/>
      <c r="SD191" s="2536"/>
      <c r="SE191" s="2536"/>
      <c r="SF191" s="2536"/>
      <c r="SG191" s="2536"/>
      <c r="SH191" s="2536"/>
      <c r="SI191" s="2536"/>
      <c r="SJ191" s="2536"/>
      <c r="SK191" s="2536"/>
      <c r="SL191" s="2536"/>
      <c r="SM191" s="2536"/>
      <c r="SN191" s="2536"/>
      <c r="SO191" s="2536"/>
      <c r="SP191" s="2536"/>
      <c r="SQ191" s="2536"/>
      <c r="SR191" s="2536"/>
      <c r="SS191" s="2536"/>
      <c r="ST191" s="2536"/>
      <c r="SU191" s="2536"/>
      <c r="SV191" s="2536"/>
      <c r="SW191" s="2536"/>
      <c r="SX191" s="2536"/>
      <c r="SY191" s="2536"/>
      <c r="SZ191" s="2536"/>
      <c r="TA191" s="2536"/>
      <c r="TB191" s="2536"/>
    </row>
    <row r="192" spans="358:564" ht="15" customHeight="1">
      <c r="MT192" s="2536"/>
      <c r="MU192" s="2536"/>
      <c r="MV192" s="2536"/>
      <c r="MW192" s="2536"/>
      <c r="MX192" s="2536"/>
      <c r="MY192" s="2536"/>
      <c r="MZ192" s="2536"/>
      <c r="NA192" s="2536"/>
      <c r="NB192" s="2536"/>
      <c r="NC192" s="2536"/>
      <c r="ND192" s="2536"/>
      <c r="NE192" s="2536"/>
      <c r="NF192" s="2536"/>
      <c r="NG192" s="2536"/>
      <c r="NH192" s="2536"/>
      <c r="NI192" s="2536"/>
      <c r="NJ192" s="2536"/>
      <c r="NK192" s="2536"/>
      <c r="NL192" s="2536"/>
      <c r="NM192" s="2536"/>
      <c r="NN192" s="2536"/>
      <c r="NO192" s="2536"/>
      <c r="NP192" s="2536"/>
      <c r="NQ192" s="2536"/>
      <c r="NR192" s="2536"/>
      <c r="NS192" s="2536"/>
      <c r="NT192" s="2536"/>
      <c r="NU192" s="2536"/>
      <c r="NV192" s="2536"/>
      <c r="NW192" s="2536"/>
      <c r="NX192" s="2536"/>
      <c r="NY192" s="2536"/>
      <c r="NZ192" s="2536"/>
      <c r="OA192" s="2536"/>
      <c r="OB192" s="2536"/>
      <c r="OC192" s="2536"/>
      <c r="OD192" s="2536"/>
      <c r="OE192" s="2536"/>
      <c r="OF192" s="2536"/>
      <c r="OG192" s="2536"/>
      <c r="OH192" s="2536"/>
      <c r="OI192" s="2536"/>
      <c r="OJ192" s="2536"/>
      <c r="OK192" s="2536"/>
      <c r="OL192" s="2536"/>
      <c r="OM192" s="2536"/>
      <c r="ON192" s="2536"/>
      <c r="OO192" s="2536"/>
      <c r="OP192" s="2536"/>
      <c r="OQ192" s="2536"/>
      <c r="OR192" s="2536"/>
      <c r="OS192" s="2536"/>
      <c r="OT192" s="2536"/>
      <c r="OU192" s="2536"/>
      <c r="OV192" s="2536"/>
      <c r="OW192" s="2536"/>
      <c r="OX192" s="2536"/>
      <c r="OY192" s="2536"/>
      <c r="OZ192" s="2536"/>
      <c r="PA192" s="2536"/>
      <c r="PB192" s="2536"/>
      <c r="PC192" s="2536"/>
      <c r="PD192" s="2536"/>
      <c r="PE192" s="2536"/>
      <c r="PF192" s="2536"/>
      <c r="PG192" s="2536"/>
      <c r="PH192" s="2536"/>
      <c r="PI192" s="2536"/>
      <c r="PJ192" s="2536"/>
      <c r="PK192" s="2536"/>
      <c r="PL192" s="2536"/>
      <c r="PM192" s="2536"/>
      <c r="PN192" s="2536"/>
      <c r="PO192" s="2536"/>
      <c r="PP192" s="2536"/>
      <c r="PQ192" s="2536"/>
      <c r="PR192" s="2536"/>
      <c r="PS192" s="2536"/>
      <c r="PT192" s="2536"/>
      <c r="PU192" s="2536"/>
      <c r="PV192" s="2536"/>
      <c r="PW192" s="2536"/>
      <c r="PX192" s="2536"/>
      <c r="PY192" s="2536"/>
      <c r="PZ192" s="2536"/>
      <c r="QA192" s="2536"/>
      <c r="QB192" s="2536"/>
      <c r="QC192" s="2536"/>
      <c r="QD192" s="2536"/>
      <c r="QE192" s="2536"/>
      <c r="QF192" s="2536"/>
      <c r="QG192" s="2536"/>
      <c r="QH192" s="2536"/>
      <c r="QI192" s="2536"/>
      <c r="QJ192" s="2536"/>
      <c r="QK192" s="2536"/>
      <c r="QL192" s="2536"/>
      <c r="QM192" s="2536"/>
      <c r="QN192" s="2536"/>
      <c r="QO192" s="2536"/>
      <c r="QP192" s="2536"/>
      <c r="QQ192" s="2536"/>
      <c r="QR192" s="2536"/>
      <c r="QS192" s="2536"/>
      <c r="QT192" s="2536"/>
      <c r="QU192" s="2536"/>
      <c r="QV192" s="2536"/>
      <c r="QW192" s="2536"/>
      <c r="QX192" s="2536"/>
      <c r="QY192" s="2536"/>
      <c r="QZ192" s="2536"/>
      <c r="RA192" s="2536"/>
      <c r="RB192" s="2536"/>
      <c r="RC192" s="2536"/>
      <c r="RD192" s="2536"/>
      <c r="RE192" s="2536"/>
      <c r="RF192" s="2536"/>
      <c r="RG192" s="2536"/>
      <c r="RH192" s="2536"/>
      <c r="RI192" s="2536"/>
      <c r="RJ192" s="2536"/>
      <c r="RK192" s="2536"/>
      <c r="RL192" s="2536"/>
      <c r="RM192" s="2536"/>
      <c r="RN192" s="2536"/>
      <c r="RO192" s="2536"/>
      <c r="RP192" s="2536"/>
      <c r="RQ192" s="2536"/>
      <c r="RR192" s="2536"/>
      <c r="RS192" s="2536"/>
      <c r="RT192" s="2536"/>
      <c r="RU192" s="2536"/>
      <c r="RV192" s="2536"/>
      <c r="RW192" s="2536"/>
      <c r="RX192" s="2536"/>
      <c r="RY192" s="2536"/>
      <c r="RZ192" s="2536"/>
      <c r="SA192" s="2536"/>
      <c r="SB192" s="2536"/>
      <c r="SC192" s="2536"/>
      <c r="SD192" s="2536"/>
      <c r="SE192" s="2536"/>
      <c r="SF192" s="2536"/>
      <c r="SG192" s="2536"/>
      <c r="SH192" s="2536"/>
      <c r="SI192" s="2536"/>
      <c r="SJ192" s="2536"/>
      <c r="SK192" s="2536"/>
      <c r="SL192" s="2536"/>
      <c r="SM192" s="2536"/>
      <c r="SN192" s="2536"/>
      <c r="SO192" s="2536"/>
      <c r="SP192" s="2536"/>
      <c r="SQ192" s="2536"/>
      <c r="SR192" s="2536"/>
      <c r="SS192" s="2536"/>
      <c r="ST192" s="2536"/>
      <c r="SU192" s="2536"/>
      <c r="SV192" s="2536"/>
      <c r="SW192" s="2536"/>
      <c r="SX192" s="2536"/>
      <c r="SY192" s="2536"/>
      <c r="SZ192" s="2536"/>
      <c r="TA192" s="2536"/>
      <c r="TB192" s="2536"/>
    </row>
    <row r="193" spans="218:522" ht="15" customHeight="1">
      <c r="MT193" s="2536"/>
      <c r="MU193" s="2536"/>
      <c r="MV193" s="2536"/>
      <c r="MW193" s="2536"/>
      <c r="MX193" s="2536"/>
      <c r="MY193" s="2536"/>
      <c r="MZ193" s="2536"/>
      <c r="NA193" s="2536"/>
      <c r="NB193" s="2536"/>
      <c r="NC193" s="2536"/>
      <c r="ND193" s="2536"/>
      <c r="NE193" s="2536"/>
      <c r="NF193" s="2536"/>
      <c r="NG193" s="2536"/>
      <c r="NH193" s="2536"/>
      <c r="NI193" s="2536"/>
      <c r="NJ193" s="2536"/>
      <c r="NK193" s="2536"/>
      <c r="NL193" s="2536"/>
      <c r="NM193" s="2536"/>
      <c r="NN193" s="2536"/>
      <c r="NO193" s="2536"/>
      <c r="NP193" s="2536"/>
      <c r="NQ193" s="2536"/>
      <c r="NR193" s="2536"/>
      <c r="NS193" s="2536"/>
      <c r="NT193" s="2536"/>
      <c r="NU193" s="2536"/>
      <c r="NV193" s="2536"/>
      <c r="NW193" s="2536"/>
      <c r="NX193" s="2536"/>
      <c r="NY193" s="2536"/>
      <c r="NZ193" s="2536"/>
      <c r="OA193" s="2536"/>
      <c r="OB193" s="2536"/>
      <c r="OC193" s="2536"/>
      <c r="OD193" s="2536"/>
      <c r="OE193" s="2536"/>
      <c r="OF193" s="2536"/>
      <c r="OG193" s="2536"/>
      <c r="OH193" s="2536"/>
      <c r="OI193" s="2536"/>
      <c r="OJ193" s="2536"/>
      <c r="OK193" s="2536"/>
      <c r="OL193" s="2536"/>
      <c r="OM193" s="2536"/>
      <c r="ON193" s="2536"/>
      <c r="OO193" s="2536"/>
      <c r="OP193" s="2536"/>
      <c r="OQ193" s="2536"/>
      <c r="OR193" s="2536"/>
      <c r="OS193" s="2536"/>
      <c r="OT193" s="2536"/>
      <c r="OU193" s="2536"/>
      <c r="OV193" s="2536"/>
      <c r="OW193" s="2536"/>
      <c r="OX193" s="2536"/>
      <c r="OY193" s="2536"/>
      <c r="OZ193" s="2536"/>
      <c r="PA193" s="2536"/>
      <c r="PB193" s="2536"/>
      <c r="PC193" s="2536"/>
      <c r="PD193" s="2536"/>
      <c r="PE193" s="2536"/>
      <c r="PF193" s="2536"/>
      <c r="PG193" s="2536"/>
      <c r="PH193" s="2536"/>
      <c r="PI193" s="2536"/>
      <c r="PJ193" s="2536"/>
      <c r="PK193" s="2536"/>
      <c r="PL193" s="2536"/>
      <c r="PM193" s="2536"/>
      <c r="PN193" s="2536"/>
      <c r="PO193" s="2536"/>
      <c r="PP193" s="2536"/>
      <c r="PQ193" s="2536"/>
      <c r="PR193" s="2536"/>
      <c r="PS193" s="2536"/>
      <c r="PT193" s="2536"/>
      <c r="PU193" s="2536"/>
      <c r="PV193" s="2536"/>
      <c r="PW193" s="2536"/>
      <c r="PX193" s="2536"/>
      <c r="PY193" s="2536"/>
      <c r="PZ193" s="2536"/>
      <c r="QA193" s="2536"/>
      <c r="QB193" s="2536"/>
      <c r="QC193" s="2536"/>
      <c r="QD193" s="2536"/>
      <c r="QE193" s="2536"/>
      <c r="QF193" s="2536"/>
      <c r="QG193" s="2536"/>
      <c r="QH193" s="2536"/>
      <c r="QI193" s="2536"/>
      <c r="QJ193" s="2536"/>
      <c r="QK193" s="2536"/>
      <c r="QL193" s="2536"/>
      <c r="QM193" s="2536"/>
      <c r="QN193" s="2536"/>
      <c r="QO193" s="2536"/>
      <c r="QP193" s="2536"/>
      <c r="QQ193" s="2536"/>
      <c r="QR193" s="2536"/>
      <c r="QS193" s="2536"/>
      <c r="QT193" s="2536"/>
      <c r="QU193" s="2536"/>
      <c r="QV193" s="2536"/>
      <c r="QW193" s="2536"/>
      <c r="QX193" s="2536"/>
      <c r="QY193" s="2536"/>
      <c r="QZ193" s="2536"/>
      <c r="RA193" s="2536"/>
      <c r="RB193" s="2536"/>
      <c r="RC193" s="2536"/>
      <c r="RD193" s="2536"/>
      <c r="RE193" s="2536"/>
      <c r="RF193" s="2536"/>
      <c r="RG193" s="2536"/>
      <c r="RH193" s="2536"/>
      <c r="RI193" s="2536"/>
      <c r="RJ193" s="2536"/>
      <c r="RK193" s="2536"/>
      <c r="RL193" s="2536"/>
      <c r="RM193" s="2536"/>
      <c r="RN193" s="2536"/>
      <c r="RO193" s="2536"/>
      <c r="RP193" s="2536"/>
      <c r="RQ193" s="2536"/>
      <c r="RR193" s="2536"/>
      <c r="RS193" s="2536"/>
      <c r="RT193" s="2536"/>
      <c r="RU193" s="2536"/>
      <c r="RV193" s="2536"/>
      <c r="RW193" s="2536"/>
      <c r="RX193" s="2536"/>
      <c r="RY193" s="2536"/>
      <c r="RZ193" s="2536"/>
      <c r="SA193" s="2536"/>
      <c r="SB193" s="2536"/>
      <c r="SC193" s="2536"/>
      <c r="SD193" s="2536"/>
      <c r="SE193" s="2536"/>
      <c r="SF193" s="2536"/>
      <c r="SG193" s="2536"/>
      <c r="SH193" s="2536"/>
      <c r="SI193" s="2536"/>
      <c r="SJ193" s="2536"/>
      <c r="SK193" s="2536"/>
      <c r="SL193" s="2536"/>
      <c r="SM193" s="2536"/>
      <c r="SN193" s="2536"/>
      <c r="SO193" s="2536"/>
      <c r="SP193" s="2536"/>
      <c r="SQ193" s="2536"/>
      <c r="SR193" s="2536"/>
      <c r="SS193" s="2536"/>
      <c r="ST193" s="2536"/>
      <c r="SU193" s="2536"/>
      <c r="SV193" s="2536"/>
      <c r="SW193" s="2536"/>
      <c r="SX193" s="2536"/>
      <c r="SY193" s="2536"/>
      <c r="SZ193" s="2536"/>
      <c r="TA193" s="2536"/>
      <c r="TB193" s="2536"/>
    </row>
    <row r="194" spans="218:522" ht="15" customHeight="1">
      <c r="MT194" s="2536"/>
      <c r="MU194" s="2536"/>
      <c r="MV194" s="2536"/>
      <c r="MW194" s="2536"/>
      <c r="MX194" s="2536"/>
      <c r="MY194" s="2536"/>
      <c r="MZ194" s="2536"/>
      <c r="NA194" s="2536"/>
      <c r="NB194" s="2536"/>
      <c r="NC194" s="2536"/>
      <c r="ND194" s="2536"/>
      <c r="NE194" s="2536"/>
      <c r="NF194" s="2536"/>
      <c r="NG194" s="2536"/>
      <c r="NH194" s="2536"/>
      <c r="NI194" s="2536"/>
      <c r="NJ194" s="2536"/>
      <c r="NK194" s="2536"/>
      <c r="NL194" s="2536"/>
      <c r="NM194" s="2536"/>
      <c r="NN194" s="2536"/>
      <c r="NO194" s="2536"/>
      <c r="NP194" s="2536"/>
      <c r="NQ194" s="2536"/>
      <c r="NR194" s="2536"/>
      <c r="NS194" s="2536"/>
      <c r="NT194" s="2536"/>
      <c r="NU194" s="2536"/>
      <c r="NV194" s="2536"/>
      <c r="NW194" s="2536"/>
      <c r="NX194" s="2536"/>
      <c r="NY194" s="2536"/>
      <c r="NZ194" s="2536"/>
      <c r="OA194" s="2536"/>
      <c r="OB194" s="2536"/>
      <c r="OC194" s="2536"/>
      <c r="OD194" s="2536"/>
      <c r="OE194" s="2536"/>
      <c r="OF194" s="2536"/>
      <c r="OG194" s="2536"/>
      <c r="OH194" s="2536"/>
      <c r="OI194" s="2536"/>
      <c r="OJ194" s="2536"/>
      <c r="OK194" s="2536"/>
      <c r="OL194" s="2536"/>
      <c r="OM194" s="2536"/>
      <c r="ON194" s="2536"/>
      <c r="OO194" s="2536"/>
      <c r="OP194" s="2536"/>
      <c r="OQ194" s="2536"/>
      <c r="OR194" s="2536"/>
      <c r="OS194" s="2536"/>
      <c r="OT194" s="2536"/>
      <c r="OU194" s="2536"/>
      <c r="OV194" s="2536"/>
      <c r="OW194" s="2536"/>
      <c r="OX194" s="2536"/>
      <c r="OY194" s="2536"/>
      <c r="OZ194" s="2536"/>
      <c r="PA194" s="2536"/>
      <c r="PB194" s="2536"/>
      <c r="PC194" s="2536"/>
      <c r="PD194" s="2536"/>
      <c r="PE194" s="2536"/>
      <c r="PF194" s="2536"/>
      <c r="PG194" s="2536"/>
      <c r="PH194" s="2536"/>
      <c r="PI194" s="2536"/>
      <c r="PJ194" s="2536"/>
      <c r="PK194" s="2536"/>
      <c r="PL194" s="2536"/>
      <c r="PM194" s="2536"/>
      <c r="PN194" s="2536"/>
      <c r="PO194" s="2536"/>
      <c r="PP194" s="2536"/>
      <c r="PQ194" s="2536"/>
      <c r="PR194" s="2536"/>
      <c r="PS194" s="2536"/>
      <c r="PT194" s="2536"/>
      <c r="PU194" s="2536"/>
      <c r="PV194" s="2536"/>
      <c r="PW194" s="2536"/>
      <c r="PX194" s="2536"/>
      <c r="PY194" s="2536"/>
      <c r="PZ194" s="2536"/>
      <c r="QA194" s="2536"/>
      <c r="QB194" s="2536"/>
      <c r="QC194" s="2536"/>
      <c r="QD194" s="2536"/>
      <c r="QE194" s="2536"/>
      <c r="QF194" s="2536"/>
      <c r="QG194" s="2536"/>
      <c r="QH194" s="2536"/>
      <c r="QI194" s="2536"/>
      <c r="QJ194" s="2536"/>
      <c r="QK194" s="2536"/>
      <c r="QL194" s="2536"/>
      <c r="QM194" s="2536"/>
      <c r="QN194" s="2536"/>
      <c r="QO194" s="2536"/>
      <c r="QP194" s="2536"/>
      <c r="QQ194" s="2536"/>
      <c r="QR194" s="2536"/>
      <c r="QS194" s="2536"/>
      <c r="QT194" s="2536"/>
      <c r="QU194" s="2536"/>
      <c r="QV194" s="2536"/>
      <c r="QW194" s="2536"/>
      <c r="QX194" s="2536"/>
      <c r="QY194" s="2536"/>
      <c r="QZ194" s="2536"/>
      <c r="RA194" s="2536"/>
      <c r="RB194" s="2536"/>
      <c r="RC194" s="2536"/>
      <c r="RD194" s="2536"/>
      <c r="RE194" s="2536"/>
      <c r="RF194" s="2536"/>
      <c r="RG194" s="2536"/>
      <c r="RH194" s="2536"/>
      <c r="RI194" s="2536"/>
      <c r="RJ194" s="2536"/>
      <c r="RK194" s="2536"/>
      <c r="RL194" s="2536"/>
      <c r="RM194" s="2536"/>
      <c r="RN194" s="2536"/>
      <c r="RO194" s="2536"/>
      <c r="RP194" s="2536"/>
      <c r="RQ194" s="2536"/>
      <c r="RR194" s="2536"/>
      <c r="RS194" s="2536"/>
      <c r="RT194" s="2536"/>
      <c r="RU194" s="2536"/>
      <c r="RV194" s="2536"/>
      <c r="RW194" s="2536"/>
      <c r="RX194" s="2536"/>
      <c r="RY194" s="2536"/>
      <c r="RZ194" s="2536"/>
      <c r="SA194" s="2536"/>
      <c r="SB194" s="2536"/>
      <c r="SC194" s="2536"/>
      <c r="SD194" s="2536"/>
      <c r="SE194" s="2536"/>
      <c r="SF194" s="2536"/>
      <c r="SG194" s="2536"/>
      <c r="SH194" s="2536"/>
      <c r="SI194" s="2536"/>
      <c r="SJ194" s="2536"/>
      <c r="SK194" s="2536"/>
      <c r="SL194" s="2536"/>
      <c r="SM194" s="2536"/>
      <c r="SN194" s="2536"/>
      <c r="SO194" s="2536"/>
      <c r="SP194" s="2536"/>
      <c r="SQ194" s="2536"/>
      <c r="SR194" s="2536"/>
      <c r="SS194" s="2536"/>
      <c r="ST194" s="2536"/>
      <c r="SU194" s="2536"/>
      <c r="SV194" s="2536"/>
      <c r="SW194" s="2536"/>
      <c r="SX194" s="2536"/>
      <c r="SY194" s="2536"/>
      <c r="SZ194" s="2536"/>
      <c r="TA194" s="2536"/>
      <c r="TB194" s="2536"/>
    </row>
    <row r="195" spans="218:522" ht="15" customHeight="1">
      <c r="MT195" s="2536"/>
      <c r="MU195" s="2536"/>
      <c r="MV195" s="2536"/>
      <c r="MW195" s="2536"/>
      <c r="MX195" s="2536"/>
      <c r="MY195" s="2536"/>
      <c r="MZ195" s="2536"/>
      <c r="NA195" s="2536"/>
      <c r="NB195" s="2536"/>
      <c r="NC195" s="2536"/>
      <c r="ND195" s="2536"/>
      <c r="NE195" s="2536"/>
      <c r="NF195" s="2536"/>
      <c r="NG195" s="2536"/>
      <c r="NH195" s="2536"/>
      <c r="NI195" s="2536"/>
      <c r="NJ195" s="2536"/>
      <c r="NK195" s="2536"/>
      <c r="NL195" s="2536"/>
      <c r="NM195" s="2536"/>
      <c r="NN195" s="2536"/>
      <c r="NO195" s="2536"/>
      <c r="NP195" s="2536"/>
      <c r="NQ195" s="2536"/>
      <c r="NR195" s="2536"/>
      <c r="NS195" s="2536"/>
      <c r="NT195" s="2536"/>
      <c r="NU195" s="2536"/>
      <c r="NV195" s="2536"/>
      <c r="NW195" s="2536"/>
      <c r="NX195" s="2536"/>
      <c r="NY195" s="2536"/>
      <c r="NZ195" s="2536"/>
      <c r="OA195" s="2536"/>
      <c r="OB195" s="2536"/>
      <c r="OC195" s="2536"/>
      <c r="OD195" s="2536"/>
      <c r="OE195" s="2536"/>
      <c r="OF195" s="2536"/>
      <c r="OG195" s="2536"/>
      <c r="OH195" s="2536"/>
      <c r="OI195" s="2536"/>
      <c r="OJ195" s="2536"/>
      <c r="OK195" s="2536"/>
      <c r="OL195" s="2536"/>
      <c r="OM195" s="2536"/>
      <c r="ON195" s="2536"/>
      <c r="OO195" s="2536"/>
      <c r="OP195" s="2536"/>
      <c r="OQ195" s="2536"/>
      <c r="OR195" s="2536"/>
      <c r="OS195" s="2536"/>
      <c r="OT195" s="2536"/>
      <c r="OU195" s="2536"/>
      <c r="OV195" s="2536"/>
      <c r="OW195" s="2536"/>
      <c r="OX195" s="2536"/>
      <c r="OY195" s="2536"/>
      <c r="OZ195" s="2536"/>
      <c r="PA195" s="2536"/>
      <c r="PB195" s="2536"/>
      <c r="PC195" s="2536"/>
      <c r="PD195" s="2536"/>
      <c r="PE195" s="2536"/>
      <c r="PF195" s="2536"/>
      <c r="PG195" s="2536"/>
      <c r="PH195" s="2536"/>
      <c r="PI195" s="2536"/>
      <c r="PJ195" s="2536"/>
      <c r="PK195" s="2536"/>
      <c r="PL195" s="2536"/>
      <c r="PM195" s="2536"/>
      <c r="PN195" s="2536"/>
      <c r="PO195" s="2536"/>
      <c r="PP195" s="2536"/>
      <c r="PQ195" s="2536"/>
      <c r="PR195" s="2536"/>
      <c r="PS195" s="2536"/>
      <c r="PT195" s="2536"/>
      <c r="PU195" s="2536"/>
      <c r="PV195" s="2536"/>
      <c r="PW195" s="2536"/>
      <c r="PX195" s="2536"/>
      <c r="PY195" s="2536"/>
      <c r="PZ195" s="2536"/>
      <c r="QA195" s="2536"/>
      <c r="QB195" s="2536"/>
      <c r="QC195" s="2536"/>
      <c r="QD195" s="2536"/>
      <c r="QE195" s="2536"/>
      <c r="QF195" s="2536"/>
      <c r="QG195" s="2536"/>
      <c r="QH195" s="2536"/>
      <c r="QI195" s="2536"/>
      <c r="QJ195" s="2536"/>
      <c r="QK195" s="2536"/>
      <c r="QL195" s="2536"/>
      <c r="QM195" s="2536"/>
      <c r="QN195" s="2536"/>
      <c r="QO195" s="2536"/>
      <c r="QP195" s="2536"/>
      <c r="QQ195" s="2536"/>
      <c r="QR195" s="2536"/>
      <c r="QS195" s="2536"/>
      <c r="QT195" s="2536"/>
      <c r="QU195" s="2536"/>
      <c r="QV195" s="2536"/>
      <c r="QW195" s="2536"/>
      <c r="QX195" s="2536"/>
      <c r="QY195" s="2536"/>
      <c r="QZ195" s="2536"/>
      <c r="RA195" s="2536"/>
      <c r="RB195" s="2536"/>
      <c r="RC195" s="2536"/>
      <c r="RD195" s="2536"/>
      <c r="RE195" s="2536"/>
      <c r="RF195" s="2536"/>
      <c r="RG195" s="2536"/>
      <c r="RH195" s="2536"/>
      <c r="RI195" s="2536"/>
      <c r="RJ195" s="2536"/>
      <c r="RK195" s="2536"/>
      <c r="RL195" s="2536"/>
      <c r="RM195" s="2536"/>
      <c r="RN195" s="2536"/>
      <c r="RO195" s="2536"/>
      <c r="RP195" s="2536"/>
      <c r="RQ195" s="2536"/>
      <c r="RR195" s="2536"/>
      <c r="RS195" s="2536"/>
      <c r="RT195" s="2536"/>
      <c r="RU195" s="2536"/>
      <c r="RV195" s="2536"/>
      <c r="RW195" s="2536"/>
      <c r="RX195" s="2536"/>
      <c r="RY195" s="2536"/>
      <c r="RZ195" s="2536"/>
      <c r="SA195" s="2536"/>
      <c r="SB195" s="2536"/>
      <c r="SC195" s="2536"/>
      <c r="SD195" s="2536"/>
      <c r="SE195" s="2536"/>
      <c r="SF195" s="2536"/>
      <c r="SG195" s="2536"/>
      <c r="SH195" s="2536"/>
      <c r="SI195" s="2536"/>
      <c r="SJ195" s="2536"/>
      <c r="SK195" s="2536"/>
      <c r="SL195" s="2536"/>
      <c r="SM195" s="2536"/>
      <c r="SN195" s="2536"/>
      <c r="SO195" s="2536"/>
      <c r="SP195" s="2536"/>
      <c r="SQ195" s="2536"/>
      <c r="SR195" s="2536"/>
      <c r="SS195" s="2536"/>
      <c r="ST195" s="2536"/>
      <c r="SU195" s="2536"/>
      <c r="SV195" s="2536"/>
      <c r="SW195" s="2536"/>
      <c r="SX195" s="2536"/>
      <c r="SY195" s="2536"/>
      <c r="SZ195" s="2536"/>
      <c r="TA195" s="2536"/>
      <c r="TB195" s="2536"/>
    </row>
    <row r="196" spans="218:522">
      <c r="HJ196" s="2447"/>
      <c r="HK196" s="2447"/>
      <c r="HL196" s="2447"/>
      <c r="HM196" s="2447"/>
      <c r="HN196" s="2447"/>
      <c r="HO196" s="2447"/>
      <c r="HP196" s="2447"/>
      <c r="HQ196" s="2447"/>
      <c r="HR196" s="2447"/>
      <c r="HS196" s="2447"/>
      <c r="HT196" s="2447"/>
      <c r="HU196" s="2447"/>
      <c r="HV196" s="2447"/>
      <c r="HW196" s="2447"/>
      <c r="HX196" s="2447"/>
      <c r="HY196" s="2447"/>
      <c r="MT196" s="2536"/>
      <c r="MU196" s="2536"/>
      <c r="MV196" s="2536"/>
      <c r="MW196" s="2536"/>
      <c r="MX196" s="2536"/>
      <c r="MY196" s="2536"/>
      <c r="MZ196" s="2536"/>
      <c r="NA196" s="2536"/>
      <c r="NB196" s="2536"/>
      <c r="NC196" s="2536"/>
      <c r="ND196" s="2536"/>
      <c r="NE196" s="2536"/>
      <c r="NF196" s="2536"/>
      <c r="NG196" s="2536"/>
      <c r="NH196" s="2536"/>
      <c r="NI196" s="2536"/>
      <c r="NJ196" s="2536"/>
      <c r="NK196" s="2536"/>
      <c r="NL196" s="2536"/>
      <c r="NM196" s="2536"/>
      <c r="NN196" s="2536"/>
      <c r="NO196" s="2536"/>
      <c r="NP196" s="2536"/>
      <c r="NQ196" s="2536"/>
      <c r="NR196" s="2536"/>
      <c r="NS196" s="2536"/>
      <c r="NT196" s="2536"/>
      <c r="NU196" s="2536"/>
      <c r="NV196" s="2536"/>
      <c r="NW196" s="2536"/>
      <c r="NX196" s="2536"/>
      <c r="NY196" s="2536"/>
      <c r="NZ196" s="2536"/>
      <c r="OA196" s="2536"/>
      <c r="OB196" s="2536"/>
      <c r="OC196" s="2536"/>
      <c r="OD196" s="2536"/>
      <c r="OE196" s="2536"/>
      <c r="OF196" s="2536"/>
      <c r="OG196" s="2536"/>
      <c r="OH196" s="2536"/>
      <c r="OI196" s="2536"/>
      <c r="OJ196" s="2536"/>
      <c r="OK196" s="2536"/>
      <c r="OL196" s="2536"/>
      <c r="OM196" s="2536"/>
      <c r="ON196" s="2536"/>
      <c r="OO196" s="2536"/>
      <c r="OP196" s="2536"/>
      <c r="OQ196" s="2536"/>
      <c r="OR196" s="2536"/>
      <c r="OS196" s="2536"/>
      <c r="OT196" s="2536"/>
      <c r="OU196" s="2536"/>
      <c r="OV196" s="2536"/>
      <c r="OW196" s="2536"/>
      <c r="OX196" s="2536"/>
      <c r="OY196" s="2536"/>
      <c r="OZ196" s="2536"/>
      <c r="PA196" s="2536"/>
      <c r="PB196" s="2536"/>
      <c r="PC196" s="2536"/>
      <c r="PD196" s="2536"/>
      <c r="PE196" s="2536"/>
      <c r="PF196" s="2536"/>
      <c r="PG196" s="2536"/>
      <c r="PH196" s="2536"/>
      <c r="PI196" s="2536"/>
      <c r="PJ196" s="2536"/>
      <c r="PK196" s="2536"/>
      <c r="PL196" s="2536"/>
      <c r="PM196" s="2536"/>
      <c r="PN196" s="2536"/>
      <c r="PO196" s="2536"/>
      <c r="PP196" s="2536"/>
      <c r="PQ196" s="2536"/>
      <c r="PR196" s="2536"/>
      <c r="PS196" s="2536"/>
      <c r="PT196" s="2536"/>
      <c r="PU196" s="2536"/>
      <c r="PV196" s="2536"/>
      <c r="PW196" s="2536"/>
      <c r="PX196" s="2536"/>
      <c r="PY196" s="2536"/>
      <c r="PZ196" s="2536"/>
      <c r="QA196" s="2536"/>
      <c r="QB196" s="2536"/>
      <c r="QC196" s="2536"/>
      <c r="QD196" s="2536"/>
      <c r="QE196" s="2536"/>
      <c r="QF196" s="2536"/>
      <c r="QG196" s="2536"/>
      <c r="QH196" s="2536"/>
      <c r="QI196" s="2536"/>
      <c r="QJ196" s="2536"/>
      <c r="QK196" s="2536"/>
      <c r="QL196" s="2536"/>
      <c r="QM196" s="2536"/>
      <c r="QN196" s="2536"/>
      <c r="QO196" s="2536"/>
      <c r="QP196" s="2536"/>
      <c r="QQ196" s="2536"/>
      <c r="QR196" s="2536"/>
      <c r="QS196" s="2536"/>
      <c r="QT196" s="2536"/>
      <c r="QU196" s="2536"/>
      <c r="QV196" s="2536"/>
      <c r="QW196" s="2536"/>
      <c r="QX196" s="2536"/>
      <c r="QY196" s="2536"/>
      <c r="QZ196" s="2536"/>
      <c r="RA196" s="2536"/>
      <c r="RB196" s="2536"/>
      <c r="RC196" s="2536"/>
      <c r="RD196" s="2536"/>
      <c r="RE196" s="2536"/>
      <c r="RF196" s="2536"/>
      <c r="RG196" s="2536"/>
      <c r="RH196" s="2536"/>
      <c r="RI196" s="2536"/>
      <c r="RJ196" s="2536"/>
      <c r="RK196" s="2536"/>
      <c r="RL196" s="2536"/>
      <c r="RM196" s="2536"/>
      <c r="RN196" s="2536"/>
      <c r="RO196" s="2536"/>
      <c r="RP196" s="2536"/>
      <c r="RQ196" s="2536"/>
      <c r="RR196" s="2536"/>
      <c r="RS196" s="2536"/>
      <c r="RT196" s="2536"/>
      <c r="RU196" s="2536"/>
      <c r="RV196" s="2536"/>
      <c r="RW196" s="2536"/>
      <c r="RX196" s="2536"/>
      <c r="RY196" s="2536"/>
      <c r="RZ196" s="2536"/>
      <c r="SA196" s="2536"/>
      <c r="SB196" s="2536"/>
      <c r="SC196" s="2536"/>
      <c r="SD196" s="2536"/>
      <c r="SE196" s="2536"/>
      <c r="SF196" s="2536"/>
      <c r="SG196" s="2536"/>
      <c r="SH196" s="2536"/>
      <c r="SI196" s="2536"/>
      <c r="SJ196" s="2536"/>
      <c r="SK196" s="2536"/>
      <c r="SL196" s="2536"/>
      <c r="SM196" s="2536"/>
      <c r="SN196" s="2536"/>
      <c r="SO196" s="2536"/>
      <c r="SP196" s="2536"/>
      <c r="SQ196" s="2536"/>
      <c r="SR196" s="2536"/>
      <c r="SS196" s="2536"/>
      <c r="ST196" s="2536"/>
      <c r="SU196" s="2536"/>
      <c r="SV196" s="2536"/>
      <c r="SW196" s="2536"/>
      <c r="SX196" s="2536"/>
      <c r="SY196" s="2536"/>
      <c r="SZ196" s="2536"/>
      <c r="TA196" s="2536"/>
      <c r="TB196" s="2536"/>
    </row>
    <row r="197" spans="218:522">
      <c r="MT197" s="2536"/>
      <c r="MU197" s="2536"/>
      <c r="MV197" s="2536"/>
      <c r="MW197" s="2536"/>
      <c r="MX197" s="2536"/>
      <c r="MY197" s="2536"/>
      <c r="MZ197" s="2536"/>
      <c r="NA197" s="2536"/>
      <c r="NB197" s="2536"/>
      <c r="NC197" s="2536"/>
      <c r="ND197" s="2536"/>
      <c r="NE197" s="2536"/>
      <c r="NF197" s="2536"/>
      <c r="NG197" s="2536"/>
      <c r="NH197" s="2536"/>
      <c r="NI197" s="2536"/>
      <c r="NJ197" s="2536"/>
      <c r="NK197" s="2536"/>
      <c r="NL197" s="2536"/>
      <c r="NM197" s="2536"/>
      <c r="NN197" s="2536"/>
      <c r="NO197" s="2536"/>
      <c r="NP197" s="2536"/>
      <c r="NQ197" s="2536"/>
      <c r="NR197" s="2536"/>
      <c r="NS197" s="2536"/>
      <c r="NT197" s="2536"/>
      <c r="NU197" s="2536"/>
      <c r="NV197" s="2536"/>
      <c r="NW197" s="2536"/>
      <c r="NX197" s="2536"/>
      <c r="NY197" s="2536"/>
      <c r="NZ197" s="2536"/>
      <c r="OA197" s="2536"/>
      <c r="OB197" s="2536"/>
      <c r="OC197" s="2536"/>
      <c r="OD197" s="2536"/>
      <c r="OE197" s="2536"/>
      <c r="OF197" s="2536"/>
      <c r="OG197" s="2536"/>
      <c r="OH197" s="2536"/>
      <c r="OI197" s="2536"/>
      <c r="OJ197" s="2536"/>
      <c r="OK197" s="2536"/>
      <c r="OL197" s="2536"/>
      <c r="OM197" s="2536"/>
      <c r="ON197" s="2536"/>
      <c r="OO197" s="2536"/>
      <c r="OP197" s="2536"/>
      <c r="OQ197" s="2536"/>
      <c r="OR197" s="2536"/>
      <c r="OS197" s="2536"/>
      <c r="OT197" s="2536"/>
      <c r="OU197" s="2536"/>
      <c r="OV197" s="2536"/>
      <c r="OW197" s="2536"/>
      <c r="OX197" s="2536"/>
      <c r="OY197" s="2536"/>
      <c r="OZ197" s="2536"/>
      <c r="PA197" s="2536"/>
      <c r="PB197" s="2536"/>
      <c r="PC197" s="2536"/>
      <c r="PD197" s="2536"/>
      <c r="PE197" s="2536"/>
      <c r="PF197" s="2536"/>
      <c r="PG197" s="2536"/>
      <c r="PH197" s="2536"/>
      <c r="PI197" s="2536"/>
      <c r="PJ197" s="2536"/>
      <c r="PK197" s="2536"/>
      <c r="PL197" s="2536"/>
      <c r="PM197" s="2536"/>
      <c r="PN197" s="2536"/>
      <c r="PO197" s="2536"/>
      <c r="PP197" s="2536"/>
      <c r="PQ197" s="2536"/>
      <c r="PR197" s="2536"/>
      <c r="PS197" s="2536"/>
      <c r="PT197" s="2536"/>
      <c r="PU197" s="2536"/>
      <c r="PV197" s="2536"/>
      <c r="PW197" s="2536"/>
      <c r="PX197" s="2536"/>
      <c r="PY197" s="2536"/>
      <c r="PZ197" s="2536"/>
      <c r="QA197" s="2536"/>
      <c r="QB197" s="2536"/>
      <c r="QC197" s="2536"/>
      <c r="QD197" s="2536"/>
      <c r="QE197" s="2536"/>
      <c r="QF197" s="2536"/>
      <c r="QG197" s="2536"/>
      <c r="QH197" s="2536"/>
      <c r="QI197" s="2536"/>
      <c r="QJ197" s="2536"/>
      <c r="QK197" s="2536"/>
      <c r="QL197" s="2536"/>
      <c r="QM197" s="2536"/>
      <c r="QN197" s="2536"/>
      <c r="QO197" s="2536"/>
      <c r="QP197" s="2536"/>
      <c r="QQ197" s="2536"/>
      <c r="QR197" s="2536"/>
      <c r="QS197" s="2536"/>
      <c r="QT197" s="2536"/>
      <c r="QU197" s="2536"/>
      <c r="QV197" s="2536"/>
      <c r="QW197" s="2536"/>
      <c r="QX197" s="2536"/>
      <c r="QY197" s="2536"/>
      <c r="QZ197" s="2536"/>
      <c r="RA197" s="2536"/>
      <c r="RB197" s="2536"/>
      <c r="RC197" s="2536"/>
      <c r="RD197" s="2536"/>
      <c r="RE197" s="2536"/>
      <c r="RF197" s="2536"/>
      <c r="RG197" s="2536"/>
      <c r="RH197" s="2536"/>
      <c r="RI197" s="2536"/>
      <c r="RJ197" s="2536"/>
      <c r="RK197" s="2536"/>
      <c r="RL197" s="2536"/>
      <c r="RM197" s="2536"/>
      <c r="RN197" s="2536"/>
      <c r="RO197" s="2536"/>
      <c r="RP197" s="2536"/>
      <c r="RQ197" s="2536"/>
      <c r="RR197" s="2536"/>
      <c r="RS197" s="2536"/>
      <c r="RT197" s="2536"/>
      <c r="RU197" s="2536"/>
      <c r="RV197" s="2536"/>
      <c r="RW197" s="2536"/>
      <c r="RX197" s="2536"/>
      <c r="RY197" s="2536"/>
      <c r="RZ197" s="2536"/>
      <c r="SA197" s="2536"/>
      <c r="SB197" s="2536"/>
      <c r="SC197" s="2536"/>
      <c r="SD197" s="2536"/>
      <c r="SE197" s="2536"/>
      <c r="SF197" s="2536"/>
      <c r="SG197" s="2536"/>
      <c r="SH197" s="2536"/>
      <c r="SI197" s="2536"/>
      <c r="SJ197" s="2536"/>
      <c r="SK197" s="2536"/>
      <c r="SL197" s="2536"/>
      <c r="SM197" s="2536"/>
      <c r="SN197" s="2536"/>
      <c r="SO197" s="2536"/>
      <c r="SP197" s="2536"/>
      <c r="SQ197" s="2536"/>
      <c r="SR197" s="2536"/>
      <c r="SS197" s="2536"/>
      <c r="ST197" s="2536"/>
      <c r="SU197" s="2536"/>
      <c r="SV197" s="2536"/>
      <c r="SW197" s="2536"/>
      <c r="SX197" s="2536"/>
      <c r="SY197" s="2536"/>
      <c r="SZ197" s="2536"/>
      <c r="TA197" s="2536"/>
      <c r="TB197" s="2536"/>
    </row>
    <row r="198" spans="218:522">
      <c r="MT198" s="2536"/>
      <c r="MU198" s="2536"/>
      <c r="MV198" s="2536"/>
      <c r="MW198" s="2536"/>
      <c r="MX198" s="2536"/>
      <c r="MY198" s="2536"/>
      <c r="MZ198" s="2536"/>
      <c r="NA198" s="2536"/>
      <c r="NB198" s="2536"/>
      <c r="NC198" s="2536"/>
      <c r="ND198" s="2536"/>
      <c r="NE198" s="2536"/>
      <c r="NF198" s="2536"/>
      <c r="NG198" s="2536"/>
      <c r="NH198" s="2536"/>
      <c r="NI198" s="2536"/>
      <c r="NJ198" s="2536"/>
      <c r="NK198" s="2536"/>
      <c r="NL198" s="2536"/>
      <c r="NM198" s="2536"/>
      <c r="NN198" s="2536"/>
      <c r="NO198" s="2536"/>
      <c r="NP198" s="2536"/>
      <c r="NQ198" s="2536"/>
      <c r="NR198" s="2536"/>
      <c r="NS198" s="2536"/>
      <c r="NT198" s="2536"/>
      <c r="NU198" s="2536"/>
      <c r="NV198" s="2536"/>
      <c r="NW198" s="2536"/>
      <c r="NX198" s="2536"/>
      <c r="NY198" s="2536"/>
      <c r="NZ198" s="2536"/>
      <c r="OA198" s="2536"/>
      <c r="OB198" s="2536"/>
      <c r="OC198" s="2536"/>
      <c r="OD198" s="2536"/>
      <c r="OE198" s="2536"/>
      <c r="OF198" s="2536"/>
      <c r="OG198" s="2536"/>
      <c r="OH198" s="2536"/>
      <c r="OI198" s="2536"/>
      <c r="OJ198" s="2536"/>
      <c r="OK198" s="2536"/>
      <c r="OL198" s="2536"/>
      <c r="OM198" s="2536"/>
      <c r="ON198" s="2536"/>
      <c r="OO198" s="2536"/>
      <c r="OP198" s="2536"/>
      <c r="OQ198" s="2536"/>
      <c r="OR198" s="2536"/>
      <c r="OS198" s="2536"/>
      <c r="OT198" s="2536"/>
      <c r="OU198" s="2536"/>
      <c r="OV198" s="2536"/>
      <c r="OW198" s="2536"/>
      <c r="OX198" s="2536"/>
      <c r="OY198" s="2536"/>
      <c r="OZ198" s="2536"/>
      <c r="PA198" s="2536"/>
      <c r="PB198" s="2536"/>
      <c r="PC198" s="2536"/>
      <c r="PD198" s="2536"/>
      <c r="PE198" s="2536"/>
      <c r="PF198" s="2536"/>
      <c r="PG198" s="2536"/>
      <c r="PH198" s="2536"/>
      <c r="PI198" s="2536"/>
      <c r="PJ198" s="2536"/>
      <c r="PK198" s="2536"/>
      <c r="PL198" s="2536"/>
      <c r="PM198" s="2536"/>
      <c r="PN198" s="2536"/>
      <c r="PO198" s="2536"/>
      <c r="PP198" s="2536"/>
      <c r="PQ198" s="2536"/>
      <c r="PR198" s="2536"/>
      <c r="PS198" s="2536"/>
      <c r="PT198" s="2536"/>
      <c r="PU198" s="2536"/>
      <c r="PV198" s="2536"/>
      <c r="PW198" s="2536"/>
      <c r="PX198" s="2536"/>
      <c r="PY198" s="2536"/>
      <c r="PZ198" s="2536"/>
      <c r="QA198" s="2536"/>
      <c r="QB198" s="2536"/>
      <c r="QC198" s="2536"/>
      <c r="QD198" s="2536"/>
      <c r="QE198" s="2536"/>
      <c r="QF198" s="2536"/>
      <c r="QG198" s="2536"/>
      <c r="QH198" s="2536"/>
      <c r="QI198" s="2536"/>
      <c r="QJ198" s="2536"/>
      <c r="QK198" s="2536"/>
      <c r="QL198" s="2536"/>
      <c r="QM198" s="2536"/>
      <c r="QN198" s="2536"/>
      <c r="QO198" s="2536"/>
      <c r="QP198" s="2536"/>
      <c r="QQ198" s="2536"/>
      <c r="QR198" s="2536"/>
      <c r="QS198" s="2536"/>
      <c r="QT198" s="2536"/>
      <c r="QU198" s="2536"/>
      <c r="QV198" s="2536"/>
      <c r="QW198" s="2536"/>
      <c r="QX198" s="2536"/>
      <c r="QY198" s="2536"/>
      <c r="QZ198" s="2536"/>
      <c r="RA198" s="2536"/>
      <c r="RB198" s="2536"/>
      <c r="RC198" s="2536"/>
      <c r="RD198" s="2536"/>
      <c r="RE198" s="2536"/>
      <c r="RF198" s="2536"/>
      <c r="RG198" s="2536"/>
      <c r="RH198" s="2536"/>
      <c r="RI198" s="2536"/>
      <c r="RJ198" s="2536"/>
      <c r="RK198" s="2536"/>
      <c r="RL198" s="2536"/>
      <c r="RM198" s="2536"/>
      <c r="RN198" s="2536"/>
      <c r="RO198" s="2536"/>
      <c r="RP198" s="2536"/>
      <c r="RQ198" s="2536"/>
      <c r="RR198" s="2536"/>
      <c r="RS198" s="2536"/>
      <c r="RT198" s="2536"/>
      <c r="RU198" s="2536"/>
      <c r="RV198" s="2536"/>
      <c r="RW198" s="2536"/>
      <c r="RX198" s="2536"/>
      <c r="RY198" s="2536"/>
      <c r="RZ198" s="2536"/>
      <c r="SA198" s="2536"/>
      <c r="SB198" s="2536"/>
      <c r="SC198" s="2536"/>
      <c r="SD198" s="2536"/>
      <c r="SE198" s="2536"/>
      <c r="SF198" s="2536"/>
      <c r="SG198" s="2536"/>
      <c r="SH198" s="2536"/>
      <c r="SI198" s="2536"/>
      <c r="SJ198" s="2536"/>
      <c r="SK198" s="2536"/>
      <c r="SL198" s="2536"/>
      <c r="SM198" s="2536"/>
      <c r="SN198" s="2536"/>
      <c r="SO198" s="2536"/>
      <c r="SP198" s="2536"/>
      <c r="SQ198" s="2536"/>
      <c r="SR198" s="2536"/>
      <c r="SS198" s="2536"/>
      <c r="ST198" s="2536"/>
      <c r="SU198" s="2536"/>
      <c r="SV198" s="2536"/>
      <c r="SW198" s="2536"/>
      <c r="SX198" s="2536"/>
      <c r="SY198" s="2536"/>
      <c r="SZ198" s="2536"/>
      <c r="TA198" s="2536"/>
      <c r="TB198" s="2536"/>
    </row>
    <row r="210" ht="45" customHeight="1"/>
  </sheetData>
  <sortState ref="C108:GV119">
    <sortCondition ref="C191:C202"/>
  </sortState>
  <dataConsolidate/>
  <mergeCells count="1153">
    <mergeCell ref="AK17:BX17"/>
    <mergeCell ref="CE17:HW17"/>
    <mergeCell ref="MW186:OT186"/>
    <mergeCell ref="OU186:PD186"/>
    <mergeCell ref="PE186:PX186"/>
    <mergeCell ref="PY186:QR186"/>
    <mergeCell ref="QS186:SF186"/>
    <mergeCell ref="RM182:RV182"/>
    <mergeCell ref="RW182:SF182"/>
    <mergeCell ref="MW183:NF183"/>
    <mergeCell ref="NG183:NP183"/>
    <mergeCell ref="NQ183:NZ183"/>
    <mergeCell ref="OA183:OJ183"/>
    <mergeCell ref="OK183:OT183"/>
    <mergeCell ref="OU183:PD183"/>
    <mergeCell ref="PE183:PN183"/>
    <mergeCell ref="PO183:PX183"/>
    <mergeCell ref="PY183:QH183"/>
    <mergeCell ref="QI183:QR183"/>
    <mergeCell ref="QS183:RB183"/>
    <mergeCell ref="RC183:RL183"/>
    <mergeCell ref="RM183:RV183"/>
    <mergeCell ref="RW183:SF183"/>
    <mergeCell ref="MW184:NF184"/>
    <mergeCell ref="NG184:NP184"/>
    <mergeCell ref="NQ184:NZ184"/>
    <mergeCell ref="NG185:NP185"/>
    <mergeCell ref="NQ185:NZ185"/>
    <mergeCell ref="OA185:OJ185"/>
    <mergeCell ref="QS180:SF180"/>
    <mergeCell ref="MW181:NF181"/>
    <mergeCell ref="NG181:NP181"/>
    <mergeCell ref="OK185:OT185"/>
    <mergeCell ref="OU185:PD185"/>
    <mergeCell ref="PE185:PN185"/>
    <mergeCell ref="PO185:PX185"/>
    <mergeCell ref="PY185:QH185"/>
    <mergeCell ref="QI185:QR185"/>
    <mergeCell ref="QS185:RL185"/>
    <mergeCell ref="RM185:SF185"/>
    <mergeCell ref="MW182:NF182"/>
    <mergeCell ref="NG182:NP182"/>
    <mergeCell ref="NQ182:NZ182"/>
    <mergeCell ref="OA182:OJ182"/>
    <mergeCell ref="OK182:OT182"/>
    <mergeCell ref="OU182:PD182"/>
    <mergeCell ref="PE182:PN182"/>
    <mergeCell ref="PO182:PX182"/>
    <mergeCell ref="PY182:QH182"/>
    <mergeCell ref="QS182:RB182"/>
    <mergeCell ref="RC182:RL182"/>
    <mergeCell ref="MW185:NF185"/>
    <mergeCell ref="QS175:SF175"/>
    <mergeCell ref="MW176:OT176"/>
    <mergeCell ref="OU176:PD176"/>
    <mergeCell ref="PE176:PX176"/>
    <mergeCell ref="PY176:QR176"/>
    <mergeCell ref="QS176:SF176"/>
    <mergeCell ref="MW177:OT177"/>
    <mergeCell ref="OU177:PD177"/>
    <mergeCell ref="PE177:PX177"/>
    <mergeCell ref="PY177:QR177"/>
    <mergeCell ref="QS177:SF177"/>
    <mergeCell ref="OA184:OJ184"/>
    <mergeCell ref="OK184:OT184"/>
    <mergeCell ref="OU184:PD184"/>
    <mergeCell ref="PE184:PN184"/>
    <mergeCell ref="PO184:PX184"/>
    <mergeCell ref="PY184:QH184"/>
    <mergeCell ref="QI184:QR184"/>
    <mergeCell ref="QS184:RB184"/>
    <mergeCell ref="RC184:RL184"/>
    <mergeCell ref="RM184:RV184"/>
    <mergeCell ref="RW184:SF184"/>
    <mergeCell ref="MW178:OT178"/>
    <mergeCell ref="OU178:PD178"/>
    <mergeCell ref="PE178:PX178"/>
    <mergeCell ref="PY178:QR178"/>
    <mergeCell ref="QS178:SF178"/>
    <mergeCell ref="MW179:OT179"/>
    <mergeCell ref="OU179:PD179"/>
    <mergeCell ref="PE179:PX179"/>
    <mergeCell ref="PY179:QR179"/>
    <mergeCell ref="QS179:SF179"/>
    <mergeCell ref="QS172:RB172"/>
    <mergeCell ref="RC172:RL172"/>
    <mergeCell ref="RM172:RV172"/>
    <mergeCell ref="RW172:SF172"/>
    <mergeCell ref="MW173:NF173"/>
    <mergeCell ref="NG173:NP173"/>
    <mergeCell ref="NQ173:NZ173"/>
    <mergeCell ref="OA173:OJ173"/>
    <mergeCell ref="OK173:OT173"/>
    <mergeCell ref="OU173:PD173"/>
    <mergeCell ref="PE173:PN173"/>
    <mergeCell ref="PO173:PX173"/>
    <mergeCell ref="PY173:QH173"/>
    <mergeCell ref="QI173:QR173"/>
    <mergeCell ref="QS173:SF173"/>
    <mergeCell ref="PE181:PN181"/>
    <mergeCell ref="PO181:PX181"/>
    <mergeCell ref="PY181:QH181"/>
    <mergeCell ref="QI181:QR181"/>
    <mergeCell ref="QS181:RB181"/>
    <mergeCell ref="RC181:RL181"/>
    <mergeCell ref="RM181:RV181"/>
    <mergeCell ref="RW181:SF181"/>
    <mergeCell ref="MW174:OT174"/>
    <mergeCell ref="OU174:PD174"/>
    <mergeCell ref="PE174:PX174"/>
    <mergeCell ref="PY174:QR174"/>
    <mergeCell ref="QS174:SF174"/>
    <mergeCell ref="MW175:OT175"/>
    <mergeCell ref="OU175:PD175"/>
    <mergeCell ref="PE175:PX175"/>
    <mergeCell ref="PY175:QR175"/>
    <mergeCell ref="MU45:MU85"/>
    <mergeCell ref="MV52:MV58"/>
    <mergeCell ref="MV68:MV69"/>
    <mergeCell ref="MW68:ND68"/>
    <mergeCell ref="MV71:MV74"/>
    <mergeCell ref="MV79:MV80"/>
    <mergeCell ref="MU89:MU124"/>
    <mergeCell ref="MV92:MV95"/>
    <mergeCell ref="MV100:MV101"/>
    <mergeCell ref="MV107:MV108"/>
    <mergeCell ref="MW107:ND107"/>
    <mergeCell ref="MV110:MV113"/>
    <mergeCell ref="MV119:MV120"/>
    <mergeCell ref="MU130:MU167"/>
    <mergeCell ref="MV140:MV143"/>
    <mergeCell ref="MV149:MV150"/>
    <mergeCell ref="MV152:MV155"/>
    <mergeCell ref="MV160:MV162"/>
    <mergeCell ref="B27:S27"/>
    <mergeCell ref="B28:S28"/>
    <mergeCell ref="B29:S29"/>
    <mergeCell ref="B30:S30"/>
    <mergeCell ref="B31:S31"/>
    <mergeCell ref="B32:S32"/>
    <mergeCell ref="AK21:AT21"/>
    <mergeCell ref="AU21:BD21"/>
    <mergeCell ref="BE21:BN21"/>
    <mergeCell ref="Q20:AA21"/>
    <mergeCell ref="AK18:BX18"/>
    <mergeCell ref="B22:S22"/>
    <mergeCell ref="B23:S23"/>
    <mergeCell ref="B24:S24"/>
    <mergeCell ref="B25:S25"/>
    <mergeCell ref="B26:S26"/>
    <mergeCell ref="BO21:BX21"/>
    <mergeCell ref="BO22:BX22"/>
    <mergeCell ref="BO23:BX23"/>
    <mergeCell ref="BO24:BX24"/>
    <mergeCell ref="BO25:BX25"/>
    <mergeCell ref="BO31:BX31"/>
    <mergeCell ref="BO32:BX32"/>
    <mergeCell ref="BE31:BN31"/>
    <mergeCell ref="BE32:BN32"/>
    <mergeCell ref="BE26:BN26"/>
    <mergeCell ref="BE27:BN27"/>
    <mergeCell ref="BE28:BN28"/>
    <mergeCell ref="BE29:BN29"/>
    <mergeCell ref="BE30:BN30"/>
    <mergeCell ref="BE22:BN22"/>
    <mergeCell ref="BE23:BN23"/>
    <mergeCell ref="CE18:HW18"/>
    <mergeCell ref="AK19:BX20"/>
    <mergeCell ref="HU37:HW37"/>
    <mergeCell ref="FR38:FT38"/>
    <mergeCell ref="FU38:FW38"/>
    <mergeCell ref="FX38:FZ38"/>
    <mergeCell ref="GA38:GC38"/>
    <mergeCell ref="GD38:GF38"/>
    <mergeCell ref="GG38:GI38"/>
    <mergeCell ref="GJ38:GL38"/>
    <mergeCell ref="GM38:GO38"/>
    <mergeCell ref="GP38:GR38"/>
    <mergeCell ref="GS38:GU38"/>
    <mergeCell ref="GV38:GX38"/>
    <mergeCell ref="GY38:HA38"/>
    <mergeCell ref="HB38:HD38"/>
    <mergeCell ref="HF38:HH38"/>
    <mergeCell ref="HI38:HK38"/>
    <mergeCell ref="HL38:HN38"/>
    <mergeCell ref="HO38:HQ38"/>
    <mergeCell ref="HR38:HT38"/>
    <mergeCell ref="HU38:HW38"/>
    <mergeCell ref="GS37:GU37"/>
    <mergeCell ref="GV37:GX37"/>
    <mergeCell ref="GY37:HA37"/>
    <mergeCell ref="HB37:HD37"/>
    <mergeCell ref="HF37:HH37"/>
    <mergeCell ref="HI37:HK37"/>
    <mergeCell ref="HL37:HN37"/>
    <mergeCell ref="HO37:HQ37"/>
    <mergeCell ref="HR37:HT37"/>
    <mergeCell ref="FR37:FT37"/>
    <mergeCell ref="FU37:FW37"/>
    <mergeCell ref="FX37:FZ37"/>
    <mergeCell ref="GA37:GC37"/>
    <mergeCell ref="GD37:GF37"/>
    <mergeCell ref="GG37:GI37"/>
    <mergeCell ref="GJ37:GL37"/>
    <mergeCell ref="GM37:GO37"/>
    <mergeCell ref="GP37:GR37"/>
    <mergeCell ref="HU35:HW35"/>
    <mergeCell ref="FR36:FT36"/>
    <mergeCell ref="FU36:FW36"/>
    <mergeCell ref="FX36:FZ36"/>
    <mergeCell ref="GA36:GC36"/>
    <mergeCell ref="GD36:GF36"/>
    <mergeCell ref="GG36:GI36"/>
    <mergeCell ref="GJ36:GL36"/>
    <mergeCell ref="GM36:GO36"/>
    <mergeCell ref="GP36:GR36"/>
    <mergeCell ref="GS36:GU36"/>
    <mergeCell ref="GV36:GX36"/>
    <mergeCell ref="GY36:HA36"/>
    <mergeCell ref="HB36:HD36"/>
    <mergeCell ref="HF36:HH36"/>
    <mergeCell ref="HI36:HK36"/>
    <mergeCell ref="HL36:HN36"/>
    <mergeCell ref="HO36:HQ36"/>
    <mergeCell ref="HR36:HT36"/>
    <mergeCell ref="HU36:HW36"/>
    <mergeCell ref="GS35:GU35"/>
    <mergeCell ref="GV35:GX35"/>
    <mergeCell ref="GY35:HA35"/>
    <mergeCell ref="HB35:HD35"/>
    <mergeCell ref="HF35:HH35"/>
    <mergeCell ref="HI35:HK35"/>
    <mergeCell ref="HL35:HN35"/>
    <mergeCell ref="HO35:HQ35"/>
    <mergeCell ref="HR35:HT35"/>
    <mergeCell ref="FR35:FT35"/>
    <mergeCell ref="FU35:FW35"/>
    <mergeCell ref="FX35:FZ35"/>
    <mergeCell ref="GA35:GC35"/>
    <mergeCell ref="GD35:GF35"/>
    <mergeCell ref="GG35:GI35"/>
    <mergeCell ref="GJ35:GL35"/>
    <mergeCell ref="GM35:GO35"/>
    <mergeCell ref="GP35:GR35"/>
    <mergeCell ref="HU31:HW31"/>
    <mergeCell ref="FR32:FT32"/>
    <mergeCell ref="FU32:FW32"/>
    <mergeCell ref="FX32:FZ32"/>
    <mergeCell ref="GA32:GC32"/>
    <mergeCell ref="GD32:GF32"/>
    <mergeCell ref="GG32:GI32"/>
    <mergeCell ref="GJ32:GL32"/>
    <mergeCell ref="GM32:GO32"/>
    <mergeCell ref="GP32:GR32"/>
    <mergeCell ref="GS32:GU32"/>
    <mergeCell ref="GV32:GX32"/>
    <mergeCell ref="GY32:HA32"/>
    <mergeCell ref="HB32:HD32"/>
    <mergeCell ref="HF32:HH32"/>
    <mergeCell ref="HI32:HK32"/>
    <mergeCell ref="HL32:HN32"/>
    <mergeCell ref="HO32:HQ32"/>
    <mergeCell ref="HR32:HT32"/>
    <mergeCell ref="HU32:HW32"/>
    <mergeCell ref="GS31:GU31"/>
    <mergeCell ref="GV31:GX31"/>
    <mergeCell ref="GY31:HA31"/>
    <mergeCell ref="HB31:HD31"/>
    <mergeCell ref="HF31:HH31"/>
    <mergeCell ref="HI31:HK31"/>
    <mergeCell ref="HL31:HN31"/>
    <mergeCell ref="HO31:HQ31"/>
    <mergeCell ref="HR31:HT31"/>
    <mergeCell ref="FR31:FT31"/>
    <mergeCell ref="FU31:FW31"/>
    <mergeCell ref="FX31:FZ31"/>
    <mergeCell ref="GA31:GC31"/>
    <mergeCell ref="GD31:GF31"/>
    <mergeCell ref="GG31:GI31"/>
    <mergeCell ref="GJ31:GL31"/>
    <mergeCell ref="GM31:GO31"/>
    <mergeCell ref="GP31:GR31"/>
    <mergeCell ref="HU29:HW29"/>
    <mergeCell ref="FR30:FT30"/>
    <mergeCell ref="FU30:FW30"/>
    <mergeCell ref="FX30:FZ30"/>
    <mergeCell ref="GA30:GC30"/>
    <mergeCell ref="GD30:GF30"/>
    <mergeCell ref="GG30:GI30"/>
    <mergeCell ref="GJ30:GL30"/>
    <mergeCell ref="GM30:GO30"/>
    <mergeCell ref="GP30:GR30"/>
    <mergeCell ref="GS30:GU30"/>
    <mergeCell ref="GV30:GX30"/>
    <mergeCell ref="GY30:HA30"/>
    <mergeCell ref="HB30:HD30"/>
    <mergeCell ref="HF30:HH30"/>
    <mergeCell ref="HI30:HK30"/>
    <mergeCell ref="HL30:HN30"/>
    <mergeCell ref="HO30:HQ30"/>
    <mergeCell ref="HR30:HT30"/>
    <mergeCell ref="HU30:HW30"/>
    <mergeCell ref="GS29:GU29"/>
    <mergeCell ref="GV29:GX29"/>
    <mergeCell ref="GY29:HA29"/>
    <mergeCell ref="HB29:HD29"/>
    <mergeCell ref="HF29:HH29"/>
    <mergeCell ref="HI29:HK29"/>
    <mergeCell ref="HL29:HN29"/>
    <mergeCell ref="HO29:HQ29"/>
    <mergeCell ref="HR29:HT29"/>
    <mergeCell ref="FR29:FT29"/>
    <mergeCell ref="FU29:FW29"/>
    <mergeCell ref="FX29:FZ29"/>
    <mergeCell ref="GA29:GC29"/>
    <mergeCell ref="GD29:GF29"/>
    <mergeCell ref="GG29:GI29"/>
    <mergeCell ref="GJ29:GL29"/>
    <mergeCell ref="GM29:GO29"/>
    <mergeCell ref="GP29:GR29"/>
    <mergeCell ref="HU27:HW27"/>
    <mergeCell ref="FR28:FT28"/>
    <mergeCell ref="FU28:FW28"/>
    <mergeCell ref="FX28:FZ28"/>
    <mergeCell ref="GA28:GC28"/>
    <mergeCell ref="GD28:GF28"/>
    <mergeCell ref="GG28:GI28"/>
    <mergeCell ref="GJ28:GL28"/>
    <mergeCell ref="GM28:GO28"/>
    <mergeCell ref="GP28:GR28"/>
    <mergeCell ref="GS28:GU28"/>
    <mergeCell ref="GV28:GX28"/>
    <mergeCell ref="GY28:HA28"/>
    <mergeCell ref="HB28:HD28"/>
    <mergeCell ref="HF28:HH28"/>
    <mergeCell ref="HI28:HK28"/>
    <mergeCell ref="HL28:HN28"/>
    <mergeCell ref="HO28:HQ28"/>
    <mergeCell ref="HR28:HT28"/>
    <mergeCell ref="HU28:HW28"/>
    <mergeCell ref="GS27:GU27"/>
    <mergeCell ref="GV27:GX27"/>
    <mergeCell ref="GY27:HA27"/>
    <mergeCell ref="HB27:HD27"/>
    <mergeCell ref="HF27:HH27"/>
    <mergeCell ref="HI27:HK27"/>
    <mergeCell ref="HL27:HN27"/>
    <mergeCell ref="HO27:HQ27"/>
    <mergeCell ref="HR27:HT27"/>
    <mergeCell ref="FR27:FT27"/>
    <mergeCell ref="FU27:FW27"/>
    <mergeCell ref="FX27:FZ27"/>
    <mergeCell ref="GA27:GC27"/>
    <mergeCell ref="GD27:GF27"/>
    <mergeCell ref="GG27:GI27"/>
    <mergeCell ref="GJ27:GL27"/>
    <mergeCell ref="GM27:GO27"/>
    <mergeCell ref="GP27:GR27"/>
    <mergeCell ref="HU25:HW25"/>
    <mergeCell ref="FR26:FT26"/>
    <mergeCell ref="FU26:FW26"/>
    <mergeCell ref="FX26:FZ26"/>
    <mergeCell ref="GA26:GC26"/>
    <mergeCell ref="GD26:GF26"/>
    <mergeCell ref="GG26:GI26"/>
    <mergeCell ref="GJ26:GL26"/>
    <mergeCell ref="GM26:GO26"/>
    <mergeCell ref="GP26:GR26"/>
    <mergeCell ref="GS26:GU26"/>
    <mergeCell ref="GV26:GX26"/>
    <mergeCell ref="GY26:HA26"/>
    <mergeCell ref="HB26:HD26"/>
    <mergeCell ref="HF26:HH26"/>
    <mergeCell ref="HI26:HK26"/>
    <mergeCell ref="HL26:HN26"/>
    <mergeCell ref="HO26:HQ26"/>
    <mergeCell ref="HR26:HT26"/>
    <mergeCell ref="HU26:HW26"/>
    <mergeCell ref="GS25:GU25"/>
    <mergeCell ref="GV25:GX25"/>
    <mergeCell ref="GY25:HA25"/>
    <mergeCell ref="HB25:HD25"/>
    <mergeCell ref="HF25:HH25"/>
    <mergeCell ref="HI25:HK25"/>
    <mergeCell ref="HL25:HN25"/>
    <mergeCell ref="HO25:HQ25"/>
    <mergeCell ref="HR25:HT25"/>
    <mergeCell ref="FR25:FT25"/>
    <mergeCell ref="FU25:FW25"/>
    <mergeCell ref="FX25:FZ25"/>
    <mergeCell ref="GA25:GC25"/>
    <mergeCell ref="GD25:GF25"/>
    <mergeCell ref="GG25:GI25"/>
    <mergeCell ref="GJ25:GL25"/>
    <mergeCell ref="GM25:GO25"/>
    <mergeCell ref="GP25:GR25"/>
    <mergeCell ref="HU23:HW23"/>
    <mergeCell ref="FR24:FT24"/>
    <mergeCell ref="FU24:FW24"/>
    <mergeCell ref="FX24:FZ24"/>
    <mergeCell ref="GA24:GC24"/>
    <mergeCell ref="GD24:GF24"/>
    <mergeCell ref="GG24:GI24"/>
    <mergeCell ref="GJ24:GL24"/>
    <mergeCell ref="GM24:GO24"/>
    <mergeCell ref="GP24:GR24"/>
    <mergeCell ref="GS24:GU24"/>
    <mergeCell ref="GV24:GX24"/>
    <mergeCell ref="GY24:HA24"/>
    <mergeCell ref="HB24:HD24"/>
    <mergeCell ref="HF24:HH24"/>
    <mergeCell ref="HI24:HK24"/>
    <mergeCell ref="HL24:HN24"/>
    <mergeCell ref="HO24:HQ24"/>
    <mergeCell ref="HR24:HT24"/>
    <mergeCell ref="HU24:HW24"/>
    <mergeCell ref="GS23:GU23"/>
    <mergeCell ref="GV23:GX23"/>
    <mergeCell ref="GY23:HA23"/>
    <mergeCell ref="HB23:HD23"/>
    <mergeCell ref="HF23:HH23"/>
    <mergeCell ref="HI23:HK23"/>
    <mergeCell ref="HL23:HN23"/>
    <mergeCell ref="HO23:HQ23"/>
    <mergeCell ref="HR23:HT23"/>
    <mergeCell ref="FR23:FT23"/>
    <mergeCell ref="FU23:FW23"/>
    <mergeCell ref="FX23:FZ23"/>
    <mergeCell ref="GA23:GC23"/>
    <mergeCell ref="GD23:GF23"/>
    <mergeCell ref="GG23:GI23"/>
    <mergeCell ref="GJ23:GL23"/>
    <mergeCell ref="GM23:GO23"/>
    <mergeCell ref="GP23:GR23"/>
    <mergeCell ref="HU21:HW21"/>
    <mergeCell ref="FR22:FT22"/>
    <mergeCell ref="FU22:FW22"/>
    <mergeCell ref="FX22:FZ22"/>
    <mergeCell ref="GA22:GC22"/>
    <mergeCell ref="GD22:GF22"/>
    <mergeCell ref="GG22:GI22"/>
    <mergeCell ref="GJ22:GL22"/>
    <mergeCell ref="GM22:GO22"/>
    <mergeCell ref="GP22:GR22"/>
    <mergeCell ref="GS22:GU22"/>
    <mergeCell ref="GV22:GX22"/>
    <mergeCell ref="GY22:HA22"/>
    <mergeCell ref="HB22:HD22"/>
    <mergeCell ref="HF22:HH22"/>
    <mergeCell ref="HI22:HK22"/>
    <mergeCell ref="HL22:HN22"/>
    <mergeCell ref="HO22:HQ22"/>
    <mergeCell ref="HR22:HT22"/>
    <mergeCell ref="HU22:HW22"/>
    <mergeCell ref="GS21:GU21"/>
    <mergeCell ref="GV21:GX21"/>
    <mergeCell ref="GY21:HA21"/>
    <mergeCell ref="HB21:HD21"/>
    <mergeCell ref="HF21:HH21"/>
    <mergeCell ref="HI21:HK21"/>
    <mergeCell ref="HL21:HN21"/>
    <mergeCell ref="HO21:HQ21"/>
    <mergeCell ref="HR21:HT21"/>
    <mergeCell ref="FR21:FT21"/>
    <mergeCell ref="FU21:FW21"/>
    <mergeCell ref="FX21:FZ21"/>
    <mergeCell ref="GA21:GC21"/>
    <mergeCell ref="GD21:GF21"/>
    <mergeCell ref="GG21:GI21"/>
    <mergeCell ref="GJ21:GL21"/>
    <mergeCell ref="GM21:GO21"/>
    <mergeCell ref="GP21:GR21"/>
    <mergeCell ref="FA37:FC37"/>
    <mergeCell ref="FE37:FG37"/>
    <mergeCell ref="FH37:FJ37"/>
    <mergeCell ref="FK37:FM37"/>
    <mergeCell ref="FN37:FP37"/>
    <mergeCell ref="FA35:FC35"/>
    <mergeCell ref="FE35:FG35"/>
    <mergeCell ref="FH35:FJ35"/>
    <mergeCell ref="FK35:FM35"/>
    <mergeCell ref="FN35:FP35"/>
    <mergeCell ref="FA31:FC31"/>
    <mergeCell ref="FE31:FG31"/>
    <mergeCell ref="FH31:FJ31"/>
    <mergeCell ref="FK31:FM31"/>
    <mergeCell ref="FN31:FP31"/>
    <mergeCell ref="FA29:FC29"/>
    <mergeCell ref="FE29:FG29"/>
    <mergeCell ref="FH29:FJ29"/>
    <mergeCell ref="FK29:FM29"/>
    <mergeCell ref="FN29:FP29"/>
    <mergeCell ref="EC38:EE38"/>
    <mergeCell ref="EF38:EH38"/>
    <mergeCell ref="EI38:EK38"/>
    <mergeCell ref="EL38:EN38"/>
    <mergeCell ref="EO38:EQ38"/>
    <mergeCell ref="ER38:ET38"/>
    <mergeCell ref="EU38:EW38"/>
    <mergeCell ref="EX38:EZ38"/>
    <mergeCell ref="FA38:FC38"/>
    <mergeCell ref="FE38:FG38"/>
    <mergeCell ref="FH38:FJ38"/>
    <mergeCell ref="FK38:FM38"/>
    <mergeCell ref="FN38:FP38"/>
    <mergeCell ref="DZ37:EB37"/>
    <mergeCell ref="EC37:EE37"/>
    <mergeCell ref="EF37:EH37"/>
    <mergeCell ref="EI37:EK37"/>
    <mergeCell ref="EL37:EN37"/>
    <mergeCell ref="EO37:EQ37"/>
    <mergeCell ref="ER37:ET37"/>
    <mergeCell ref="EU37:EW37"/>
    <mergeCell ref="EX37:EZ37"/>
    <mergeCell ref="EO36:EQ36"/>
    <mergeCell ref="ER36:ET36"/>
    <mergeCell ref="EU36:EW36"/>
    <mergeCell ref="EX36:EZ36"/>
    <mergeCell ref="FA36:FC36"/>
    <mergeCell ref="FE36:FG36"/>
    <mergeCell ref="FH36:FJ36"/>
    <mergeCell ref="FK36:FM36"/>
    <mergeCell ref="FN36:FP36"/>
    <mergeCell ref="DZ35:EB35"/>
    <mergeCell ref="EC35:EE35"/>
    <mergeCell ref="EF35:EH35"/>
    <mergeCell ref="EI35:EK35"/>
    <mergeCell ref="EL35:EN35"/>
    <mergeCell ref="EO35:EQ35"/>
    <mergeCell ref="ER35:ET35"/>
    <mergeCell ref="EU35:EW35"/>
    <mergeCell ref="EX35:EZ35"/>
    <mergeCell ref="DZ32:EB32"/>
    <mergeCell ref="EC32:EE32"/>
    <mergeCell ref="EF32:EH32"/>
    <mergeCell ref="EI32:EK32"/>
    <mergeCell ref="EL32:EN32"/>
    <mergeCell ref="EO32:EQ32"/>
    <mergeCell ref="ER32:ET32"/>
    <mergeCell ref="EU32:EW32"/>
    <mergeCell ref="EX32:EZ32"/>
    <mergeCell ref="FA32:FC32"/>
    <mergeCell ref="FE32:FG32"/>
    <mergeCell ref="FH32:FJ32"/>
    <mergeCell ref="FK32:FM32"/>
    <mergeCell ref="FN32:FP32"/>
    <mergeCell ref="DZ31:EB31"/>
    <mergeCell ref="EC31:EE31"/>
    <mergeCell ref="EF31:EH31"/>
    <mergeCell ref="EI31:EK31"/>
    <mergeCell ref="EL31:EN31"/>
    <mergeCell ref="EO31:EQ31"/>
    <mergeCell ref="ER31:ET31"/>
    <mergeCell ref="EU31:EW31"/>
    <mergeCell ref="EX31:EZ31"/>
    <mergeCell ref="DZ30:EB30"/>
    <mergeCell ref="EC30:EE30"/>
    <mergeCell ref="EF30:EH30"/>
    <mergeCell ref="EI30:EK30"/>
    <mergeCell ref="EL30:EN30"/>
    <mergeCell ref="EO30:EQ30"/>
    <mergeCell ref="ER30:ET30"/>
    <mergeCell ref="EU30:EW30"/>
    <mergeCell ref="EX30:EZ30"/>
    <mergeCell ref="FA30:FC30"/>
    <mergeCell ref="FE30:FG30"/>
    <mergeCell ref="FH30:FJ30"/>
    <mergeCell ref="FK30:FM30"/>
    <mergeCell ref="FN30:FP30"/>
    <mergeCell ref="DZ29:EB29"/>
    <mergeCell ref="EC29:EE29"/>
    <mergeCell ref="EF29:EH29"/>
    <mergeCell ref="EI29:EK29"/>
    <mergeCell ref="EL29:EN29"/>
    <mergeCell ref="EO29:EQ29"/>
    <mergeCell ref="ER29:ET29"/>
    <mergeCell ref="EU29:EW29"/>
    <mergeCell ref="EX29:EZ29"/>
    <mergeCell ref="DZ28:EB28"/>
    <mergeCell ref="EC28:EE28"/>
    <mergeCell ref="EF28:EH28"/>
    <mergeCell ref="EI28:EK28"/>
    <mergeCell ref="EL28:EN28"/>
    <mergeCell ref="EO28:EQ28"/>
    <mergeCell ref="ER28:ET28"/>
    <mergeCell ref="EU28:EW28"/>
    <mergeCell ref="EX28:EZ28"/>
    <mergeCell ref="FA28:FC28"/>
    <mergeCell ref="FE28:FG28"/>
    <mergeCell ref="FH28:FJ28"/>
    <mergeCell ref="FK28:FM28"/>
    <mergeCell ref="FN28:FP28"/>
    <mergeCell ref="DZ27:EB27"/>
    <mergeCell ref="EC27:EE27"/>
    <mergeCell ref="EF27:EH27"/>
    <mergeCell ref="EI27:EK27"/>
    <mergeCell ref="EL27:EN27"/>
    <mergeCell ref="EO27:EQ27"/>
    <mergeCell ref="ER27:ET27"/>
    <mergeCell ref="EU27:EW27"/>
    <mergeCell ref="EX27:EZ27"/>
    <mergeCell ref="DZ26:EB26"/>
    <mergeCell ref="EC26:EE26"/>
    <mergeCell ref="EF26:EH26"/>
    <mergeCell ref="EI26:EK26"/>
    <mergeCell ref="EL26:EN26"/>
    <mergeCell ref="EO26:EQ26"/>
    <mergeCell ref="ER26:ET26"/>
    <mergeCell ref="EU26:EW26"/>
    <mergeCell ref="EX26:EZ26"/>
    <mergeCell ref="FA26:FC26"/>
    <mergeCell ref="FE26:FG26"/>
    <mergeCell ref="FH26:FJ26"/>
    <mergeCell ref="FK26:FM26"/>
    <mergeCell ref="FN26:FP26"/>
    <mergeCell ref="FA27:FC27"/>
    <mergeCell ref="FE27:FG27"/>
    <mergeCell ref="FH27:FJ27"/>
    <mergeCell ref="FK27:FM27"/>
    <mergeCell ref="FN27:FP27"/>
    <mergeCell ref="DZ24:EB24"/>
    <mergeCell ref="EC24:EE24"/>
    <mergeCell ref="EF24:EH24"/>
    <mergeCell ref="EI24:EK24"/>
    <mergeCell ref="EL24:EN24"/>
    <mergeCell ref="EO24:EQ24"/>
    <mergeCell ref="ER24:ET24"/>
    <mergeCell ref="EU24:EW24"/>
    <mergeCell ref="EX24:EZ24"/>
    <mergeCell ref="FA24:FC24"/>
    <mergeCell ref="FE24:FG24"/>
    <mergeCell ref="FH24:FJ24"/>
    <mergeCell ref="FK24:FM24"/>
    <mergeCell ref="FN24:FP24"/>
    <mergeCell ref="EU25:EW25"/>
    <mergeCell ref="EX25:EZ25"/>
    <mergeCell ref="FA25:FC25"/>
    <mergeCell ref="FE25:FG25"/>
    <mergeCell ref="FH25:FJ25"/>
    <mergeCell ref="FK25:FM25"/>
    <mergeCell ref="FN25:FP25"/>
    <mergeCell ref="DW22:DY22"/>
    <mergeCell ref="DW23:DY23"/>
    <mergeCell ref="DW24:DY24"/>
    <mergeCell ref="DW25:DY25"/>
    <mergeCell ref="DW26:DY26"/>
    <mergeCell ref="DW27:DY27"/>
    <mergeCell ref="EX21:EZ21"/>
    <mergeCell ref="FA21:FC21"/>
    <mergeCell ref="FE21:FG21"/>
    <mergeCell ref="FH21:FJ21"/>
    <mergeCell ref="FK21:FM21"/>
    <mergeCell ref="FN21:FP21"/>
    <mergeCell ref="DZ22:EB22"/>
    <mergeCell ref="EC22:EE22"/>
    <mergeCell ref="EF22:EH22"/>
    <mergeCell ref="EI22:EK22"/>
    <mergeCell ref="EL22:EN22"/>
    <mergeCell ref="EO22:EQ22"/>
    <mergeCell ref="ER22:ET22"/>
    <mergeCell ref="EU22:EW22"/>
    <mergeCell ref="EX22:EZ22"/>
    <mergeCell ref="FA22:FC22"/>
    <mergeCell ref="FE22:FG22"/>
    <mergeCell ref="FH22:FJ22"/>
    <mergeCell ref="FK22:FM22"/>
    <mergeCell ref="FN22:FP22"/>
    <mergeCell ref="EX23:EZ23"/>
    <mergeCell ref="FA23:FC23"/>
    <mergeCell ref="FE23:FG23"/>
    <mergeCell ref="FH23:FJ23"/>
    <mergeCell ref="FK23:FM23"/>
    <mergeCell ref="FN23:FP23"/>
    <mergeCell ref="DJ32:DL32"/>
    <mergeCell ref="DM32:DO32"/>
    <mergeCell ref="DP32:DR32"/>
    <mergeCell ref="DS32:DU32"/>
    <mergeCell ref="DD35:DF35"/>
    <mergeCell ref="DG35:DI35"/>
    <mergeCell ref="DW38:DY38"/>
    <mergeCell ref="DZ21:EB21"/>
    <mergeCell ref="EC21:EE21"/>
    <mergeCell ref="EF21:EH21"/>
    <mergeCell ref="EI21:EK21"/>
    <mergeCell ref="EL21:EN21"/>
    <mergeCell ref="EO21:EQ21"/>
    <mergeCell ref="ER21:ET21"/>
    <mergeCell ref="EU21:EW21"/>
    <mergeCell ref="DZ23:EB23"/>
    <mergeCell ref="EC23:EE23"/>
    <mergeCell ref="EF23:EH23"/>
    <mergeCell ref="EI23:EK23"/>
    <mergeCell ref="EL23:EN23"/>
    <mergeCell ref="EO23:EQ23"/>
    <mergeCell ref="ER23:ET23"/>
    <mergeCell ref="EU23:EW23"/>
    <mergeCell ref="DZ25:EB25"/>
    <mergeCell ref="EC25:EE25"/>
    <mergeCell ref="EF25:EH25"/>
    <mergeCell ref="EI25:EK25"/>
    <mergeCell ref="EL25:EN25"/>
    <mergeCell ref="EO25:EQ25"/>
    <mergeCell ref="ER25:ET25"/>
    <mergeCell ref="DW37:DY37"/>
    <mergeCell ref="DW21:DY21"/>
    <mergeCell ref="DD29:DF29"/>
    <mergeCell ref="DG29:DI29"/>
    <mergeCell ref="DJ29:DL29"/>
    <mergeCell ref="DM29:DO29"/>
    <mergeCell ref="DP29:DR29"/>
    <mergeCell ref="DS29:DU29"/>
    <mergeCell ref="DW28:DY28"/>
    <mergeCell ref="DW29:DY29"/>
    <mergeCell ref="DW30:DY30"/>
    <mergeCell ref="DW31:DY31"/>
    <mergeCell ref="DW32:DY32"/>
    <mergeCell ref="DD38:DF38"/>
    <mergeCell ref="DG38:DI38"/>
    <mergeCell ref="DJ38:DL38"/>
    <mergeCell ref="DM38:DO38"/>
    <mergeCell ref="DP38:DR38"/>
    <mergeCell ref="DS38:DU38"/>
    <mergeCell ref="DW35:DY35"/>
    <mergeCell ref="DW36:DY36"/>
    <mergeCell ref="DD36:DF36"/>
    <mergeCell ref="DG36:DI36"/>
    <mergeCell ref="DJ36:DL36"/>
    <mergeCell ref="DM36:DO36"/>
    <mergeCell ref="DP36:DR36"/>
    <mergeCell ref="DS36:DU36"/>
    <mergeCell ref="DD37:DF37"/>
    <mergeCell ref="DG37:DI37"/>
    <mergeCell ref="DJ37:DL37"/>
    <mergeCell ref="DM37:DO37"/>
    <mergeCell ref="DP37:DR37"/>
    <mergeCell ref="DS37:DU37"/>
    <mergeCell ref="DG32:DI32"/>
    <mergeCell ref="DP23:DR23"/>
    <mergeCell ref="DS23:DU23"/>
    <mergeCell ref="DD24:DF24"/>
    <mergeCell ref="DG24:DI24"/>
    <mergeCell ref="DJ24:DL24"/>
    <mergeCell ref="DM24:DO24"/>
    <mergeCell ref="DP24:DR24"/>
    <mergeCell ref="DS24:DU24"/>
    <mergeCell ref="DJ35:DL35"/>
    <mergeCell ref="DM35:DO35"/>
    <mergeCell ref="DP35:DR35"/>
    <mergeCell ref="DS35:DU35"/>
    <mergeCell ref="DD30:DF30"/>
    <mergeCell ref="DG30:DI30"/>
    <mergeCell ref="DJ30:DL30"/>
    <mergeCell ref="DM30:DO30"/>
    <mergeCell ref="DP30:DR30"/>
    <mergeCell ref="DS30:DU30"/>
    <mergeCell ref="DD31:DF31"/>
    <mergeCell ref="DG31:DI31"/>
    <mergeCell ref="DJ31:DL31"/>
    <mergeCell ref="DM31:DO31"/>
    <mergeCell ref="DP31:DR31"/>
    <mergeCell ref="DS31:DU31"/>
    <mergeCell ref="DP27:DR27"/>
    <mergeCell ref="DS27:DU27"/>
    <mergeCell ref="DD28:DF28"/>
    <mergeCell ref="DG28:DI28"/>
    <mergeCell ref="DJ28:DL28"/>
    <mergeCell ref="DM28:DO28"/>
    <mergeCell ref="DP28:DR28"/>
    <mergeCell ref="DS28:DU28"/>
    <mergeCell ref="DD21:DF21"/>
    <mergeCell ref="DG21:DI21"/>
    <mergeCell ref="DJ21:DL21"/>
    <mergeCell ref="DM21:DO21"/>
    <mergeCell ref="DP21:DR21"/>
    <mergeCell ref="DS21:DU21"/>
    <mergeCell ref="DD22:DF22"/>
    <mergeCell ref="DG22:DI22"/>
    <mergeCell ref="DJ22:DL22"/>
    <mergeCell ref="DM22:DO22"/>
    <mergeCell ref="DP22:DR22"/>
    <mergeCell ref="DS22:DU22"/>
    <mergeCell ref="CW30:CY30"/>
    <mergeCell ref="CW31:CY31"/>
    <mergeCell ref="CW32:CY32"/>
    <mergeCell ref="CW35:CY35"/>
    <mergeCell ref="CW36:CY36"/>
    <mergeCell ref="DD25:DF25"/>
    <mergeCell ref="DG25:DI25"/>
    <mergeCell ref="DJ25:DL25"/>
    <mergeCell ref="DM25:DO25"/>
    <mergeCell ref="DP25:DR25"/>
    <mergeCell ref="DS25:DU25"/>
    <mergeCell ref="DD26:DF26"/>
    <mergeCell ref="DG26:DI26"/>
    <mergeCell ref="DJ26:DL26"/>
    <mergeCell ref="DM26:DO26"/>
    <mergeCell ref="DP26:DR26"/>
    <mergeCell ref="DS26:DU26"/>
    <mergeCell ref="DG23:DI23"/>
    <mergeCell ref="DJ23:DL23"/>
    <mergeCell ref="DM23:DO23"/>
    <mergeCell ref="DA21:DC21"/>
    <mergeCell ref="DA22:DC22"/>
    <mergeCell ref="DA23:DC23"/>
    <mergeCell ref="DA24:DC24"/>
    <mergeCell ref="DA25:DC25"/>
    <mergeCell ref="DA26:DC26"/>
    <mergeCell ref="DA27:DC27"/>
    <mergeCell ref="DA28:DC28"/>
    <mergeCell ref="DA29:DC29"/>
    <mergeCell ref="DA30:DC30"/>
    <mergeCell ref="DA31:DC31"/>
    <mergeCell ref="DA32:DC32"/>
    <mergeCell ref="DA35:DC35"/>
    <mergeCell ref="DA36:DC36"/>
    <mergeCell ref="DA37:DC37"/>
    <mergeCell ref="DA38:DC38"/>
    <mergeCell ref="CW21:CY21"/>
    <mergeCell ref="CW22:CY22"/>
    <mergeCell ref="CW23:CY23"/>
    <mergeCell ref="CW24:CY24"/>
    <mergeCell ref="CW25:CY25"/>
    <mergeCell ref="CW26:CY26"/>
    <mergeCell ref="CW27:CY27"/>
    <mergeCell ref="CW28:CY28"/>
    <mergeCell ref="CW29:CY29"/>
    <mergeCell ref="CT22:CV22"/>
    <mergeCell ref="CH23:CJ23"/>
    <mergeCell ref="CK23:CM23"/>
    <mergeCell ref="CN23:CP23"/>
    <mergeCell ref="CQ23:CS23"/>
    <mergeCell ref="CT23:CV23"/>
    <mergeCell ref="CH24:CJ24"/>
    <mergeCell ref="CK24:CM24"/>
    <mergeCell ref="CN24:CP24"/>
    <mergeCell ref="CQ24:CS24"/>
    <mergeCell ref="CT24:CV24"/>
    <mergeCell ref="CE35:CG35"/>
    <mergeCell ref="CE36:CG36"/>
    <mergeCell ref="CH22:CJ22"/>
    <mergeCell ref="CK22:CM22"/>
    <mergeCell ref="CN22:CP22"/>
    <mergeCell ref="CQ22:CS22"/>
    <mergeCell ref="CH25:CJ25"/>
    <mergeCell ref="CK25:CM25"/>
    <mergeCell ref="CN25:CP25"/>
    <mergeCell ref="CQ25:CS25"/>
    <mergeCell ref="CH26:CJ26"/>
    <mergeCell ref="CK26:CM26"/>
    <mergeCell ref="CN26:CP26"/>
    <mergeCell ref="CQ26:CS26"/>
    <mergeCell ref="CQ30:CS30"/>
    <mergeCell ref="CT30:CV30"/>
    <mergeCell ref="CH31:CJ31"/>
    <mergeCell ref="CT26:CV26"/>
    <mergeCell ref="CH36:CJ36"/>
    <mergeCell ref="CK36:CM36"/>
    <mergeCell ref="CN36:CP36"/>
    <mergeCell ref="AK22:AT22"/>
    <mergeCell ref="CE22:CG22"/>
    <mergeCell ref="CE24:CG24"/>
    <mergeCell ref="CE25:CG25"/>
    <mergeCell ref="CE26:CG26"/>
    <mergeCell ref="CE27:CG27"/>
    <mergeCell ref="CE28:CG28"/>
    <mergeCell ref="CE29:CG29"/>
    <mergeCell ref="CE30:CG30"/>
    <mergeCell ref="CE31:CG31"/>
    <mergeCell ref="DD32:DF32"/>
    <mergeCell ref="CQ29:CS29"/>
    <mergeCell ref="CT29:CV29"/>
    <mergeCell ref="DD27:DF27"/>
    <mergeCell ref="DG27:DI27"/>
    <mergeCell ref="CE37:CG37"/>
    <mergeCell ref="DJ27:DL27"/>
    <mergeCell ref="CH27:CJ27"/>
    <mergeCell ref="CK27:CM27"/>
    <mergeCell ref="CN27:CP27"/>
    <mergeCell ref="CQ27:CS27"/>
    <mergeCell ref="CT27:CV27"/>
    <mergeCell ref="CH28:CJ28"/>
    <mergeCell ref="CK28:CM28"/>
    <mergeCell ref="CN28:CP28"/>
    <mergeCell ref="CQ28:CS28"/>
    <mergeCell ref="CT28:CV28"/>
    <mergeCell ref="CH29:CJ29"/>
    <mergeCell ref="CK29:CM29"/>
    <mergeCell ref="CN29:CP29"/>
    <mergeCell ref="CH37:CJ37"/>
    <mergeCell ref="CK37:CM37"/>
    <mergeCell ref="BE38:BN38"/>
    <mergeCell ref="AU38:BD38"/>
    <mergeCell ref="AK38:AT38"/>
    <mergeCell ref="AK37:AT37"/>
    <mergeCell ref="AK36:AT36"/>
    <mergeCell ref="AU37:BD37"/>
    <mergeCell ref="AU36:BD36"/>
    <mergeCell ref="DJ80:EW80"/>
    <mergeCell ref="BV81:CO81"/>
    <mergeCell ref="CP81:DI81"/>
    <mergeCell ref="DJ81:EW81"/>
    <mergeCell ref="DJ77:DS77"/>
    <mergeCell ref="DT77:EC77"/>
    <mergeCell ref="ED77:EM77"/>
    <mergeCell ref="CN37:CP37"/>
    <mergeCell ref="CQ37:CS37"/>
    <mergeCell ref="CT37:CV37"/>
    <mergeCell ref="CH38:CJ38"/>
    <mergeCell ref="CK38:CM38"/>
    <mergeCell ref="CN38:CP38"/>
    <mergeCell ref="CQ38:CS38"/>
    <mergeCell ref="CT38:CV38"/>
    <mergeCell ref="CQ36:CS36"/>
    <mergeCell ref="CT36:CV36"/>
    <mergeCell ref="CW37:CY37"/>
    <mergeCell ref="CW38:CY38"/>
    <mergeCell ref="DZ36:EB36"/>
    <mergeCell ref="EC36:EE36"/>
    <mergeCell ref="EF36:EH36"/>
    <mergeCell ref="EI36:EK36"/>
    <mergeCell ref="EL36:EN36"/>
    <mergeCell ref="DZ38:EB38"/>
    <mergeCell ref="CT21:CV21"/>
    <mergeCell ref="CH30:CJ30"/>
    <mergeCell ref="CK30:CM30"/>
    <mergeCell ref="CN30:CP30"/>
    <mergeCell ref="CE32:CG32"/>
    <mergeCell ref="CE23:CG23"/>
    <mergeCell ref="ED88:EM88"/>
    <mergeCell ref="DT89:EC89"/>
    <mergeCell ref="ED89:EM89"/>
    <mergeCell ref="CE38:CG38"/>
    <mergeCell ref="CE21:CG21"/>
    <mergeCell ref="CH21:CJ21"/>
    <mergeCell ref="CK21:CM21"/>
    <mergeCell ref="CN21:CP21"/>
    <mergeCell ref="CQ21:CS21"/>
    <mergeCell ref="CK31:CM31"/>
    <mergeCell ref="CN31:CP31"/>
    <mergeCell ref="CQ31:CS31"/>
    <mergeCell ref="CT31:CV31"/>
    <mergeCell ref="CH32:CJ32"/>
    <mergeCell ref="CK32:CM32"/>
    <mergeCell ref="CN32:CP32"/>
    <mergeCell ref="CQ32:CS32"/>
    <mergeCell ref="CT32:CV32"/>
    <mergeCell ref="CH35:CJ35"/>
    <mergeCell ref="CK35:CM35"/>
    <mergeCell ref="CN35:CP35"/>
    <mergeCell ref="CQ35:CS35"/>
    <mergeCell ref="CT35:CV35"/>
    <mergeCell ref="DM27:DO27"/>
    <mergeCell ref="CT25:CV25"/>
    <mergeCell ref="DD23:DF23"/>
    <mergeCell ref="EN86:EW86"/>
    <mergeCell ref="BL82:BU82"/>
    <mergeCell ref="BV82:CO82"/>
    <mergeCell ref="CP82:DI82"/>
    <mergeCell ref="DJ82:EW82"/>
    <mergeCell ref="BL83:BU83"/>
    <mergeCell ref="BV83:CO83"/>
    <mergeCell ref="CP83:DI83"/>
    <mergeCell ref="DJ83:EW83"/>
    <mergeCell ref="BV87:CE87"/>
    <mergeCell ref="CF87:CO87"/>
    <mergeCell ref="CP87:CY87"/>
    <mergeCell ref="CZ87:DI87"/>
    <mergeCell ref="DJ87:DS87"/>
    <mergeCell ref="BL85:BU85"/>
    <mergeCell ref="BV85:CO85"/>
    <mergeCell ref="CP85:DI85"/>
    <mergeCell ref="DJ85:EW85"/>
    <mergeCell ref="BL86:BU86"/>
    <mergeCell ref="BV86:CE86"/>
    <mergeCell ref="CF86:CO86"/>
    <mergeCell ref="CP86:CY86"/>
    <mergeCell ref="CZ86:DI86"/>
    <mergeCell ref="DT86:EC86"/>
    <mergeCell ref="DT87:EC87"/>
    <mergeCell ref="ED87:EM87"/>
    <mergeCell ref="EN87:EW87"/>
    <mergeCell ref="BE24:BN24"/>
    <mergeCell ref="BE25:BN25"/>
    <mergeCell ref="BO26:BX26"/>
    <mergeCell ref="BO27:BX27"/>
    <mergeCell ref="BO28:BX28"/>
    <mergeCell ref="T36:X36"/>
    <mergeCell ref="AK28:AT28"/>
    <mergeCell ref="T22:X22"/>
    <mergeCell ref="T23:X23"/>
    <mergeCell ref="T24:X24"/>
    <mergeCell ref="T25:X25"/>
    <mergeCell ref="T26:X26"/>
    <mergeCell ref="T27:X27"/>
    <mergeCell ref="T28:X28"/>
    <mergeCell ref="AK23:AT23"/>
    <mergeCell ref="AK24:AT24"/>
    <mergeCell ref="AK25:AT25"/>
    <mergeCell ref="AK26:AT26"/>
    <mergeCell ref="AK27:AT27"/>
    <mergeCell ref="AU22:BD22"/>
    <mergeCell ref="AU23:BD23"/>
    <mergeCell ref="AU24:BD24"/>
    <mergeCell ref="AU25:BD25"/>
    <mergeCell ref="AU26:BD26"/>
    <mergeCell ref="AU27:BD27"/>
    <mergeCell ref="AK35:AT35"/>
    <mergeCell ref="AU31:BD31"/>
    <mergeCell ref="AU32:BD32"/>
    <mergeCell ref="AU35:BD35"/>
    <mergeCell ref="AK29:AT29"/>
    <mergeCell ref="AK30:AT30"/>
    <mergeCell ref="AK31:AT31"/>
    <mergeCell ref="EN89:EW89"/>
    <mergeCell ref="EN88:EW88"/>
    <mergeCell ref="DJ86:DS86"/>
    <mergeCell ref="BL88:BU88"/>
    <mergeCell ref="BV88:CE88"/>
    <mergeCell ref="CF88:CO88"/>
    <mergeCell ref="CP88:CY88"/>
    <mergeCell ref="CZ88:DI88"/>
    <mergeCell ref="DJ88:DS88"/>
    <mergeCell ref="DT88:EC88"/>
    <mergeCell ref="AK32:AT32"/>
    <mergeCell ref="T29:X29"/>
    <mergeCell ref="T30:X30"/>
    <mergeCell ref="T31:X31"/>
    <mergeCell ref="T32:X32"/>
    <mergeCell ref="T35:X35"/>
    <mergeCell ref="AU28:BD28"/>
    <mergeCell ref="AU29:BD29"/>
    <mergeCell ref="AU30:BD30"/>
    <mergeCell ref="BO35:BX35"/>
    <mergeCell ref="BE35:BN35"/>
    <mergeCell ref="BO29:BX29"/>
    <mergeCell ref="BO30:BX30"/>
    <mergeCell ref="BO37:BX37"/>
    <mergeCell ref="BO36:BX36"/>
    <mergeCell ref="BO38:BX38"/>
    <mergeCell ref="BE36:BN36"/>
    <mergeCell ref="BE37:BN37"/>
    <mergeCell ref="BL87:BU87"/>
    <mergeCell ref="BL80:BU80"/>
    <mergeCell ref="BL81:BU81"/>
    <mergeCell ref="ED86:EM86"/>
    <mergeCell ref="EN77:EW77"/>
    <mergeCell ref="BL78:BU78"/>
    <mergeCell ref="BV78:CE78"/>
    <mergeCell ref="CF78:CO78"/>
    <mergeCell ref="CP78:CY78"/>
    <mergeCell ref="CZ78:DI78"/>
    <mergeCell ref="DJ78:EW78"/>
    <mergeCell ref="BL77:BU77"/>
    <mergeCell ref="BV77:CE77"/>
    <mergeCell ref="CF77:CO77"/>
    <mergeCell ref="CP77:CY77"/>
    <mergeCell ref="CZ77:DI77"/>
    <mergeCell ref="BL84:BU84"/>
    <mergeCell ref="BV84:CO84"/>
    <mergeCell ref="CP84:DI84"/>
    <mergeCell ref="DJ84:EW84"/>
    <mergeCell ref="BL79:BU79"/>
    <mergeCell ref="BV79:CO79"/>
    <mergeCell ref="CP79:DI79"/>
    <mergeCell ref="DJ79:EW79"/>
    <mergeCell ref="BV80:CO80"/>
    <mergeCell ref="CP80:DI80"/>
    <mergeCell ref="D91:BK91"/>
    <mergeCell ref="D93:BA93"/>
    <mergeCell ref="BV91:CO91"/>
    <mergeCell ref="CP91:DI91"/>
    <mergeCell ref="DJ91:EW91"/>
    <mergeCell ref="BL90:BU90"/>
    <mergeCell ref="BV90:CE90"/>
    <mergeCell ref="CF90:CO90"/>
    <mergeCell ref="CP90:CY90"/>
    <mergeCell ref="CZ90:DI90"/>
    <mergeCell ref="ED90:EW90"/>
    <mergeCell ref="MW172:OT172"/>
    <mergeCell ref="OU172:PD172"/>
    <mergeCell ref="PE172:PN172"/>
    <mergeCell ref="PO172:PX172"/>
    <mergeCell ref="PY172:QH172"/>
    <mergeCell ref="QI182:QR182"/>
    <mergeCell ref="BL91:BU91"/>
    <mergeCell ref="QI172:QR172"/>
    <mergeCell ref="MW180:OT180"/>
    <mergeCell ref="OU180:PD180"/>
    <mergeCell ref="PE180:PX180"/>
    <mergeCell ref="PY180:QR180"/>
    <mergeCell ref="NQ181:NZ181"/>
    <mergeCell ref="OA181:OJ181"/>
    <mergeCell ref="OK181:OT181"/>
    <mergeCell ref="OU181:PD181"/>
    <mergeCell ref="AR87:BA87"/>
    <mergeCell ref="AR88:BA88"/>
    <mergeCell ref="AR89:BA89"/>
    <mergeCell ref="AR90:BA90"/>
    <mergeCell ref="C55:C62"/>
    <mergeCell ref="C46:C53"/>
    <mergeCell ref="C64:C73"/>
    <mergeCell ref="D77:BK77"/>
    <mergeCell ref="D78:M78"/>
    <mergeCell ref="N78:W78"/>
    <mergeCell ref="X78:AG78"/>
    <mergeCell ref="AH78:AQ78"/>
    <mergeCell ref="BB78:BK78"/>
    <mergeCell ref="D79:BK79"/>
    <mergeCell ref="D80:BK80"/>
    <mergeCell ref="D81:BK81"/>
    <mergeCell ref="D82:BK82"/>
    <mergeCell ref="D83:BK83"/>
    <mergeCell ref="D84:BK84"/>
    <mergeCell ref="D85:BK85"/>
    <mergeCell ref="D86:M86"/>
    <mergeCell ref="N86:W86"/>
    <mergeCell ref="X86:AG86"/>
    <mergeCell ref="AH86:AQ86"/>
    <mergeCell ref="BB86:BK86"/>
    <mergeCell ref="AR78:BA78"/>
    <mergeCell ref="AR86:BA86"/>
    <mergeCell ref="A36:S36"/>
    <mergeCell ref="A35:S35"/>
    <mergeCell ref="A45:C45"/>
    <mergeCell ref="A37:AI37"/>
    <mergeCell ref="A38:AI38"/>
    <mergeCell ref="D87:M87"/>
    <mergeCell ref="N87:W87"/>
    <mergeCell ref="X87:AG87"/>
    <mergeCell ref="DJ90:EC90"/>
    <mergeCell ref="AH87:AQ87"/>
    <mergeCell ref="BB87:BK87"/>
    <mergeCell ref="D88:M88"/>
    <mergeCell ref="N88:W88"/>
    <mergeCell ref="X88:AG88"/>
    <mergeCell ref="AH88:AQ88"/>
    <mergeCell ref="BB88:BK88"/>
    <mergeCell ref="D89:M89"/>
    <mergeCell ref="N89:W89"/>
    <mergeCell ref="X89:AG89"/>
    <mergeCell ref="AH89:AQ89"/>
    <mergeCell ref="BB89:BK89"/>
    <mergeCell ref="D90:M90"/>
    <mergeCell ref="N90:W90"/>
    <mergeCell ref="X90:AG90"/>
    <mergeCell ref="AH90:AQ90"/>
    <mergeCell ref="BB90:BK90"/>
    <mergeCell ref="BL89:BU89"/>
    <mergeCell ref="BV89:CE89"/>
    <mergeCell ref="CF89:CO89"/>
    <mergeCell ref="CP89:CY89"/>
    <mergeCell ref="CZ89:DI89"/>
    <mergeCell ref="DJ89:DS89"/>
  </mergeCells>
  <dataValidations count="4">
    <dataValidation type="list" allowBlank="1" showInputMessage="1" showErrorMessage="1" sqref="T29 T22:T25">
      <formula1>"0,1"</formula1>
    </dataValidation>
    <dataValidation type="list" allowBlank="1" showInputMessage="1" showErrorMessage="1" sqref="T30:T32">
      <formula1>"1"</formula1>
    </dataValidation>
    <dataValidation type="list" allowBlank="1" showInputMessage="1" showErrorMessage="1" sqref="T34">
      <formula1>$E$7:$F$7</formula1>
    </dataValidation>
    <dataValidation type="list" allowBlank="1" showInputMessage="1" showErrorMessage="1" sqref="T26:X28">
      <formula1>"0,0.5,1,2"</formula1>
    </dataValidation>
  </dataValidations>
  <hyperlinks>
    <hyperlink ref="A2" location="'Choix Devis&amp;Projet'!A1" display="Retour onglet &quot;Choix Devis&amp;Projet&quot;"/>
  </hyperlinks>
  <printOptions horizontalCentered="1"/>
  <pageMargins left="0.39370078740157483" right="0.39370078740157483" top="0.86614173228346458" bottom="0.59055118110236227" header="0.39370078740157483" footer="0.39370078740157483"/>
  <pageSetup paperSize="9" scale="31" orientation="landscape" r:id="rId1"/>
  <headerFooter>
    <oddHeader>&amp;L&amp;G&amp;CN° Affaire (project) : 1000432
Client (customer) : STANDARD&amp;RPage &amp;P/&amp;N</oddHeader>
    <oddFooter>&amp;L&amp;"Arial,Normal"&amp;7&amp;F / &amp;A&amp;R&amp;"Arial,Italique"&amp;7This document is property of "L'AIR LIQUIDE" 75, quai d'Orsay, 75321 PARIS. It is strictly confidential and cannot be reproduced nor given away without the written consent of "L'AIR LIQUIDE".</oddFooter>
  </headerFooter>
  <drawing r:id="rId2"/>
  <legacyDrawing r:id="rId3"/>
  <legacyDrawingHF r:id="rId4"/>
  <oleObjects>
    <oleObject progId="Worksheet" dvAspect="DVASPECT_ICON" shapeId="25606" r:id="rId5"/>
  </oleObject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Feuilles de calcul</vt:lpstr>
      </vt:variant>
      <vt:variant>
        <vt:i4>38</vt:i4>
      </vt:variant>
      <vt:variant>
        <vt:lpstr>Plages nommées</vt:lpstr>
      </vt:variant>
      <vt:variant>
        <vt:i4>37</vt:i4>
      </vt:variant>
    </vt:vector>
  </HeadingPairs>
  <TitlesOfParts>
    <vt:vector size="75" baseType="lpstr">
      <vt:lpstr>Read Me</vt:lpstr>
      <vt:lpstr>Plans</vt:lpstr>
      <vt:lpstr>PdG</vt:lpstr>
      <vt:lpstr>Recap et Révision</vt:lpstr>
      <vt:lpstr>Choix Devis&amp;Projet</vt:lpstr>
      <vt:lpstr>Tuyauteries process</vt:lpstr>
      <vt:lpstr>Tuyauteries liquides</vt:lpstr>
      <vt:lpstr>01-entrée système</vt:lpstr>
      <vt:lpstr>11-surpresseur</vt:lpstr>
      <vt:lpstr>130-sechageBP</vt:lpstr>
      <vt:lpstr>133-contrôle HR</vt:lpstr>
      <vt:lpstr>134-pré refroi BP</vt:lpstr>
      <vt:lpstr>21- H2S</vt:lpstr>
      <vt:lpstr>215-inj air</vt:lpstr>
      <vt:lpstr>25 - Filtre BP</vt:lpstr>
      <vt:lpstr>26-COV CA</vt:lpstr>
      <vt:lpstr>31-Compresseur MP</vt:lpstr>
      <vt:lpstr>313-respiration</vt:lpstr>
      <vt:lpstr>324-aerotherme</vt:lpstr>
      <vt:lpstr>320-sechageMP</vt:lpstr>
      <vt:lpstr>321-filtre coalescer</vt:lpstr>
      <vt:lpstr>33-Filtres MP</vt:lpstr>
      <vt:lpstr>322-rechauffageMP</vt:lpstr>
      <vt:lpstr>41-PSA</vt:lpstr>
      <vt:lpstr>42 - ORS</vt:lpstr>
      <vt:lpstr>43 - Filtre MP</vt:lpstr>
      <vt:lpstr>51-52-55-56-membrane</vt:lpstr>
      <vt:lpstr>54-ech inter etage</vt:lpstr>
      <vt:lpstr>60-injection</vt:lpstr>
      <vt:lpstr>64-ech biomethane</vt:lpstr>
      <vt:lpstr>72-73-78 - Events et condensats</vt:lpstr>
      <vt:lpstr>81-alim air</vt:lpstr>
      <vt:lpstr>82-alim azote</vt:lpstr>
      <vt:lpstr>84-Analyses</vt:lpstr>
      <vt:lpstr>85-chiller</vt:lpstr>
      <vt:lpstr>86-Eau chaude</vt:lpstr>
      <vt:lpstr>87-Eau froide</vt:lpstr>
      <vt:lpstr>915-indic process sortie</vt:lpstr>
      <vt:lpstr>'85-chiller'!Impression_des_titres</vt:lpstr>
      <vt:lpstr>'86-Eau chaude'!Impression_des_titres</vt:lpstr>
      <vt:lpstr>'Tuyauteries liquides'!Impression_des_titres</vt:lpstr>
      <vt:lpstr>'01-entrée système'!Zone_d_impression</vt:lpstr>
      <vt:lpstr>'11-surpresseur'!Zone_d_impression</vt:lpstr>
      <vt:lpstr>'130-sechageBP'!Zone_d_impression</vt:lpstr>
      <vt:lpstr>'133-contrôle HR'!Zone_d_impression</vt:lpstr>
      <vt:lpstr>'134-pré refroi BP'!Zone_d_impression</vt:lpstr>
      <vt:lpstr>'21- H2S'!Zone_d_impression</vt:lpstr>
      <vt:lpstr>'215-inj air'!Zone_d_impression</vt:lpstr>
      <vt:lpstr>'25 - Filtre BP'!Zone_d_impression</vt:lpstr>
      <vt:lpstr>'26-COV CA'!Zone_d_impression</vt:lpstr>
      <vt:lpstr>'313-respiration'!Zone_d_impression</vt:lpstr>
      <vt:lpstr>'31-Compresseur MP'!Zone_d_impression</vt:lpstr>
      <vt:lpstr>'320-sechageMP'!Zone_d_impression</vt:lpstr>
      <vt:lpstr>'321-filtre coalescer'!Zone_d_impression</vt:lpstr>
      <vt:lpstr>'322-rechauffageMP'!Zone_d_impression</vt:lpstr>
      <vt:lpstr>'324-aerotherme'!Zone_d_impression</vt:lpstr>
      <vt:lpstr>'33-Filtres MP'!Zone_d_impression</vt:lpstr>
      <vt:lpstr>'41-PSA'!Zone_d_impression</vt:lpstr>
      <vt:lpstr>'42 - ORS'!Zone_d_impression</vt:lpstr>
      <vt:lpstr>'43 - Filtre MP'!Zone_d_impression</vt:lpstr>
      <vt:lpstr>'51-52-55-56-membrane'!Zone_d_impression</vt:lpstr>
      <vt:lpstr>'54-ech inter etage'!Zone_d_impression</vt:lpstr>
      <vt:lpstr>'60-injection'!Zone_d_impression</vt:lpstr>
      <vt:lpstr>'64-ech biomethane'!Zone_d_impression</vt:lpstr>
      <vt:lpstr>'72-73-78 - Events et condensats'!Zone_d_impression</vt:lpstr>
      <vt:lpstr>'81-alim air'!Zone_d_impression</vt:lpstr>
      <vt:lpstr>'82-alim azote'!Zone_d_impression</vt:lpstr>
      <vt:lpstr>'84-Analyses'!Zone_d_impression</vt:lpstr>
      <vt:lpstr>'85-chiller'!Zone_d_impression</vt:lpstr>
      <vt:lpstr>'86-Eau chaude'!Zone_d_impression</vt:lpstr>
      <vt:lpstr>'87-Eau froide'!Zone_d_impression</vt:lpstr>
      <vt:lpstr>PdG!Zone_d_impression</vt:lpstr>
      <vt:lpstr>'Recap et Révision'!Zone_d_impression</vt:lpstr>
      <vt:lpstr>'Tuyauteries liquides'!Zone_d_impression</vt:lpstr>
      <vt:lpstr>'Tuyauteries process'!Zone_d_impression</vt:lpstr>
    </vt:vector>
  </TitlesOfParts>
  <Company>Air Liquide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Aurore SAMYN : ALFR-0055556-L</dc:creator>
  <cp:lastModifiedBy>Aurore SAMYN : ALFR-0072579-L</cp:lastModifiedBy>
  <cp:lastPrinted>2015-04-10T15:17:37Z</cp:lastPrinted>
  <dcterms:created xsi:type="dcterms:W3CDTF">2013-04-25T06:30:26Z</dcterms:created>
  <dcterms:modified xsi:type="dcterms:W3CDTF">2015-04-14T08:05:51Z</dcterms:modified>
</cp:coreProperties>
</file>